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ren.mendez\Desktop\obras publicas\INFRAESTRUCTURA\KAREN VIVIANA MENDEZ AMAYA\ESTABILIDAD 2026\PROCESOS DE CONTRATACIÓN\LP Urbana\"/>
    </mc:Choice>
  </mc:AlternateContent>
  <xr:revisionPtr revIDLastSave="0" documentId="8_{020B03B4-D148-42A8-ACF0-521164C512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FICIAL (2)" sheetId="6" r:id="rId1"/>
    <sheet name="PRESUPUESTO OFICIAL" sheetId="1" state="hidden" r:id="rId2"/>
    <sheet name="A.P.U" sheetId="2" r:id="rId3"/>
    <sheet name="A.I.U" sheetId="5" r:id="rId4"/>
  </sheets>
  <externalReferences>
    <externalReference r:id="rId5"/>
    <externalReference r:id="rId6"/>
  </externalReferences>
  <definedNames>
    <definedName name="Acero">#REF!</definedName>
    <definedName name="Agregados">#REF!</definedName>
    <definedName name="Apar.Sanitarios">#REF!</definedName>
    <definedName name="_xlnm.Print_Area" localSheetId="2">'A.P.U'!$B$2:$K$727</definedName>
    <definedName name="_xlnm.Print_Area" localSheetId="1">'PRESUPUESTO OFICIAL'!$B$1:$J$159</definedName>
    <definedName name="_xlnm.Print_Area" localSheetId="0">'PRESUPUESTO OFICIAL (2)'!$B$1:$H$161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Cuadrillas">#REF!</definedName>
    <definedName name="Cubierta">#REF!</definedName>
    <definedName name="Drywall">#REF!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#REF!</definedName>
    <definedName name="Ladrillos">#REF!</definedName>
    <definedName name="Maderas">#REF!</definedName>
    <definedName name="Pinturas">#REF!</definedName>
    <definedName name="PisosEnchapes">#REF!</definedName>
    <definedName name="Prefabricados">#REF!</definedName>
    <definedName name="solver_adj" localSheetId="3" hidden="1">'A.I.U'!$G$25</definedName>
    <definedName name="solver_cvg" localSheetId="3" hidden="1">0.0001</definedName>
    <definedName name="solver_drv" localSheetId="3" hidden="1">1</definedName>
    <definedName name="solver_eng" localSheetId="3" hidden="1">1</definedName>
    <definedName name="solver_est" localSheetId="3" hidden="1">1</definedName>
    <definedName name="solver_itr" localSheetId="3" hidden="1">2147483647</definedName>
    <definedName name="solver_lhs1" localSheetId="3" hidden="1">'A.I.U'!$G$25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1</definedName>
    <definedName name="solver_nod" localSheetId="3" hidden="1">2147483647</definedName>
    <definedName name="solver_num" localSheetId="3" hidden="1">1</definedName>
    <definedName name="solver_nwt" localSheetId="3" hidden="1">1</definedName>
    <definedName name="solver_opt" localSheetId="3" hidden="1">'A.I.U'!$J$53</definedName>
    <definedName name="solver_pre" localSheetId="3" hidden="1">0.000001</definedName>
    <definedName name="solver_rbv" localSheetId="3" hidden="1">1</definedName>
    <definedName name="solver_rel1" localSheetId="3" hidden="1">2</definedName>
    <definedName name="solver_rhs1" localSheetId="3" hidden="1">'A.I.U'!$J$53</definedName>
    <definedName name="solver_rlx" localSheetId="3" hidden="1">2</definedName>
    <definedName name="solver_rsd" localSheetId="3" hidden="1">0</definedName>
    <definedName name="solver_scl" localSheetId="3" hidden="1">1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1</definedName>
    <definedName name="solver_val" localSheetId="3" hidden="1">0</definedName>
    <definedName name="solver_ver" localSheetId="3" hidden="1">3</definedName>
    <definedName name="VariosAnalisi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1" i="5" l="1"/>
  <c r="H19" i="5"/>
  <c r="H18" i="5"/>
  <c r="H12" i="5"/>
  <c r="I10" i="5"/>
  <c r="E139" i="6"/>
  <c r="D139" i="6"/>
  <c r="I900" i="2"/>
  <c r="I899" i="2"/>
  <c r="I898" i="2"/>
  <c r="I897" i="2"/>
  <c r="I896" i="2"/>
  <c r="I895" i="2" s="1"/>
  <c r="F38" i="5" l="1"/>
  <c r="E140" i="6"/>
  <c r="D140" i="6"/>
  <c r="E138" i="6"/>
  <c r="D138" i="6"/>
  <c r="E137" i="6"/>
  <c r="D137" i="6"/>
  <c r="E136" i="6"/>
  <c r="D136" i="6"/>
  <c r="E135" i="6"/>
  <c r="D135" i="6"/>
  <c r="E134" i="6"/>
  <c r="D134" i="6"/>
  <c r="E133" i="6"/>
  <c r="D133" i="6"/>
  <c r="E132" i="6"/>
  <c r="D132" i="6"/>
  <c r="E131" i="6"/>
  <c r="D131" i="6"/>
  <c r="E130" i="6"/>
  <c r="D130" i="6"/>
  <c r="E129" i="6"/>
  <c r="D129" i="6"/>
  <c r="E128" i="6"/>
  <c r="D128" i="6"/>
  <c r="E127" i="6"/>
  <c r="D127" i="6"/>
  <c r="E126" i="6"/>
  <c r="D126" i="6"/>
  <c r="E125" i="6"/>
  <c r="D125" i="6"/>
  <c r="E124" i="6"/>
  <c r="D124" i="6"/>
  <c r="E120" i="6"/>
  <c r="D120" i="6"/>
  <c r="E119" i="6"/>
  <c r="D119" i="6"/>
  <c r="E118" i="6"/>
  <c r="D118" i="6"/>
  <c r="E117" i="6"/>
  <c r="D117" i="6"/>
  <c r="E114" i="6"/>
  <c r="D114" i="6"/>
  <c r="E113" i="6"/>
  <c r="D113" i="6"/>
  <c r="E112" i="6"/>
  <c r="D112" i="6"/>
  <c r="E111" i="6"/>
  <c r="D111" i="6"/>
  <c r="E108" i="6"/>
  <c r="D108" i="6"/>
  <c r="E107" i="6"/>
  <c r="D107" i="6"/>
  <c r="E105" i="6"/>
  <c r="D105" i="6"/>
  <c r="E104" i="6"/>
  <c r="D104" i="6"/>
  <c r="E103" i="6"/>
  <c r="D103" i="6"/>
  <c r="E102" i="6"/>
  <c r="D102" i="6"/>
  <c r="E100" i="6"/>
  <c r="D100" i="6"/>
  <c r="E99" i="6"/>
  <c r="D99" i="6"/>
  <c r="E98" i="6"/>
  <c r="D98" i="6"/>
  <c r="E96" i="6"/>
  <c r="D96" i="6"/>
  <c r="E95" i="6"/>
  <c r="D95" i="6"/>
  <c r="E92" i="6"/>
  <c r="D92" i="6"/>
  <c r="C89" i="6"/>
  <c r="E88" i="6"/>
  <c r="D88" i="6"/>
  <c r="E87" i="6"/>
  <c r="D87" i="6"/>
  <c r="E86" i="6"/>
  <c r="D86" i="6"/>
  <c r="E84" i="6"/>
  <c r="D84" i="6"/>
  <c r="E83" i="6"/>
  <c r="D83" i="6"/>
  <c r="E82" i="6"/>
  <c r="D82" i="6"/>
  <c r="E81" i="6"/>
  <c r="D81" i="6"/>
  <c r="E80" i="6"/>
  <c r="D80" i="6"/>
  <c r="E78" i="6"/>
  <c r="D78" i="6"/>
  <c r="E77" i="6"/>
  <c r="D77" i="6"/>
  <c r="E76" i="6"/>
  <c r="D76" i="6"/>
  <c r="E75" i="6"/>
  <c r="D75" i="6"/>
  <c r="E73" i="6"/>
  <c r="D73" i="6"/>
  <c r="E72" i="6"/>
  <c r="D72" i="6"/>
  <c r="E70" i="6"/>
  <c r="D70" i="6"/>
  <c r="E69" i="6"/>
  <c r="D69" i="6"/>
  <c r="E68" i="6"/>
  <c r="D68" i="6"/>
  <c r="E67" i="6"/>
  <c r="D67" i="6"/>
  <c r="E65" i="6"/>
  <c r="D65" i="6"/>
  <c r="E64" i="6"/>
  <c r="D64" i="6"/>
  <c r="E63" i="6"/>
  <c r="D63" i="6"/>
  <c r="E62" i="6"/>
  <c r="D62" i="6"/>
  <c r="E61" i="6"/>
  <c r="D61" i="6"/>
  <c r="E59" i="6"/>
  <c r="D59" i="6"/>
  <c r="D58" i="6"/>
  <c r="E57" i="6"/>
  <c r="D57" i="6"/>
  <c r="E56" i="6"/>
  <c r="D56" i="6"/>
  <c r="E55" i="6"/>
  <c r="D55" i="6"/>
  <c r="C54" i="6"/>
  <c r="D54" i="6" s="1"/>
  <c r="E52" i="6"/>
  <c r="D52" i="6"/>
  <c r="E51" i="6"/>
  <c r="D51" i="6"/>
  <c r="E50" i="6"/>
  <c r="D50" i="6"/>
  <c r="E49" i="6"/>
  <c r="D49" i="6"/>
  <c r="E45" i="6"/>
  <c r="D45" i="6"/>
  <c r="E44" i="6"/>
  <c r="D44" i="6"/>
  <c r="E43" i="6"/>
  <c r="D43" i="6"/>
  <c r="E42" i="6"/>
  <c r="D42" i="6"/>
  <c r="E40" i="6"/>
  <c r="D40" i="6"/>
  <c r="E39" i="6"/>
  <c r="D39" i="6"/>
  <c r="D38" i="6"/>
  <c r="C38" i="6"/>
  <c r="E37" i="6"/>
  <c r="D37" i="6"/>
  <c r="E36" i="6"/>
  <c r="D36" i="6"/>
  <c r="E34" i="6"/>
  <c r="D34" i="6"/>
  <c r="E33" i="6"/>
  <c r="D33" i="6"/>
  <c r="C32" i="6"/>
  <c r="C31" i="6"/>
  <c r="E31" i="6" s="1"/>
  <c r="C30" i="6"/>
  <c r="C29" i="6"/>
  <c r="E29" i="6" s="1"/>
  <c r="C28" i="6"/>
  <c r="D28" i="6" s="1"/>
  <c r="C27" i="6"/>
  <c r="C26" i="6"/>
  <c r="D26" i="6" s="1"/>
  <c r="C25" i="6"/>
  <c r="E21" i="6"/>
  <c r="D21" i="6"/>
  <c r="C20" i="6"/>
  <c r="E20" i="6" s="1"/>
  <c r="C19" i="6"/>
  <c r="C18" i="6"/>
  <c r="E18" i="6" s="1"/>
  <c r="C17" i="6"/>
  <c r="D20" i="6" l="1"/>
  <c r="E54" i="6"/>
  <c r="E26" i="6"/>
  <c r="D31" i="6"/>
  <c r="D17" i="6"/>
  <c r="E17" i="6"/>
  <c r="D25" i="6"/>
  <c r="E28" i="6"/>
  <c r="D19" i="6"/>
  <c r="E25" i="6"/>
  <c r="D30" i="6"/>
  <c r="D89" i="6"/>
  <c r="E19" i="6"/>
  <c r="D27" i="6"/>
  <c r="E30" i="6"/>
  <c r="E89" i="6"/>
  <c r="E27" i="6"/>
  <c r="D32" i="6"/>
  <c r="D18" i="6"/>
  <c r="D29" i="6"/>
  <c r="E32" i="6"/>
  <c r="G139" i="1" l="1"/>
  <c r="F139" i="1"/>
  <c r="G135" i="1"/>
  <c r="G136" i="1"/>
  <c r="G137" i="1"/>
  <c r="G138" i="1"/>
  <c r="F135" i="1"/>
  <c r="F136" i="1"/>
  <c r="F137" i="1"/>
  <c r="F138" i="1"/>
  <c r="H889" i="2"/>
  <c r="I889" i="2" s="1"/>
  <c r="H890" i="2"/>
  <c r="I890" i="2" s="1"/>
  <c r="H891" i="2"/>
  <c r="I891" i="2" s="1"/>
  <c r="H892" i="2"/>
  <c r="I892" i="2" s="1"/>
  <c r="H888" i="2"/>
  <c r="I888" i="2" s="1"/>
  <c r="H881" i="2"/>
  <c r="I881" i="2" s="1"/>
  <c r="H882" i="2"/>
  <c r="I882" i="2" s="1"/>
  <c r="H883" i="2"/>
  <c r="I883" i="2" s="1"/>
  <c r="H884" i="2"/>
  <c r="I884" i="2" s="1"/>
  <c r="H880" i="2"/>
  <c r="I880" i="2" s="1"/>
  <c r="H871" i="2"/>
  <c r="I871" i="2" s="1"/>
  <c r="H872" i="2"/>
  <c r="I872" i="2" s="1"/>
  <c r="H873" i="2"/>
  <c r="I873" i="2" s="1"/>
  <c r="H874" i="2"/>
  <c r="I874" i="2" s="1"/>
  <c r="H875" i="2"/>
  <c r="I875" i="2" s="1"/>
  <c r="H876" i="2"/>
  <c r="I876" i="2" s="1"/>
  <c r="H870" i="2"/>
  <c r="I870" i="2" s="1"/>
  <c r="H863" i="2"/>
  <c r="I863" i="2" s="1"/>
  <c r="H864" i="2"/>
  <c r="I864" i="2" s="1"/>
  <c r="H865" i="2"/>
  <c r="I865" i="2" s="1"/>
  <c r="H866" i="2"/>
  <c r="I866" i="2" s="1"/>
  <c r="H862" i="2"/>
  <c r="I862" i="2" s="1"/>
  <c r="H854" i="2"/>
  <c r="I854" i="2" s="1"/>
  <c r="H855" i="2"/>
  <c r="I855" i="2" s="1"/>
  <c r="H856" i="2"/>
  <c r="I856" i="2" s="1"/>
  <c r="H857" i="2"/>
  <c r="I857" i="2" s="1"/>
  <c r="H858" i="2"/>
  <c r="I858" i="2" s="1"/>
  <c r="H853" i="2"/>
  <c r="I853" i="2" s="1"/>
  <c r="G133" i="1"/>
  <c r="G134" i="1"/>
  <c r="J145" i="1" l="1"/>
  <c r="I879" i="2"/>
  <c r="I887" i="2"/>
  <c r="I869" i="2"/>
  <c r="I861" i="2"/>
  <c r="I852" i="2"/>
  <c r="H541" i="2"/>
  <c r="I541" i="2" s="1"/>
  <c r="H542" i="2"/>
  <c r="I542" i="2" s="1"/>
  <c r="H543" i="2"/>
  <c r="I543" i="2" s="1"/>
  <c r="H544" i="2"/>
  <c r="I544" i="2" s="1"/>
  <c r="H545" i="2"/>
  <c r="I545" i="2" s="1"/>
  <c r="H546" i="2"/>
  <c r="I546" i="2" s="1"/>
  <c r="H547" i="2"/>
  <c r="I547" i="2" s="1"/>
  <c r="H548" i="2"/>
  <c r="I548" i="2" s="1"/>
  <c r="I487" i="2" l="1"/>
  <c r="I486" i="2"/>
  <c r="H485" i="2"/>
  <c r="I485" i="2" s="1"/>
  <c r="H503" i="2"/>
  <c r="I503" i="2" s="1"/>
  <c r="I505" i="2" l="1"/>
  <c r="I504" i="2"/>
  <c r="H706" i="2" l="1"/>
  <c r="H707" i="2"/>
  <c r="H404" i="2"/>
  <c r="H849" i="2" l="1"/>
  <c r="I849" i="2" s="1"/>
  <c r="H848" i="2"/>
  <c r="I848" i="2" s="1"/>
  <c r="H847" i="2"/>
  <c r="I847" i="2" s="1"/>
  <c r="H846" i="2"/>
  <c r="I846" i="2" s="1"/>
  <c r="H845" i="2"/>
  <c r="I845" i="2" s="1"/>
  <c r="H844" i="2"/>
  <c r="I844" i="2" s="1"/>
  <c r="H843" i="2"/>
  <c r="I843" i="2" s="1"/>
  <c r="H842" i="2"/>
  <c r="I842" i="2" s="1"/>
  <c r="H841" i="2"/>
  <c r="I841" i="2" s="1"/>
  <c r="H840" i="2"/>
  <c r="I840" i="2" s="1"/>
  <c r="H839" i="2"/>
  <c r="I839" i="2" s="1"/>
  <c r="H838" i="2"/>
  <c r="I838" i="2" s="1"/>
  <c r="H837" i="2"/>
  <c r="I837" i="2" s="1"/>
  <c r="H833" i="2"/>
  <c r="I833" i="2" s="1"/>
  <c r="H832" i="2"/>
  <c r="I832" i="2" s="1"/>
  <c r="H831" i="2"/>
  <c r="I831" i="2" s="1"/>
  <c r="H827" i="2"/>
  <c r="I827" i="2" s="1"/>
  <c r="H826" i="2"/>
  <c r="I826" i="2" s="1"/>
  <c r="H825" i="2"/>
  <c r="I825" i="2" s="1"/>
  <c r="H824" i="2"/>
  <c r="I824" i="2" s="1"/>
  <c r="H823" i="2"/>
  <c r="I823" i="2" s="1"/>
  <c r="H822" i="2"/>
  <c r="I822" i="2" s="1"/>
  <c r="H821" i="2"/>
  <c r="I821" i="2" s="1"/>
  <c r="H820" i="2"/>
  <c r="I820" i="2" s="1"/>
  <c r="H819" i="2"/>
  <c r="I819" i="2" s="1"/>
  <c r="H818" i="2"/>
  <c r="I818" i="2" s="1"/>
  <c r="H817" i="2"/>
  <c r="I817" i="2" s="1"/>
  <c r="H816" i="2"/>
  <c r="I816" i="2" s="1"/>
  <c r="H812" i="2"/>
  <c r="I812" i="2" s="1"/>
  <c r="H811" i="2"/>
  <c r="I811" i="2" s="1"/>
  <c r="H810" i="2"/>
  <c r="I810" i="2" s="1"/>
  <c r="H809" i="2"/>
  <c r="I809" i="2" s="1"/>
  <c r="H808" i="2"/>
  <c r="I808" i="2" s="1"/>
  <c r="H807" i="2"/>
  <c r="I807" i="2" s="1"/>
  <c r="H806" i="2"/>
  <c r="I806" i="2" s="1"/>
  <c r="H805" i="2"/>
  <c r="I805" i="2" s="1"/>
  <c r="H801" i="2"/>
  <c r="I801" i="2" s="1"/>
  <c r="H800" i="2"/>
  <c r="I800" i="2" s="1"/>
  <c r="H799" i="2"/>
  <c r="I799" i="2" s="1"/>
  <c r="H798" i="2"/>
  <c r="I798" i="2" s="1"/>
  <c r="H797" i="2"/>
  <c r="I797" i="2" s="1"/>
  <c r="H796" i="2"/>
  <c r="I796" i="2" s="1"/>
  <c r="H795" i="2"/>
  <c r="I795" i="2" s="1"/>
  <c r="H791" i="2"/>
  <c r="I791" i="2" s="1"/>
  <c r="H790" i="2"/>
  <c r="I790" i="2" s="1"/>
  <c r="H786" i="2"/>
  <c r="I786" i="2" s="1"/>
  <c r="H785" i="2"/>
  <c r="I785" i="2" s="1"/>
  <c r="H784" i="2"/>
  <c r="I784" i="2" s="1"/>
  <c r="H783" i="2"/>
  <c r="I783" i="2" s="1"/>
  <c r="H782" i="2"/>
  <c r="I782" i="2" s="1"/>
  <c r="H781" i="2"/>
  <c r="I781" i="2" s="1"/>
  <c r="H780" i="2"/>
  <c r="I780" i="2" s="1"/>
  <c r="H779" i="2"/>
  <c r="I779" i="2" s="1"/>
  <c r="H775" i="2"/>
  <c r="I775" i="2" s="1"/>
  <c r="H774" i="2"/>
  <c r="I774" i="2" s="1"/>
  <c r="H773" i="2"/>
  <c r="I773" i="2" s="1"/>
  <c r="H772" i="2"/>
  <c r="I772" i="2" s="1"/>
  <c r="H768" i="2"/>
  <c r="I768" i="2" s="1"/>
  <c r="H764" i="2"/>
  <c r="I764" i="2" s="1"/>
  <c r="H763" i="2"/>
  <c r="I763" i="2" s="1"/>
  <c r="H762" i="2"/>
  <c r="I762" i="2" s="1"/>
  <c r="H761" i="2"/>
  <c r="I761" i="2" s="1"/>
  <c r="H757" i="2"/>
  <c r="I757" i="2" s="1"/>
  <c r="H756" i="2"/>
  <c r="I756" i="2" s="1"/>
  <c r="H755" i="2"/>
  <c r="I755" i="2" s="1"/>
  <c r="H754" i="2"/>
  <c r="I754" i="2" s="1"/>
  <c r="H750" i="2"/>
  <c r="I750" i="2" s="1"/>
  <c r="H749" i="2"/>
  <c r="I749" i="2" s="1"/>
  <c r="H748" i="2"/>
  <c r="I748" i="2" s="1"/>
  <c r="H744" i="2"/>
  <c r="I744" i="2" s="1"/>
  <c r="H743" i="2"/>
  <c r="I743" i="2" s="1"/>
  <c r="H742" i="2"/>
  <c r="I742" i="2" s="1"/>
  <c r="H741" i="2"/>
  <c r="I741" i="2" s="1"/>
  <c r="H737" i="2"/>
  <c r="I737" i="2" s="1"/>
  <c r="H736" i="2"/>
  <c r="I736" i="2" s="1"/>
  <c r="H735" i="2"/>
  <c r="I735" i="2" s="1"/>
  <c r="H734" i="2"/>
  <c r="I734" i="2" s="1"/>
  <c r="H733" i="2"/>
  <c r="I733" i="2" s="1"/>
  <c r="H732" i="2"/>
  <c r="I732" i="2" s="1"/>
  <c r="H731" i="2"/>
  <c r="I731" i="2" s="1"/>
  <c r="H727" i="2"/>
  <c r="I727" i="2" s="1"/>
  <c r="H723" i="2"/>
  <c r="I723" i="2" s="1"/>
  <c r="H719" i="2"/>
  <c r="I719" i="2" s="1"/>
  <c r="H718" i="2"/>
  <c r="I718" i="2" s="1"/>
  <c r="H717" i="2"/>
  <c r="I717" i="2" s="1"/>
  <c r="H716" i="2"/>
  <c r="I716" i="2" s="1"/>
  <c r="H715" i="2"/>
  <c r="I715" i="2" s="1"/>
  <c r="H714" i="2"/>
  <c r="I714" i="2" s="1"/>
  <c r="H710" i="2"/>
  <c r="I710" i="2" s="1"/>
  <c r="H709" i="2"/>
  <c r="I709" i="2" s="1"/>
  <c r="H708" i="2"/>
  <c r="I708" i="2" s="1"/>
  <c r="I707" i="2"/>
  <c r="I706" i="2"/>
  <c r="H705" i="2"/>
  <c r="I705" i="2" s="1"/>
  <c r="H704" i="2"/>
  <c r="I704" i="2" s="1"/>
  <c r="H703" i="2"/>
  <c r="I703" i="2" s="1"/>
  <c r="H702" i="2"/>
  <c r="I702" i="2" s="1"/>
  <c r="H701" i="2"/>
  <c r="I701" i="2" s="1"/>
  <c r="H700" i="2"/>
  <c r="I700" i="2" s="1"/>
  <c r="H699" i="2"/>
  <c r="I699" i="2" s="1"/>
  <c r="H698" i="2"/>
  <c r="I698" i="2" s="1"/>
  <c r="H694" i="2"/>
  <c r="I694" i="2" s="1"/>
  <c r="H693" i="2"/>
  <c r="I693" i="2" s="1"/>
  <c r="H692" i="2"/>
  <c r="I692" i="2" s="1"/>
  <c r="H691" i="2"/>
  <c r="I691" i="2" s="1"/>
  <c r="H690" i="2"/>
  <c r="I690" i="2" s="1"/>
  <c r="H689" i="2"/>
  <c r="I689" i="2" s="1"/>
  <c r="H685" i="2"/>
  <c r="I685" i="2" s="1"/>
  <c r="H684" i="2"/>
  <c r="I684" i="2" s="1"/>
  <c r="H683" i="2"/>
  <c r="I683" i="2" s="1"/>
  <c r="H682" i="2"/>
  <c r="I682" i="2" s="1"/>
  <c r="H681" i="2"/>
  <c r="I681" i="2" s="1"/>
  <c r="H680" i="2"/>
  <c r="I680" i="2" s="1"/>
  <c r="H676" i="2"/>
  <c r="I676" i="2" s="1"/>
  <c r="H675" i="2"/>
  <c r="I675" i="2" s="1"/>
  <c r="H674" i="2"/>
  <c r="I674" i="2" s="1"/>
  <c r="H673" i="2"/>
  <c r="I673" i="2" s="1"/>
  <c r="H672" i="2"/>
  <c r="I672" i="2" s="1"/>
  <c r="H671" i="2"/>
  <c r="I671" i="2" s="1"/>
  <c r="H670" i="2"/>
  <c r="I670" i="2" s="1"/>
  <c r="H666" i="2"/>
  <c r="I666" i="2" s="1"/>
  <c r="H665" i="2"/>
  <c r="I665" i="2" s="1"/>
  <c r="H664" i="2"/>
  <c r="I664" i="2" s="1"/>
  <c r="H663" i="2"/>
  <c r="I663" i="2" s="1"/>
  <c r="H662" i="2"/>
  <c r="I662" i="2" s="1"/>
  <c r="H661" i="2"/>
  <c r="I661" i="2" s="1"/>
  <c r="H660" i="2"/>
  <c r="I660" i="2" s="1"/>
  <c r="H659" i="2"/>
  <c r="I659" i="2" s="1"/>
  <c r="H655" i="2"/>
  <c r="I655" i="2" s="1"/>
  <c r="H654" i="2"/>
  <c r="I654" i="2" s="1"/>
  <c r="H653" i="2"/>
  <c r="I653" i="2" s="1"/>
  <c r="H652" i="2"/>
  <c r="I652" i="2" s="1"/>
  <c r="H651" i="2"/>
  <c r="I651" i="2" s="1"/>
  <c r="H650" i="2"/>
  <c r="I650" i="2" s="1"/>
  <c r="H649" i="2"/>
  <c r="I649" i="2" s="1"/>
  <c r="H645" i="2"/>
  <c r="I645" i="2" s="1"/>
  <c r="H641" i="2"/>
  <c r="I641" i="2" s="1"/>
  <c r="H640" i="2"/>
  <c r="I640" i="2" s="1"/>
  <c r="H636" i="2"/>
  <c r="I636" i="2" s="1"/>
  <c r="H635" i="2"/>
  <c r="I635" i="2" s="1"/>
  <c r="H634" i="2"/>
  <c r="I634" i="2" s="1"/>
  <c r="H633" i="2"/>
  <c r="I633" i="2" s="1"/>
  <c r="I629" i="2"/>
  <c r="H625" i="2"/>
  <c r="I625" i="2" s="1"/>
  <c r="H624" i="2"/>
  <c r="I624" i="2" s="1"/>
  <c r="H623" i="2"/>
  <c r="I623" i="2" s="1"/>
  <c r="H622" i="2"/>
  <c r="I622" i="2" s="1"/>
  <c r="H618" i="2"/>
  <c r="I618" i="2" s="1"/>
  <c r="H617" i="2"/>
  <c r="I617" i="2" s="1"/>
  <c r="H616" i="2"/>
  <c r="I616" i="2" s="1"/>
  <c r="H615" i="2"/>
  <c r="I615" i="2" s="1"/>
  <c r="H611" i="2"/>
  <c r="I611" i="2" s="1"/>
  <c r="H610" i="2"/>
  <c r="I610" i="2" s="1"/>
  <c r="H609" i="2"/>
  <c r="I609" i="2" s="1"/>
  <c r="H608" i="2"/>
  <c r="I608" i="2" s="1"/>
  <c r="H607" i="2"/>
  <c r="I607" i="2" s="1"/>
  <c r="H606" i="2"/>
  <c r="I606" i="2" s="1"/>
  <c r="H605" i="2"/>
  <c r="I605" i="2" s="1"/>
  <c r="H604" i="2"/>
  <c r="I604" i="2" s="1"/>
  <c r="H603" i="2"/>
  <c r="I603" i="2" s="1"/>
  <c r="H602" i="2"/>
  <c r="I602" i="2" s="1"/>
  <c r="H598" i="2"/>
  <c r="I598" i="2" s="1"/>
  <c r="H597" i="2"/>
  <c r="I597" i="2" s="1"/>
  <c r="H596" i="2"/>
  <c r="I596" i="2" s="1"/>
  <c r="H595" i="2"/>
  <c r="I595" i="2" s="1"/>
  <c r="H594" i="2"/>
  <c r="I594" i="2" s="1"/>
  <c r="H593" i="2"/>
  <c r="I593" i="2" s="1"/>
  <c r="H592" i="2"/>
  <c r="I592" i="2" s="1"/>
  <c r="H591" i="2"/>
  <c r="I591" i="2" s="1"/>
  <c r="H590" i="2"/>
  <c r="I590" i="2" s="1"/>
  <c r="H589" i="2"/>
  <c r="I589" i="2" s="1"/>
  <c r="H585" i="2"/>
  <c r="I585" i="2" s="1"/>
  <c r="H584" i="2"/>
  <c r="I584" i="2" s="1"/>
  <c r="H583" i="2"/>
  <c r="I583" i="2" s="1"/>
  <c r="H582" i="2"/>
  <c r="I582" i="2" s="1"/>
  <c r="H581" i="2"/>
  <c r="I581" i="2" s="1"/>
  <c r="H580" i="2"/>
  <c r="I580" i="2" s="1"/>
  <c r="H579" i="2"/>
  <c r="I579" i="2" s="1"/>
  <c r="H578" i="2"/>
  <c r="I578" i="2" s="1"/>
  <c r="H577" i="2"/>
  <c r="I577" i="2" s="1"/>
  <c r="H576" i="2"/>
  <c r="I576" i="2" s="1"/>
  <c r="H572" i="2"/>
  <c r="H571" i="2"/>
  <c r="I571" i="2" s="1"/>
  <c r="H570" i="2"/>
  <c r="H569" i="2"/>
  <c r="I569" i="2" s="1"/>
  <c r="H568" i="2"/>
  <c r="I568" i="2" s="1"/>
  <c r="H567" i="2"/>
  <c r="I567" i="2" s="1"/>
  <c r="H566" i="2"/>
  <c r="I566" i="2" s="1"/>
  <c r="H565" i="2"/>
  <c r="I565" i="2" s="1"/>
  <c r="H564" i="2"/>
  <c r="H560" i="2"/>
  <c r="I560" i="2" s="1"/>
  <c r="H559" i="2"/>
  <c r="I559" i="2" s="1"/>
  <c r="H558" i="2"/>
  <c r="I558" i="2" s="1"/>
  <c r="H557" i="2"/>
  <c r="I557" i="2" s="1"/>
  <c r="H556" i="2"/>
  <c r="I556" i="2" s="1"/>
  <c r="H555" i="2"/>
  <c r="I555" i="2" s="1"/>
  <c r="H554" i="2"/>
  <c r="I554" i="2" s="1"/>
  <c r="H553" i="2"/>
  <c r="I553" i="2" s="1"/>
  <c r="H528" i="2"/>
  <c r="I528" i="2" s="1"/>
  <c r="H527" i="2"/>
  <c r="I527" i="2" s="1"/>
  <c r="H526" i="2"/>
  <c r="I526" i="2" s="1"/>
  <c r="H522" i="2"/>
  <c r="I522" i="2" s="1"/>
  <c r="H521" i="2"/>
  <c r="I521" i="2" s="1"/>
  <c r="H520" i="2"/>
  <c r="I520" i="2" s="1"/>
  <c r="H516" i="2"/>
  <c r="I516" i="2" s="1"/>
  <c r="H515" i="2"/>
  <c r="I515" i="2" s="1"/>
  <c r="H514" i="2"/>
  <c r="I514" i="2" s="1"/>
  <c r="H513" i="2"/>
  <c r="I513" i="2" s="1"/>
  <c r="H512" i="2"/>
  <c r="I512" i="2" s="1"/>
  <c r="H511" i="2"/>
  <c r="I511" i="2" s="1"/>
  <c r="H510" i="2"/>
  <c r="I510" i="2" s="1"/>
  <c r="H509" i="2"/>
  <c r="I509" i="2" s="1"/>
  <c r="H502" i="2"/>
  <c r="I502" i="2" s="1"/>
  <c r="H501" i="2"/>
  <c r="I501" i="2" s="1"/>
  <c r="H500" i="2"/>
  <c r="I500" i="2" s="1"/>
  <c r="H499" i="2"/>
  <c r="I499" i="2" s="1"/>
  <c r="H498" i="2"/>
  <c r="I498" i="2" s="1"/>
  <c r="H497" i="2"/>
  <c r="I497" i="2" s="1"/>
  <c r="H496" i="2"/>
  <c r="I496" i="2" s="1"/>
  <c r="H495" i="2"/>
  <c r="I495" i="2" s="1"/>
  <c r="H494" i="2"/>
  <c r="I494" i="2" s="1"/>
  <c r="H493" i="2"/>
  <c r="I493" i="2" s="1"/>
  <c r="H492" i="2"/>
  <c r="I492" i="2" s="1"/>
  <c r="H484" i="2"/>
  <c r="I484" i="2" s="1"/>
  <c r="H483" i="2"/>
  <c r="I483" i="2" s="1"/>
  <c r="H482" i="2"/>
  <c r="I482" i="2" s="1"/>
  <c r="H481" i="2"/>
  <c r="I481" i="2" s="1"/>
  <c r="H480" i="2"/>
  <c r="I480" i="2" s="1"/>
  <c r="H479" i="2"/>
  <c r="I479" i="2" s="1"/>
  <c r="H478" i="2"/>
  <c r="I478" i="2" s="1"/>
  <c r="H477" i="2"/>
  <c r="I477" i="2" s="1"/>
  <c r="H473" i="2"/>
  <c r="I473" i="2" s="1"/>
  <c r="H472" i="2"/>
  <c r="I472" i="2" s="1"/>
  <c r="H471" i="2"/>
  <c r="I471" i="2" s="1"/>
  <c r="H467" i="2"/>
  <c r="I467" i="2" s="1"/>
  <c r="H466" i="2"/>
  <c r="I466" i="2" s="1"/>
  <c r="H465" i="2"/>
  <c r="I465" i="2" s="1"/>
  <c r="H464" i="2"/>
  <c r="I464" i="2" s="1"/>
  <c r="H463" i="2"/>
  <c r="I463" i="2" s="1"/>
  <c r="H462" i="2"/>
  <c r="I462" i="2" s="1"/>
  <c r="H461" i="2"/>
  <c r="I461" i="2" s="1"/>
  <c r="H460" i="2"/>
  <c r="I460" i="2" s="1"/>
  <c r="H459" i="2"/>
  <c r="I459" i="2" s="1"/>
  <c r="H458" i="2"/>
  <c r="I458" i="2" s="1"/>
  <c r="H454" i="2"/>
  <c r="I454" i="2" s="1"/>
  <c r="H453" i="2"/>
  <c r="I453" i="2" s="1"/>
  <c r="H452" i="2"/>
  <c r="I452" i="2" s="1"/>
  <c r="H451" i="2"/>
  <c r="I451" i="2" s="1"/>
  <c r="H450" i="2"/>
  <c r="I450" i="2" s="1"/>
  <c r="H449" i="2"/>
  <c r="I449" i="2" s="1"/>
  <c r="H445" i="2"/>
  <c r="I445" i="2" s="1"/>
  <c r="H444" i="2"/>
  <c r="I444" i="2" s="1"/>
  <c r="H443" i="2"/>
  <c r="I443" i="2" s="1"/>
  <c r="H442" i="2"/>
  <c r="I442" i="2" s="1"/>
  <c r="H441" i="2"/>
  <c r="I441" i="2" s="1"/>
  <c r="H440" i="2"/>
  <c r="I440" i="2" s="1"/>
  <c r="H436" i="2"/>
  <c r="I436" i="2" s="1"/>
  <c r="H435" i="2"/>
  <c r="I435" i="2" s="1"/>
  <c r="H434" i="2"/>
  <c r="I434" i="2" s="1"/>
  <c r="H433" i="2"/>
  <c r="I433" i="2" s="1"/>
  <c r="H432" i="2"/>
  <c r="I432" i="2" s="1"/>
  <c r="H431" i="2"/>
  <c r="I431" i="2" s="1"/>
  <c r="H430" i="2"/>
  <c r="I430" i="2" s="1"/>
  <c r="H429" i="2"/>
  <c r="I429" i="2" s="1"/>
  <c r="H428" i="2"/>
  <c r="I428" i="2" s="1"/>
  <c r="H427" i="2"/>
  <c r="I427" i="2" s="1"/>
  <c r="H423" i="2"/>
  <c r="I423" i="2" s="1"/>
  <c r="H422" i="2"/>
  <c r="I422" i="2" s="1"/>
  <c r="H421" i="2"/>
  <c r="I421" i="2" s="1"/>
  <c r="H420" i="2"/>
  <c r="I420" i="2" s="1"/>
  <c r="H419" i="2"/>
  <c r="I419" i="2" s="1"/>
  <c r="H418" i="2"/>
  <c r="I418" i="2" s="1"/>
  <c r="H417" i="2"/>
  <c r="I417" i="2" s="1"/>
  <c r="H416" i="2"/>
  <c r="I416" i="2" s="1"/>
  <c r="H412" i="2"/>
  <c r="I412" i="2" s="1"/>
  <c r="H411" i="2"/>
  <c r="I411" i="2" s="1"/>
  <c r="H410" i="2"/>
  <c r="I410" i="2" s="1"/>
  <c r="H409" i="2"/>
  <c r="I409" i="2" s="1"/>
  <c r="H405" i="2"/>
  <c r="I405" i="2" s="1"/>
  <c r="I404" i="2"/>
  <c r="H403" i="2"/>
  <c r="I403" i="2" s="1"/>
  <c r="H402" i="2"/>
  <c r="I402" i="2" s="1"/>
  <c r="H401" i="2"/>
  <c r="I401" i="2" s="1"/>
  <c r="H397" i="2"/>
  <c r="I397" i="2" s="1"/>
  <c r="H396" i="2"/>
  <c r="I396" i="2" s="1"/>
  <c r="H395" i="2"/>
  <c r="I395" i="2" s="1"/>
  <c r="H394" i="2"/>
  <c r="I394" i="2" s="1"/>
  <c r="H393" i="2"/>
  <c r="I393" i="2" s="1"/>
  <c r="H389" i="2"/>
  <c r="I389" i="2" s="1"/>
  <c r="H388" i="2"/>
  <c r="I388" i="2" s="1"/>
  <c r="H387" i="2"/>
  <c r="I387" i="2" s="1"/>
  <c r="H386" i="2"/>
  <c r="I386" i="2" s="1"/>
  <c r="H385" i="2"/>
  <c r="I385" i="2" s="1"/>
  <c r="H381" i="2"/>
  <c r="I381" i="2" s="1"/>
  <c r="H380" i="2"/>
  <c r="I380" i="2" s="1"/>
  <c r="H379" i="2"/>
  <c r="I379" i="2" s="1"/>
  <c r="H378" i="2"/>
  <c r="I378" i="2" s="1"/>
  <c r="H377" i="2"/>
  <c r="I377" i="2" s="1"/>
  <c r="H376" i="2"/>
  <c r="I376" i="2" s="1"/>
  <c r="H375" i="2"/>
  <c r="I375" i="2" s="1"/>
  <c r="H374" i="2"/>
  <c r="I374" i="2" s="1"/>
  <c r="H370" i="2"/>
  <c r="I370" i="2" s="1"/>
  <c r="H369" i="2"/>
  <c r="I369" i="2" s="1"/>
  <c r="H368" i="2"/>
  <c r="I368" i="2" s="1"/>
  <c r="H367" i="2"/>
  <c r="I367" i="2" s="1"/>
  <c r="H366" i="2"/>
  <c r="I366" i="2" s="1"/>
  <c r="H362" i="2"/>
  <c r="I362" i="2" s="1"/>
  <c r="H361" i="2"/>
  <c r="I361" i="2" s="1"/>
  <c r="H360" i="2"/>
  <c r="I360" i="2" s="1"/>
  <c r="H359" i="2"/>
  <c r="I359" i="2" s="1"/>
  <c r="H358" i="2"/>
  <c r="I358" i="2" s="1"/>
  <c r="H354" i="2"/>
  <c r="I354" i="2" s="1"/>
  <c r="H353" i="2"/>
  <c r="I353" i="2" s="1"/>
  <c r="H352" i="2"/>
  <c r="I352" i="2" s="1"/>
  <c r="H351" i="2"/>
  <c r="I351" i="2" s="1"/>
  <c r="H350" i="2"/>
  <c r="I350" i="2" s="1"/>
  <c r="H349" i="2"/>
  <c r="I349" i="2" s="1"/>
  <c r="H348" i="2"/>
  <c r="I348" i="2" s="1"/>
  <c r="H347" i="2"/>
  <c r="I347" i="2" s="1"/>
  <c r="H346" i="2"/>
  <c r="I346" i="2" s="1"/>
  <c r="H345" i="2"/>
  <c r="I345" i="2" s="1"/>
  <c r="H341" i="2"/>
  <c r="I341" i="2" s="1"/>
  <c r="H340" i="2"/>
  <c r="I340" i="2" s="1"/>
  <c r="H339" i="2"/>
  <c r="I339" i="2" s="1"/>
  <c r="H338" i="2"/>
  <c r="I338" i="2" s="1"/>
  <c r="H337" i="2"/>
  <c r="I337" i="2" s="1"/>
  <c r="H336" i="2"/>
  <c r="I336" i="2" s="1"/>
  <c r="H335" i="2"/>
  <c r="I335" i="2" s="1"/>
  <c r="H334" i="2"/>
  <c r="I334" i="2" s="1"/>
  <c r="H333" i="2"/>
  <c r="I333" i="2" s="1"/>
  <c r="H332" i="2"/>
  <c r="I332" i="2" s="1"/>
  <c r="H331" i="2"/>
  <c r="I331" i="2" s="1"/>
  <c r="H330" i="2"/>
  <c r="I330" i="2" s="1"/>
  <c r="H329" i="2"/>
  <c r="I329" i="2" s="1"/>
  <c r="H325" i="2"/>
  <c r="I325" i="2" s="1"/>
  <c r="H324" i="2"/>
  <c r="I324" i="2" s="1"/>
  <c r="H323" i="2"/>
  <c r="I323" i="2" s="1"/>
  <c r="H322" i="2"/>
  <c r="I322" i="2" s="1"/>
  <c r="H321" i="2"/>
  <c r="I321" i="2" s="1"/>
  <c r="H320" i="2"/>
  <c r="I320" i="2" s="1"/>
  <c r="H319" i="2"/>
  <c r="I319" i="2" s="1"/>
  <c r="H318" i="2"/>
  <c r="I318" i="2" s="1"/>
  <c r="H317" i="2"/>
  <c r="I317" i="2" s="1"/>
  <c r="H313" i="2"/>
  <c r="I313" i="2" s="1"/>
  <c r="H312" i="2"/>
  <c r="I312" i="2" s="1"/>
  <c r="H311" i="2"/>
  <c r="I311" i="2" s="1"/>
  <c r="H310" i="2"/>
  <c r="I310" i="2" s="1"/>
  <c r="H309" i="2"/>
  <c r="I309" i="2" s="1"/>
  <c r="H308" i="2"/>
  <c r="I308" i="2" s="1"/>
  <c r="H307" i="2"/>
  <c r="I307" i="2" s="1"/>
  <c r="H306" i="2"/>
  <c r="I306" i="2" s="1"/>
  <c r="H305" i="2"/>
  <c r="I305" i="2" s="1"/>
  <c r="H304" i="2"/>
  <c r="I304" i="2" s="1"/>
  <c r="H303" i="2"/>
  <c r="I303" i="2" s="1"/>
  <c r="H302" i="2"/>
  <c r="I302" i="2" s="1"/>
  <c r="H298" i="2"/>
  <c r="I298" i="2" s="1"/>
  <c r="H297" i="2"/>
  <c r="I297" i="2" s="1"/>
  <c r="H296" i="2"/>
  <c r="I296" i="2" s="1"/>
  <c r="H295" i="2"/>
  <c r="I295" i="2" s="1"/>
  <c r="H294" i="2"/>
  <c r="I294" i="2" s="1"/>
  <c r="H293" i="2"/>
  <c r="I293" i="2" s="1"/>
  <c r="H292" i="2"/>
  <c r="I292" i="2" s="1"/>
  <c r="H291" i="2"/>
  <c r="I291" i="2" s="1"/>
  <c r="H290" i="2"/>
  <c r="I290" i="2" s="1"/>
  <c r="H286" i="2"/>
  <c r="I286" i="2" s="1"/>
  <c r="H285" i="2"/>
  <c r="I285" i="2" s="1"/>
  <c r="H284" i="2"/>
  <c r="I284" i="2" s="1"/>
  <c r="H283" i="2"/>
  <c r="I283" i="2" s="1"/>
  <c r="H282" i="2"/>
  <c r="I282" i="2" s="1"/>
  <c r="H281" i="2"/>
  <c r="I281" i="2" s="1"/>
  <c r="H280" i="2"/>
  <c r="I280" i="2" s="1"/>
  <c r="H279" i="2"/>
  <c r="I279" i="2" s="1"/>
  <c r="H278" i="2"/>
  <c r="I278" i="2" s="1"/>
  <c r="H277" i="2"/>
  <c r="I277" i="2" s="1"/>
  <c r="H276" i="2"/>
  <c r="I276" i="2" s="1"/>
  <c r="H275" i="2"/>
  <c r="I275" i="2" s="1"/>
  <c r="H274" i="2"/>
  <c r="I274" i="2" s="1"/>
  <c r="H273" i="2"/>
  <c r="I273" i="2" s="1"/>
  <c r="H272" i="2"/>
  <c r="I272" i="2" s="1"/>
  <c r="H271" i="2"/>
  <c r="I271" i="2" s="1"/>
  <c r="H267" i="2"/>
  <c r="I267" i="2" s="1"/>
  <c r="H266" i="2"/>
  <c r="I266" i="2" s="1"/>
  <c r="H265" i="2"/>
  <c r="I265" i="2" s="1"/>
  <c r="H264" i="2"/>
  <c r="I264" i="2" s="1"/>
  <c r="H263" i="2"/>
  <c r="I263" i="2" s="1"/>
  <c r="H262" i="2"/>
  <c r="I262" i="2" s="1"/>
  <c r="H261" i="2"/>
  <c r="I261" i="2" s="1"/>
  <c r="H260" i="2"/>
  <c r="I260" i="2" s="1"/>
  <c r="H259" i="2"/>
  <c r="I259" i="2" s="1"/>
  <c r="H258" i="2"/>
  <c r="I258" i="2" s="1"/>
  <c r="H257" i="2"/>
  <c r="I257" i="2" s="1"/>
  <c r="H256" i="2"/>
  <c r="I256" i="2" s="1"/>
  <c r="H251" i="2"/>
  <c r="I251" i="2" s="1"/>
  <c r="H250" i="2"/>
  <c r="I250" i="2" s="1"/>
  <c r="H249" i="2"/>
  <c r="I249" i="2" s="1"/>
  <c r="H248" i="2"/>
  <c r="I248" i="2" s="1"/>
  <c r="H244" i="2"/>
  <c r="I244" i="2" s="1"/>
  <c r="H243" i="2"/>
  <c r="I243" i="2" s="1"/>
  <c r="H242" i="2"/>
  <c r="I242" i="2" s="1"/>
  <c r="H238" i="2"/>
  <c r="I238" i="2" s="1"/>
  <c r="H237" i="2"/>
  <c r="I237" i="2" s="1"/>
  <c r="H236" i="2"/>
  <c r="I236" i="2" s="1"/>
  <c r="H235" i="2"/>
  <c r="I235" i="2" s="1"/>
  <c r="H234" i="2"/>
  <c r="I234" i="2" s="1"/>
  <c r="H233" i="2"/>
  <c r="I233" i="2" s="1"/>
  <c r="H232" i="2"/>
  <c r="I232" i="2" s="1"/>
  <c r="H231" i="2"/>
  <c r="I231" i="2" s="1"/>
  <c r="H230" i="2"/>
  <c r="I230" i="2" s="1"/>
  <c r="H229" i="2"/>
  <c r="I229" i="2" s="1"/>
  <c r="H225" i="2"/>
  <c r="I225" i="2" s="1"/>
  <c r="H224" i="2"/>
  <c r="I224" i="2" s="1"/>
  <c r="H223" i="2"/>
  <c r="I223" i="2" s="1"/>
  <c r="H222" i="2"/>
  <c r="I222" i="2" s="1"/>
  <c r="H221" i="2"/>
  <c r="I221" i="2" s="1"/>
  <c r="H220" i="2"/>
  <c r="I220" i="2" s="1"/>
  <c r="H219" i="2"/>
  <c r="I219" i="2" s="1"/>
  <c r="H218" i="2"/>
  <c r="I218" i="2" s="1"/>
  <c r="H217" i="2"/>
  <c r="I217" i="2" s="1"/>
  <c r="H213" i="2"/>
  <c r="I213" i="2" s="1"/>
  <c r="H212" i="2"/>
  <c r="I212" i="2" s="1"/>
  <c r="H211" i="2"/>
  <c r="I211" i="2" s="1"/>
  <c r="H210" i="2"/>
  <c r="I210" i="2" s="1"/>
  <c r="H209" i="2"/>
  <c r="I209" i="2" s="1"/>
  <c r="H205" i="2"/>
  <c r="I205" i="2" s="1"/>
  <c r="H204" i="2"/>
  <c r="I204" i="2" s="1"/>
  <c r="H203" i="2"/>
  <c r="I203" i="2" s="1"/>
  <c r="H202" i="2"/>
  <c r="I202" i="2" s="1"/>
  <c r="H201" i="2"/>
  <c r="I201" i="2" s="1"/>
  <c r="H200" i="2"/>
  <c r="I200" i="2" s="1"/>
  <c r="H196" i="2"/>
  <c r="I196" i="2" s="1"/>
  <c r="H195" i="2"/>
  <c r="I195" i="2" s="1"/>
  <c r="H194" i="2"/>
  <c r="I194" i="2" s="1"/>
  <c r="H193" i="2"/>
  <c r="I193" i="2" s="1"/>
  <c r="H192" i="2"/>
  <c r="I192" i="2" s="1"/>
  <c r="H191" i="2"/>
  <c r="I191" i="2" s="1"/>
  <c r="H190" i="2"/>
  <c r="I190" i="2" s="1"/>
  <c r="H189" i="2"/>
  <c r="I189" i="2" s="1"/>
  <c r="H188" i="2"/>
  <c r="I188" i="2" s="1"/>
  <c r="H187" i="2"/>
  <c r="I187" i="2" s="1"/>
  <c r="H186" i="2"/>
  <c r="I186" i="2" s="1"/>
  <c r="H185" i="2"/>
  <c r="I185" i="2" s="1"/>
  <c r="H184" i="2"/>
  <c r="I184" i="2" s="1"/>
  <c r="H183" i="2"/>
  <c r="I183" i="2" s="1"/>
  <c r="H179" i="2"/>
  <c r="I179" i="2" s="1"/>
  <c r="H178" i="2"/>
  <c r="I178" i="2" s="1"/>
  <c r="H177" i="2"/>
  <c r="I177" i="2" s="1"/>
  <c r="H176" i="2"/>
  <c r="I176" i="2" s="1"/>
  <c r="H175" i="2"/>
  <c r="I175" i="2" s="1"/>
  <c r="H174" i="2"/>
  <c r="I174" i="2" s="1"/>
  <c r="H173" i="2"/>
  <c r="I173" i="2" s="1"/>
  <c r="H172" i="2"/>
  <c r="I172" i="2" s="1"/>
  <c r="H171" i="2"/>
  <c r="I171" i="2" s="1"/>
  <c r="H170" i="2"/>
  <c r="I170" i="2" s="1"/>
  <c r="H169" i="2"/>
  <c r="I169" i="2" s="1"/>
  <c r="H168" i="2"/>
  <c r="I168" i="2" s="1"/>
  <c r="H167" i="2"/>
  <c r="I167" i="2" s="1"/>
  <c r="H166" i="2"/>
  <c r="I166" i="2" s="1"/>
  <c r="H162" i="2"/>
  <c r="I162" i="2" s="1"/>
  <c r="H161" i="2"/>
  <c r="I161" i="2" s="1"/>
  <c r="H157" i="2"/>
  <c r="I157" i="2" s="1"/>
  <c r="H156" i="2"/>
  <c r="I156" i="2" s="1"/>
  <c r="H155" i="2"/>
  <c r="I155" i="2" s="1"/>
  <c r="H154" i="2"/>
  <c r="I154" i="2" s="1"/>
  <c r="H153" i="2"/>
  <c r="I153" i="2" s="1"/>
  <c r="H149" i="2"/>
  <c r="I149" i="2" s="1"/>
  <c r="H148" i="2"/>
  <c r="I148" i="2" s="1"/>
  <c r="H147" i="2"/>
  <c r="I147" i="2" s="1"/>
  <c r="H146" i="2"/>
  <c r="I146" i="2" s="1"/>
  <c r="H145" i="2"/>
  <c r="I145" i="2" s="1"/>
  <c r="H141" i="2"/>
  <c r="I141" i="2" s="1"/>
  <c r="H140" i="2"/>
  <c r="I140" i="2" s="1"/>
  <c r="H136" i="2"/>
  <c r="I136" i="2" s="1"/>
  <c r="H135" i="2"/>
  <c r="I135" i="2" s="1"/>
  <c r="H134" i="2"/>
  <c r="I134" i="2" s="1"/>
  <c r="H133" i="2"/>
  <c r="I133" i="2" s="1"/>
  <c r="H132" i="2"/>
  <c r="I132" i="2" s="1"/>
  <c r="H128" i="2"/>
  <c r="I128" i="2" s="1"/>
  <c r="H127" i="2"/>
  <c r="I127" i="2" s="1"/>
  <c r="H126" i="2"/>
  <c r="I126" i="2" s="1"/>
  <c r="H125" i="2"/>
  <c r="I125" i="2" s="1"/>
  <c r="H121" i="2"/>
  <c r="I121" i="2" s="1"/>
  <c r="H120" i="2"/>
  <c r="I120" i="2" s="1"/>
  <c r="H119" i="2"/>
  <c r="I119" i="2" s="1"/>
  <c r="H118" i="2"/>
  <c r="I118" i="2" s="1"/>
  <c r="H117" i="2"/>
  <c r="I117" i="2" s="1"/>
  <c r="H113" i="2"/>
  <c r="I113" i="2" s="1"/>
  <c r="H112" i="2"/>
  <c r="I112" i="2" s="1"/>
  <c r="H111" i="2"/>
  <c r="I111" i="2" s="1"/>
  <c r="H107" i="2"/>
  <c r="I107" i="2" s="1"/>
  <c r="H106" i="2"/>
  <c r="I106" i="2" s="1"/>
  <c r="H105" i="2"/>
  <c r="I105" i="2" s="1"/>
  <c r="H101" i="2"/>
  <c r="I101" i="2" s="1"/>
  <c r="H100" i="2"/>
  <c r="I100" i="2" s="1"/>
  <c r="H99" i="2"/>
  <c r="I99" i="2" s="1"/>
  <c r="H95" i="2"/>
  <c r="I95" i="2" s="1"/>
  <c r="H94" i="2"/>
  <c r="I94" i="2" s="1"/>
  <c r="H93" i="2"/>
  <c r="I93" i="2" s="1"/>
  <c r="H92" i="2"/>
  <c r="I92" i="2" s="1"/>
  <c r="H88" i="2"/>
  <c r="I88" i="2" s="1"/>
  <c r="H87" i="2"/>
  <c r="I87" i="2" s="1"/>
  <c r="H86" i="2"/>
  <c r="I86" i="2" s="1"/>
  <c r="H85" i="2"/>
  <c r="I85" i="2" s="1"/>
  <c r="H81" i="2"/>
  <c r="I81" i="2" s="1"/>
  <c r="H80" i="2"/>
  <c r="I80" i="2" s="1"/>
  <c r="H79" i="2"/>
  <c r="I79" i="2" s="1"/>
  <c r="H78" i="2"/>
  <c r="I78" i="2" s="1"/>
  <c r="H74" i="2"/>
  <c r="I74" i="2" s="1"/>
  <c r="H73" i="2"/>
  <c r="I73" i="2" s="1"/>
  <c r="H72" i="2"/>
  <c r="I72" i="2" s="1"/>
  <c r="H71" i="2"/>
  <c r="I71" i="2" s="1"/>
  <c r="H67" i="2"/>
  <c r="I67" i="2" s="1"/>
  <c r="H66" i="2"/>
  <c r="I66" i="2" s="1"/>
  <c r="H65" i="2"/>
  <c r="I65" i="2" s="1"/>
  <c r="H64" i="2"/>
  <c r="I64" i="2" s="1"/>
  <c r="H60" i="2"/>
  <c r="I60" i="2" s="1"/>
  <c r="H59" i="2"/>
  <c r="I59" i="2" s="1"/>
  <c r="H58" i="2"/>
  <c r="I58" i="2" s="1"/>
  <c r="H57" i="2"/>
  <c r="I57" i="2" s="1"/>
  <c r="H53" i="2"/>
  <c r="I53" i="2" s="1"/>
  <c r="H52" i="2"/>
  <c r="I52" i="2" s="1"/>
  <c r="H51" i="2"/>
  <c r="I51" i="2" s="1"/>
  <c r="H47" i="2"/>
  <c r="I47" i="2" s="1"/>
  <c r="H46" i="2"/>
  <c r="I46" i="2" s="1"/>
  <c r="H45" i="2"/>
  <c r="I45" i="2" s="1"/>
  <c r="H44" i="2"/>
  <c r="I44" i="2" s="1"/>
  <c r="H40" i="2"/>
  <c r="I40" i="2" s="1"/>
  <c r="H36" i="2"/>
  <c r="I36" i="2" s="1"/>
  <c r="H35" i="2"/>
  <c r="I35" i="2" s="1"/>
  <c r="H34" i="2"/>
  <c r="I34" i="2" s="1"/>
  <c r="H33" i="2"/>
  <c r="I33" i="2" s="1"/>
  <c r="H32" i="2"/>
  <c r="I32" i="2" s="1"/>
  <c r="H31" i="2"/>
  <c r="I31" i="2" s="1"/>
  <c r="H30" i="2"/>
  <c r="I30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H16" i="2"/>
  <c r="I16" i="2" s="1"/>
  <c r="H15" i="2"/>
  <c r="I15" i="2" s="1"/>
  <c r="H14" i="2"/>
  <c r="I14" i="2" s="1"/>
  <c r="H13" i="2"/>
  <c r="I13" i="2" s="1"/>
  <c r="H12" i="2"/>
  <c r="I12" i="2" s="1"/>
  <c r="H8" i="2"/>
  <c r="I8" i="2" s="1"/>
  <c r="H7" i="2"/>
  <c r="I7" i="2" s="1"/>
  <c r="H6" i="2"/>
  <c r="I476" i="2" l="1"/>
  <c r="I491" i="2"/>
  <c r="I6" i="2"/>
  <c r="I830" i="2" l="1"/>
  <c r="F131" i="1"/>
  <c r="G131" i="1"/>
  <c r="F84" i="1"/>
  <c r="G84" i="1"/>
  <c r="F132" i="1"/>
  <c r="G132" i="1"/>
  <c r="I815" i="2"/>
  <c r="I804" i="2"/>
  <c r="F130" i="1"/>
  <c r="G130" i="1"/>
  <c r="I794" i="2"/>
  <c r="F44" i="1"/>
  <c r="G44" i="1"/>
  <c r="I789" i="2"/>
  <c r="I778" i="2"/>
  <c r="F129" i="1"/>
  <c r="G129" i="1"/>
  <c r="I771" i="2" l="1"/>
  <c r="F128" i="1"/>
  <c r="G128" i="1"/>
  <c r="I767" i="2" l="1"/>
  <c r="F133" i="1"/>
  <c r="F126" i="1"/>
  <c r="G127" i="1" l="1"/>
  <c r="I760" i="2"/>
  <c r="F127" i="1"/>
  <c r="I400" i="2" l="1"/>
  <c r="I753" i="2"/>
  <c r="G83" i="1" l="1"/>
  <c r="F83" i="1"/>
  <c r="G82" i="1"/>
  <c r="F82" i="1"/>
  <c r="G81" i="1"/>
  <c r="F81" i="1"/>
  <c r="G80" i="1"/>
  <c r="F80" i="1"/>
  <c r="I836" i="2" l="1"/>
  <c r="I740" i="2"/>
  <c r="I747" i="2"/>
  <c r="I730" i="2"/>
  <c r="H20" i="5" l="1"/>
  <c r="H21" i="5"/>
  <c r="F125" i="1" l="1"/>
  <c r="G125" i="1"/>
  <c r="G126" i="1"/>
  <c r="F134" i="1"/>
  <c r="F100" i="1"/>
  <c r="G100" i="1"/>
  <c r="F88" i="1"/>
  <c r="G88" i="1"/>
  <c r="G78" i="1"/>
  <c r="F78" i="1"/>
  <c r="G77" i="1"/>
  <c r="F77" i="1"/>
  <c r="G76" i="1"/>
  <c r="F76" i="1"/>
  <c r="G75" i="1"/>
  <c r="F75" i="1"/>
  <c r="F70" i="1"/>
  <c r="F68" i="1"/>
  <c r="G65" i="1"/>
  <c r="F65" i="1"/>
  <c r="F86" i="1"/>
  <c r="F73" i="1"/>
  <c r="F72" i="1"/>
  <c r="F69" i="1"/>
  <c r="F67" i="1"/>
  <c r="F64" i="1"/>
  <c r="F63" i="1"/>
  <c r="F62" i="1"/>
  <c r="F61" i="1"/>
  <c r="F59" i="1"/>
  <c r="G61" i="1"/>
  <c r="G62" i="1"/>
  <c r="G63" i="1"/>
  <c r="G64" i="1"/>
  <c r="G67" i="1"/>
  <c r="G68" i="1"/>
  <c r="G69" i="1"/>
  <c r="G70" i="1"/>
  <c r="G72" i="1"/>
  <c r="G73" i="1"/>
  <c r="G86" i="1"/>
  <c r="G87" i="1"/>
  <c r="G50" i="1"/>
  <c r="G51" i="1"/>
  <c r="G52" i="1"/>
  <c r="F58" i="1"/>
  <c r="F52" i="1"/>
  <c r="C54" i="1"/>
  <c r="G54" i="1" s="1"/>
  <c r="C38" i="1"/>
  <c r="F21" i="1"/>
  <c r="C32" i="1"/>
  <c r="C31" i="1"/>
  <c r="C30" i="1"/>
  <c r="C29" i="1"/>
  <c r="C28" i="1"/>
  <c r="C27" i="1"/>
  <c r="C26" i="1"/>
  <c r="C25" i="1"/>
  <c r="C20" i="1"/>
  <c r="C19" i="1"/>
  <c r="C18" i="1"/>
  <c r="C17" i="1"/>
  <c r="I722" i="2"/>
  <c r="G572" i="2"/>
  <c r="I572" i="2" s="1"/>
  <c r="G570" i="2"/>
  <c r="I570" i="2" s="1"/>
  <c r="G564" i="2"/>
  <c r="I564" i="2" s="1"/>
  <c r="I519" i="2" l="1"/>
  <c r="I563" i="2"/>
  <c r="F54" i="1"/>
  <c r="F43" i="1"/>
  <c r="G43" i="1"/>
  <c r="F42" i="1"/>
  <c r="G42" i="1"/>
  <c r="G21" i="1"/>
  <c r="H22" i="5" l="1"/>
  <c r="I98" i="2" l="1"/>
  <c r="I639" i="2"/>
  <c r="I39" i="2"/>
  <c r="I508" i="2"/>
  <c r="I552" i="2" l="1"/>
  <c r="I228" i="2"/>
  <c r="I241" i="2"/>
  <c r="I247" i="2"/>
  <c r="I255" i="2"/>
  <c r="I270" i="2"/>
  <c r="I289" i="2"/>
  <c r="I301" i="2"/>
  <c r="I316" i="2"/>
  <c r="I328" i="2"/>
  <c r="I344" i="2"/>
  <c r="I357" i="2"/>
  <c r="I365" i="2"/>
  <c r="I373" i="2"/>
  <c r="I384" i="2"/>
  <c r="I392" i="2"/>
  <c r="I408" i="2"/>
  <c r="I415" i="2"/>
  <c r="I426" i="2"/>
  <c r="I439" i="2"/>
  <c r="I448" i="2"/>
  <c r="I457" i="2"/>
  <c r="I470" i="2"/>
  <c r="I525" i="2" l="1"/>
  <c r="F51" i="1"/>
  <c r="H35" i="5" l="1"/>
  <c r="J50" i="5"/>
  <c r="H34" i="5"/>
  <c r="I33" i="5" s="1"/>
  <c r="G28" i="5"/>
  <c r="G29" i="5"/>
  <c r="G30" i="5"/>
  <c r="J895" i="2" s="1"/>
  <c r="K895" i="2" s="1"/>
  <c r="G31" i="5"/>
  <c r="G27" i="5"/>
  <c r="G38" i="5" s="1"/>
  <c r="H38" i="5" s="1"/>
  <c r="J38" i="5" s="1"/>
  <c r="H11" i="5"/>
  <c r="H13" i="5"/>
  <c r="H14" i="5"/>
  <c r="H15" i="5"/>
  <c r="H16" i="5"/>
  <c r="J5" i="2" l="1"/>
  <c r="J861" i="2"/>
  <c r="K861" i="2" s="1"/>
  <c r="J887" i="2"/>
  <c r="K887" i="2" s="1"/>
  <c r="J852" i="2"/>
  <c r="K852" i="2" s="1"/>
  <c r="J869" i="2"/>
  <c r="K869" i="2" s="1"/>
  <c r="G139" i="6" s="1"/>
  <c r="H139" i="6" s="1"/>
  <c r="J879" i="2"/>
  <c r="K879" i="2" s="1"/>
  <c r="J760" i="2"/>
  <c r="K760" i="2" s="1"/>
  <c r="J794" i="2"/>
  <c r="K794" i="2" s="1"/>
  <c r="J778" i="2"/>
  <c r="K778" i="2" s="1"/>
  <c r="J830" i="2"/>
  <c r="K830" i="2" s="1"/>
  <c r="J815" i="2"/>
  <c r="K815" i="2" s="1"/>
  <c r="J804" i="2"/>
  <c r="K804" i="2" s="1"/>
  <c r="J789" i="2"/>
  <c r="K789" i="2" s="1"/>
  <c r="J771" i="2"/>
  <c r="K771" i="2" s="1"/>
  <c r="J767" i="2"/>
  <c r="K767" i="2" s="1"/>
  <c r="J740" i="2"/>
  <c r="K740" i="2" s="1"/>
  <c r="J753" i="2"/>
  <c r="K753" i="2" s="1"/>
  <c r="J747" i="2"/>
  <c r="K747" i="2" s="1"/>
  <c r="J730" i="2"/>
  <c r="K730" i="2" s="1"/>
  <c r="J836" i="2"/>
  <c r="K836" i="2" s="1"/>
  <c r="G42" i="5"/>
  <c r="J508" i="2"/>
  <c r="J563" i="2"/>
  <c r="K563" i="2" s="1"/>
  <c r="G102" i="6" s="1"/>
  <c r="H102" i="6" s="1"/>
  <c r="J39" i="2"/>
  <c r="K39" i="2" s="1"/>
  <c r="J491" i="2"/>
  <c r="K491" i="2" s="1"/>
  <c r="G64" i="6" s="1"/>
  <c r="H64" i="6" s="1"/>
  <c r="J476" i="2"/>
  <c r="K476" i="2" s="1"/>
  <c r="G63" i="6" s="1"/>
  <c r="H63" i="6" s="1"/>
  <c r="G45" i="5"/>
  <c r="G41" i="5"/>
  <c r="G44" i="5"/>
  <c r="G40" i="5"/>
  <c r="G39" i="5"/>
  <c r="G43" i="5"/>
  <c r="G46" i="5"/>
  <c r="I137" i="1" l="1"/>
  <c r="J137" i="1" s="1"/>
  <c r="G137" i="6"/>
  <c r="H137" i="6" s="1"/>
  <c r="G140" i="6"/>
  <c r="H140" i="6" s="1"/>
  <c r="I139" i="1"/>
  <c r="J139" i="1" s="1"/>
  <c r="I135" i="1"/>
  <c r="J135" i="1" s="1"/>
  <c r="G135" i="6"/>
  <c r="H135" i="6" s="1"/>
  <c r="I138" i="1"/>
  <c r="J138" i="1" s="1"/>
  <c r="G138" i="6"/>
  <c r="H138" i="6" s="1"/>
  <c r="I136" i="1"/>
  <c r="J136" i="1" s="1"/>
  <c r="G136" i="6"/>
  <c r="H136" i="6" s="1"/>
  <c r="I130" i="1"/>
  <c r="J130" i="1" s="1"/>
  <c r="G130" i="6"/>
  <c r="H130" i="6" s="1"/>
  <c r="I128" i="1"/>
  <c r="J128" i="1" s="1"/>
  <c r="G128" i="6"/>
  <c r="H128" i="6" s="1"/>
  <c r="I84" i="1"/>
  <c r="J84" i="1" s="1"/>
  <c r="G84" i="6"/>
  <c r="H84" i="6" s="1"/>
  <c r="I81" i="1"/>
  <c r="J81" i="1" s="1"/>
  <c r="G81" i="6"/>
  <c r="H81" i="6" s="1"/>
  <c r="I44" i="1"/>
  <c r="J44" i="1" s="1"/>
  <c r="G44" i="6"/>
  <c r="H44" i="6" s="1"/>
  <c r="I80" i="1"/>
  <c r="J80" i="1" s="1"/>
  <c r="G80" i="6"/>
  <c r="H80" i="6" s="1"/>
  <c r="I132" i="1"/>
  <c r="J132" i="1" s="1"/>
  <c r="G132" i="6"/>
  <c r="H132" i="6" s="1"/>
  <c r="I21" i="1"/>
  <c r="J21" i="1" s="1"/>
  <c r="G21" i="6"/>
  <c r="H21" i="6" s="1"/>
  <c r="I82" i="1"/>
  <c r="J82" i="1" s="1"/>
  <c r="G82" i="6"/>
  <c r="H82" i="6" s="1"/>
  <c r="I131" i="1"/>
  <c r="J131" i="1" s="1"/>
  <c r="G131" i="6"/>
  <c r="H131" i="6" s="1"/>
  <c r="I83" i="1"/>
  <c r="J83" i="1" s="1"/>
  <c r="G83" i="6"/>
  <c r="H83" i="6" s="1"/>
  <c r="I129" i="1"/>
  <c r="J129" i="1" s="1"/>
  <c r="G129" i="6"/>
  <c r="H129" i="6" s="1"/>
  <c r="I133" i="1"/>
  <c r="J133" i="1" s="1"/>
  <c r="G133" i="6"/>
  <c r="H133" i="6" s="1"/>
  <c r="I127" i="1"/>
  <c r="J127" i="1" s="1"/>
  <c r="G127" i="6"/>
  <c r="H127" i="6" s="1"/>
  <c r="K508" i="2"/>
  <c r="I64" i="1"/>
  <c r="J64" i="1" s="1"/>
  <c r="I63" i="1"/>
  <c r="J63" i="1" s="1"/>
  <c r="I65" i="1" l="1"/>
  <c r="J65" i="1" s="1"/>
  <c r="G65" i="6"/>
  <c r="H65" i="6" s="1"/>
  <c r="G114" i="1"/>
  <c r="F114" i="1"/>
  <c r="G99" i="1"/>
  <c r="F99" i="1"/>
  <c r="G98" i="1"/>
  <c r="F98" i="1"/>
  <c r="G59" i="1"/>
  <c r="G19" i="1"/>
  <c r="F19" i="1"/>
  <c r="G31" i="1"/>
  <c r="F31" i="1"/>
  <c r="G30" i="1"/>
  <c r="F30" i="1"/>
  <c r="G29" i="1"/>
  <c r="F29" i="1"/>
  <c r="I726" i="2"/>
  <c r="F103" i="1"/>
  <c r="I540" i="2"/>
  <c r="I531" i="2"/>
  <c r="I165" i="2"/>
  <c r="I77" i="2"/>
  <c r="I70" i="2"/>
  <c r="I19" i="2"/>
  <c r="G120" i="1"/>
  <c r="F120" i="1"/>
  <c r="I5" i="2"/>
  <c r="C89" i="1" l="1"/>
  <c r="G89" i="1" l="1"/>
  <c r="F38" i="1" l="1"/>
  <c r="F33" i="1"/>
  <c r="G33" i="1"/>
  <c r="I182" i="2" l="1"/>
  <c r="I124" i="2" l="1"/>
  <c r="I43" i="2" l="1"/>
  <c r="I91" i="2"/>
  <c r="I199" i="2"/>
  <c r="I11" i="2"/>
  <c r="I144" i="2"/>
  <c r="I104" i="2"/>
  <c r="I116" i="2"/>
  <c r="I131" i="2"/>
  <c r="I84" i="2"/>
  <c r="I110" i="2"/>
  <c r="I139" i="2"/>
  <c r="I208" i="2"/>
  <c r="I50" i="2"/>
  <c r="I216" i="2"/>
  <c r="I63" i="2"/>
  <c r="I56" i="2"/>
  <c r="I29" i="2"/>
  <c r="G124" i="1" l="1"/>
  <c r="F124" i="1"/>
  <c r="G111" i="1"/>
  <c r="F111" i="1"/>
  <c r="G105" i="1"/>
  <c r="F105" i="1"/>
  <c r="G55" i="1" l="1"/>
  <c r="F55" i="1"/>
  <c r="F50" i="1"/>
  <c r="J439" i="2" l="1"/>
  <c r="K439" i="2" s="1"/>
  <c r="J540" i="2"/>
  <c r="K540" i="2" s="1"/>
  <c r="J726" i="2"/>
  <c r="K726" i="2" s="1"/>
  <c r="J247" i="2"/>
  <c r="J77" i="2"/>
  <c r="K77" i="2" s="1"/>
  <c r="J19" i="2"/>
  <c r="K19" i="2" s="1"/>
  <c r="J70" i="2"/>
  <c r="K70" i="2" s="1"/>
  <c r="J165" i="2"/>
  <c r="K165" i="2" s="1"/>
  <c r="G49" i="6" s="1"/>
  <c r="H49" i="6" s="1"/>
  <c r="J552" i="2"/>
  <c r="K552" i="2" s="1"/>
  <c r="J531" i="2"/>
  <c r="K531" i="2" s="1"/>
  <c r="J289" i="2"/>
  <c r="J270" i="2"/>
  <c r="J722" i="2"/>
  <c r="K722" i="2" s="1"/>
  <c r="J301" i="2"/>
  <c r="J124" i="2"/>
  <c r="J91" i="2"/>
  <c r="K91" i="2" s="1"/>
  <c r="G32" i="6" s="1"/>
  <c r="H32" i="6" s="1"/>
  <c r="J628" i="2"/>
  <c r="J575" i="2"/>
  <c r="J519" i="2"/>
  <c r="J457" i="2"/>
  <c r="K457" i="2" s="1"/>
  <c r="G92" i="6" s="1"/>
  <c r="H92" i="6" s="1"/>
  <c r="H93" i="6" s="1"/>
  <c r="J426" i="2"/>
  <c r="K426" i="2" s="1"/>
  <c r="J152" i="2"/>
  <c r="J384" i="2"/>
  <c r="K384" i="2" s="1"/>
  <c r="G86" i="6" s="1"/>
  <c r="H86" i="6" s="1"/>
  <c r="J228" i="2"/>
  <c r="K228" i="2" s="1"/>
  <c r="G57" i="6" s="1"/>
  <c r="H57" i="6" s="1"/>
  <c r="J199" i="2"/>
  <c r="K199" i="2" s="1"/>
  <c r="G58" i="6" s="1"/>
  <c r="H58" i="6" s="1"/>
  <c r="J131" i="2"/>
  <c r="K131" i="2" s="1"/>
  <c r="G39" i="6" s="1"/>
  <c r="H39" i="6" s="1"/>
  <c r="J104" i="2"/>
  <c r="J56" i="2"/>
  <c r="J11" i="2"/>
  <c r="J697" i="2"/>
  <c r="J669" i="2"/>
  <c r="J644" i="2"/>
  <c r="J415" i="2"/>
  <c r="K415" i="2" s="1"/>
  <c r="J144" i="2"/>
  <c r="K144" i="2" s="1"/>
  <c r="G42" i="6" s="1"/>
  <c r="H42" i="6" s="1"/>
  <c r="J373" i="2"/>
  <c r="K373" i="2" s="1"/>
  <c r="G73" i="6" s="1"/>
  <c r="H73" i="6" s="1"/>
  <c r="J344" i="2"/>
  <c r="K344" i="2" s="1"/>
  <c r="G69" i="6" s="1"/>
  <c r="H69" i="6" s="1"/>
  <c r="J255" i="2"/>
  <c r="K255" i="2" s="1"/>
  <c r="G51" i="6" s="1"/>
  <c r="H51" i="6" s="1"/>
  <c r="J216" i="2"/>
  <c r="K216" i="2" s="1"/>
  <c r="G56" i="6" s="1"/>
  <c r="H56" i="6" s="1"/>
  <c r="J182" i="2"/>
  <c r="K182" i="2" s="1"/>
  <c r="G50" i="6" s="1"/>
  <c r="H50" i="6" s="1"/>
  <c r="J116" i="2"/>
  <c r="K116" i="2" s="1"/>
  <c r="G37" i="6" s="1"/>
  <c r="H37" i="6" s="1"/>
  <c r="J98" i="2"/>
  <c r="J50" i="2"/>
  <c r="J648" i="2"/>
  <c r="J632" i="2"/>
  <c r="J614" i="2"/>
  <c r="J588" i="2"/>
  <c r="J470" i="2"/>
  <c r="K470" i="2" s="1"/>
  <c r="G95" i="6" s="1"/>
  <c r="H95" i="6" s="1"/>
  <c r="J160" i="2"/>
  <c r="J392" i="2"/>
  <c r="K392" i="2" s="1"/>
  <c r="J357" i="2"/>
  <c r="K357" i="2" s="1"/>
  <c r="J316" i="2"/>
  <c r="K316" i="2" s="1"/>
  <c r="G67" i="6" s="1"/>
  <c r="H67" i="6" s="1"/>
  <c r="J241" i="2"/>
  <c r="K241" i="2" s="1"/>
  <c r="G54" i="6" s="1"/>
  <c r="H54" i="6" s="1"/>
  <c r="J139" i="2"/>
  <c r="K139" i="2" s="1"/>
  <c r="G40" i="6" s="1"/>
  <c r="H40" i="6" s="1"/>
  <c r="J63" i="2"/>
  <c r="J29" i="2"/>
  <c r="J713" i="2"/>
  <c r="J658" i="2"/>
  <c r="J639" i="2"/>
  <c r="J621" i="2"/>
  <c r="J601" i="2"/>
  <c r="J525" i="2"/>
  <c r="J448" i="2"/>
  <c r="K448" i="2" s="1"/>
  <c r="J408" i="2"/>
  <c r="K408" i="2" s="1"/>
  <c r="J400" i="2"/>
  <c r="K400" i="2" s="1"/>
  <c r="J365" i="2"/>
  <c r="K365" i="2" s="1"/>
  <c r="G72" i="6" s="1"/>
  <c r="H72" i="6" s="1"/>
  <c r="J328" i="2"/>
  <c r="K328" i="2" s="1"/>
  <c r="J208" i="2"/>
  <c r="K208" i="2" s="1"/>
  <c r="G55" i="6" s="1"/>
  <c r="H55" i="6" s="1"/>
  <c r="J110" i="2"/>
  <c r="K110" i="2" s="1"/>
  <c r="G36" i="6" s="1"/>
  <c r="H36" i="6" s="1"/>
  <c r="J84" i="2"/>
  <c r="J43" i="2"/>
  <c r="J688" i="2"/>
  <c r="J679" i="2"/>
  <c r="I98" i="1" l="1"/>
  <c r="J98" i="1" s="1"/>
  <c r="G98" i="6"/>
  <c r="H98" i="6" s="1"/>
  <c r="I89" i="1"/>
  <c r="J89" i="1" s="1"/>
  <c r="G89" i="6"/>
  <c r="H89" i="6" s="1"/>
  <c r="I68" i="1"/>
  <c r="J68" i="1" s="1"/>
  <c r="G68" i="6"/>
  <c r="H68" i="6" s="1"/>
  <c r="I70" i="1"/>
  <c r="J70" i="1" s="1"/>
  <c r="G70" i="6"/>
  <c r="H70" i="6" s="1"/>
  <c r="I77" i="1"/>
  <c r="J77" i="1" s="1"/>
  <c r="G77" i="6"/>
  <c r="H77" i="6" s="1"/>
  <c r="I125" i="1"/>
  <c r="J125" i="1" s="1"/>
  <c r="G125" i="6"/>
  <c r="H125" i="6" s="1"/>
  <c r="I30" i="1"/>
  <c r="J30" i="1" s="1"/>
  <c r="G30" i="6"/>
  <c r="H30" i="6" s="1"/>
  <c r="I87" i="1"/>
  <c r="J87" i="1" s="1"/>
  <c r="G87" i="6"/>
  <c r="H87" i="6" s="1"/>
  <c r="I76" i="1"/>
  <c r="J76" i="1" s="1"/>
  <c r="G76" i="6"/>
  <c r="H76" i="6" s="1"/>
  <c r="I100" i="1"/>
  <c r="J100" i="1" s="1"/>
  <c r="G100" i="6"/>
  <c r="H100" i="6" s="1"/>
  <c r="I78" i="1"/>
  <c r="J78" i="1" s="1"/>
  <c r="G78" i="6"/>
  <c r="H78" i="6" s="1"/>
  <c r="I88" i="1"/>
  <c r="J88" i="1" s="1"/>
  <c r="G88" i="6"/>
  <c r="H88" i="6" s="1"/>
  <c r="I75" i="1"/>
  <c r="J75" i="1" s="1"/>
  <c r="G75" i="6"/>
  <c r="H75" i="6" s="1"/>
  <c r="I29" i="1"/>
  <c r="J29" i="1" s="1"/>
  <c r="G29" i="6"/>
  <c r="H29" i="6" s="1"/>
  <c r="I19" i="1"/>
  <c r="J19" i="1" s="1"/>
  <c r="G19" i="6"/>
  <c r="H19" i="6" s="1"/>
  <c r="I134" i="1"/>
  <c r="J134" i="1" s="1"/>
  <c r="G134" i="6"/>
  <c r="H134" i="6" s="1"/>
  <c r="I99" i="1"/>
  <c r="J99" i="1" s="1"/>
  <c r="G99" i="6"/>
  <c r="H99" i="6" s="1"/>
  <c r="K124" i="2"/>
  <c r="G38" i="6" s="1"/>
  <c r="H38" i="6" s="1"/>
  <c r="K301" i="2"/>
  <c r="K247" i="2"/>
  <c r="K270" i="2"/>
  <c r="K289" i="2"/>
  <c r="G119" i="1"/>
  <c r="F119" i="1"/>
  <c r="G118" i="1"/>
  <c r="F118" i="1"/>
  <c r="F113" i="1"/>
  <c r="G113" i="1"/>
  <c r="G112" i="1"/>
  <c r="F112" i="1"/>
  <c r="F108" i="1"/>
  <c r="G108" i="1"/>
  <c r="G107" i="1"/>
  <c r="F107" i="1"/>
  <c r="F104" i="1"/>
  <c r="G104" i="1"/>
  <c r="G103" i="1"/>
  <c r="G95" i="1"/>
  <c r="F95" i="1"/>
  <c r="G92" i="1"/>
  <c r="F92" i="1"/>
  <c r="G45" i="1"/>
  <c r="F45" i="1"/>
  <c r="F87" i="1"/>
  <c r="I61" i="1" l="1"/>
  <c r="J61" i="1" s="1"/>
  <c r="G61" i="6"/>
  <c r="H61" i="6" s="1"/>
  <c r="I59" i="1"/>
  <c r="J59" i="1" s="1"/>
  <c r="G59" i="6"/>
  <c r="H59" i="6" s="1"/>
  <c r="I52" i="1"/>
  <c r="J52" i="1" s="1"/>
  <c r="G52" i="6"/>
  <c r="H52" i="6" s="1"/>
  <c r="I62" i="1"/>
  <c r="J62" i="1" s="1"/>
  <c r="G62" i="6"/>
  <c r="H62" i="6" s="1"/>
  <c r="I38" i="1"/>
  <c r="J38" i="1" s="1"/>
  <c r="I621" i="2"/>
  <c r="K621" i="2" s="1"/>
  <c r="I160" i="2"/>
  <c r="K160" i="2" s="1"/>
  <c r="G45" i="6" s="1"/>
  <c r="H45" i="6" s="1"/>
  <c r="I152" i="2"/>
  <c r="H90" i="6" l="1"/>
  <c r="I108" i="1"/>
  <c r="J108" i="1" s="1"/>
  <c r="G108" i="6"/>
  <c r="H108" i="6" s="1"/>
  <c r="K152" i="2"/>
  <c r="F57" i="1"/>
  <c r="G57" i="1"/>
  <c r="G56" i="1"/>
  <c r="F56" i="1"/>
  <c r="G49" i="1"/>
  <c r="F49" i="1"/>
  <c r="G40" i="1"/>
  <c r="F40" i="1"/>
  <c r="G34" i="1"/>
  <c r="F34" i="1"/>
  <c r="G39" i="1"/>
  <c r="F39" i="1"/>
  <c r="F32" i="1"/>
  <c r="G32" i="1"/>
  <c r="F28" i="1"/>
  <c r="G28" i="1"/>
  <c r="F26" i="1"/>
  <c r="G26" i="1"/>
  <c r="F27" i="1"/>
  <c r="G27" i="1"/>
  <c r="G25" i="1"/>
  <c r="F25" i="1"/>
  <c r="G18" i="1"/>
  <c r="F18" i="1"/>
  <c r="G17" i="1"/>
  <c r="F17" i="1"/>
  <c r="G37" i="1"/>
  <c r="F37" i="1"/>
  <c r="G36" i="1"/>
  <c r="F36" i="1"/>
  <c r="I43" i="1" l="1"/>
  <c r="J43" i="1" s="1"/>
  <c r="G43" i="6"/>
  <c r="H43" i="6" s="1"/>
  <c r="K50" i="2"/>
  <c r="I36" i="1"/>
  <c r="J36" i="1" s="1"/>
  <c r="I26" i="1" l="1"/>
  <c r="J26" i="1" s="1"/>
  <c r="G26" i="6"/>
  <c r="H26" i="6" s="1"/>
  <c r="G20" i="1"/>
  <c r="F20" i="1"/>
  <c r="F89" i="1"/>
  <c r="F96" i="1"/>
  <c r="G96" i="1"/>
  <c r="G102" i="1"/>
  <c r="F102" i="1"/>
  <c r="G117" i="1"/>
  <c r="F117" i="1"/>
  <c r="I644" i="2"/>
  <c r="K29" i="2" l="1"/>
  <c r="I58" i="1"/>
  <c r="J58" i="1" s="1"/>
  <c r="K519" i="2"/>
  <c r="K644" i="2"/>
  <c r="I114" i="1" l="1"/>
  <c r="J114" i="1" s="1"/>
  <c r="G114" i="6"/>
  <c r="H114" i="6" s="1"/>
  <c r="I96" i="1"/>
  <c r="J96" i="1" s="1"/>
  <c r="G96" i="6"/>
  <c r="H96" i="6" s="1"/>
  <c r="I20" i="1"/>
  <c r="J20" i="1" s="1"/>
  <c r="G20" i="6"/>
  <c r="H20" i="6" s="1"/>
  <c r="K639" i="2"/>
  <c r="I588" i="2"/>
  <c r="K588" i="2" s="1"/>
  <c r="G104" i="6" s="1"/>
  <c r="H104" i="6" s="1"/>
  <c r="I697" i="2"/>
  <c r="K697" i="2" s="1"/>
  <c r="G124" i="6" s="1"/>
  <c r="H124" i="6" s="1"/>
  <c r="I73" i="1"/>
  <c r="J73" i="1" s="1"/>
  <c r="I86" i="1"/>
  <c r="J86" i="1" s="1"/>
  <c r="K525" i="2"/>
  <c r="I575" i="2"/>
  <c r="K575" i="2" s="1"/>
  <c r="I614" i="2"/>
  <c r="K614" i="2" s="1"/>
  <c r="I56" i="1"/>
  <c r="J56" i="1" s="1"/>
  <c r="I54" i="1"/>
  <c r="J54" i="1" s="1"/>
  <c r="I51" i="1"/>
  <c r="J51" i="1" s="1"/>
  <c r="I69" i="1"/>
  <c r="J69" i="1" s="1"/>
  <c r="K11" i="2"/>
  <c r="K43" i="2"/>
  <c r="K56" i="2"/>
  <c r="I39" i="1"/>
  <c r="J39" i="1" s="1"/>
  <c r="K98" i="2"/>
  <c r="I57" i="1"/>
  <c r="J57" i="1" s="1"/>
  <c r="I67" i="1"/>
  <c r="J67" i="1" s="1"/>
  <c r="I72" i="1"/>
  <c r="J72" i="1" s="1"/>
  <c r="I601" i="2"/>
  <c r="K601" i="2" s="1"/>
  <c r="G105" i="6" s="1"/>
  <c r="H105" i="6" s="1"/>
  <c r="K5" i="2"/>
  <c r="G17" i="6" s="1"/>
  <c r="H17" i="6" s="1"/>
  <c r="I92" i="1"/>
  <c r="J92" i="1" s="1"/>
  <c r="J93" i="1" s="1"/>
  <c r="I95" i="1"/>
  <c r="J95" i="1" s="1"/>
  <c r="I102" i="1"/>
  <c r="J102" i="1" s="1"/>
  <c r="I628" i="2"/>
  <c r="K628" i="2" s="1"/>
  <c r="G111" i="6" s="1"/>
  <c r="H111" i="6" s="1"/>
  <c r="I632" i="2"/>
  <c r="K632" i="2" s="1"/>
  <c r="I648" i="2"/>
  <c r="K648" i="2" s="1"/>
  <c r="I658" i="2"/>
  <c r="K658" i="2" s="1"/>
  <c r="I669" i="2"/>
  <c r="K669" i="2" s="1"/>
  <c r="I679" i="2"/>
  <c r="K679" i="2" s="1"/>
  <c r="I688" i="2"/>
  <c r="K688" i="2" s="1"/>
  <c r="K63" i="2"/>
  <c r="K104" i="2"/>
  <c r="K84" i="2"/>
  <c r="G31" i="6" s="1"/>
  <c r="H31" i="6" s="1"/>
  <c r="I37" i="1"/>
  <c r="J37" i="1" s="1"/>
  <c r="I40" i="1"/>
  <c r="J40" i="1" s="1"/>
  <c r="I50" i="1"/>
  <c r="J50" i="1" s="1"/>
  <c r="I713" i="2"/>
  <c r="K713" i="2" s="1"/>
  <c r="I118" i="1" l="1"/>
  <c r="J118" i="1" s="1"/>
  <c r="G118" i="6"/>
  <c r="H118" i="6" s="1"/>
  <c r="I18" i="1"/>
  <c r="J18" i="1" s="1"/>
  <c r="G18" i="6"/>
  <c r="H18" i="6" s="1"/>
  <c r="H22" i="6" s="1"/>
  <c r="I121" i="1"/>
  <c r="J121" i="1" s="1"/>
  <c r="G121" i="6"/>
  <c r="H121" i="6" s="1"/>
  <c r="I126" i="1"/>
  <c r="J126" i="1" s="1"/>
  <c r="G126" i="6"/>
  <c r="H126" i="6" s="1"/>
  <c r="H141" i="6" s="1"/>
  <c r="I34" i="1"/>
  <c r="J34" i="1" s="1"/>
  <c r="G34" i="6"/>
  <c r="H34" i="6" s="1"/>
  <c r="I28" i="1"/>
  <c r="J28" i="1" s="1"/>
  <c r="G28" i="6"/>
  <c r="H28" i="6" s="1"/>
  <c r="I33" i="1"/>
  <c r="J33" i="1" s="1"/>
  <c r="G33" i="6"/>
  <c r="H33" i="6" s="1"/>
  <c r="I113" i="1"/>
  <c r="J113" i="1" s="1"/>
  <c r="G113" i="6"/>
  <c r="H113" i="6" s="1"/>
  <c r="I107" i="1"/>
  <c r="J107" i="1" s="1"/>
  <c r="G107" i="6"/>
  <c r="H107" i="6" s="1"/>
  <c r="I27" i="1"/>
  <c r="J27" i="1" s="1"/>
  <c r="G27" i="6"/>
  <c r="H27" i="6" s="1"/>
  <c r="I103" i="1"/>
  <c r="J103" i="1" s="1"/>
  <c r="G103" i="6"/>
  <c r="H103" i="6" s="1"/>
  <c r="I25" i="1"/>
  <c r="J25" i="1" s="1"/>
  <c r="G25" i="6"/>
  <c r="H25" i="6" s="1"/>
  <c r="I97" i="1"/>
  <c r="J97" i="1" s="1"/>
  <c r="G97" i="6"/>
  <c r="H97" i="6" s="1"/>
  <c r="I117" i="1"/>
  <c r="J117" i="1" s="1"/>
  <c r="G117" i="6"/>
  <c r="H117" i="6" s="1"/>
  <c r="I120" i="1"/>
  <c r="J120" i="1" s="1"/>
  <c r="G120" i="6"/>
  <c r="H120" i="6" s="1"/>
  <c r="I119" i="1"/>
  <c r="J119" i="1" s="1"/>
  <c r="G119" i="6"/>
  <c r="H119" i="6" s="1"/>
  <c r="I112" i="1"/>
  <c r="J112" i="1" s="1"/>
  <c r="G112" i="6"/>
  <c r="H112" i="6" s="1"/>
  <c r="I17" i="1"/>
  <c r="J17" i="1" s="1"/>
  <c r="I45" i="1"/>
  <c r="J45" i="1" s="1"/>
  <c r="I42" i="1"/>
  <c r="J42" i="1" s="1"/>
  <c r="I32" i="1"/>
  <c r="J32" i="1" s="1"/>
  <c r="I31" i="1"/>
  <c r="J31" i="1" s="1"/>
  <c r="I55" i="1"/>
  <c r="J55" i="1" s="1"/>
  <c r="I105" i="1"/>
  <c r="J105" i="1" s="1"/>
  <c r="I124" i="1"/>
  <c r="J124" i="1" s="1"/>
  <c r="I111" i="1"/>
  <c r="J111" i="1" s="1"/>
  <c r="I104" i="1"/>
  <c r="J104" i="1" s="1"/>
  <c r="I49" i="1"/>
  <c r="J49" i="1" s="1"/>
  <c r="J22" i="1" l="1"/>
  <c r="J115" i="1"/>
  <c r="H109" i="6"/>
  <c r="J122" i="1"/>
  <c r="H46" i="6"/>
  <c r="J140" i="1"/>
  <c r="H122" i="6"/>
  <c r="H115" i="6"/>
  <c r="J90" i="1"/>
  <c r="J46" i="1"/>
  <c r="J109" i="1"/>
  <c r="H142" i="6" l="1"/>
  <c r="H144" i="6" s="1"/>
  <c r="H145" i="6" s="1"/>
  <c r="J141" i="1"/>
  <c r="J143" i="1" s="1"/>
  <c r="J144" i="1" s="1"/>
  <c r="F27" i="5"/>
  <c r="H27" i="5" s="1"/>
  <c r="J27" i="5" s="1"/>
  <c r="F31" i="5"/>
  <c r="H31" i="5" s="1"/>
  <c r="J31" i="5" s="1"/>
  <c r="F29" i="5"/>
  <c r="H29" i="5" s="1"/>
  <c r="J29" i="5" s="1"/>
  <c r="F40" i="5"/>
  <c r="H40" i="5" s="1"/>
  <c r="J40" i="5" s="1"/>
  <c r="J20" i="5"/>
  <c r="F45" i="5"/>
  <c r="H45" i="5" s="1"/>
  <c r="J45" i="5" s="1"/>
  <c r="J34" i="5"/>
  <c r="J18" i="5"/>
  <c r="F43" i="5"/>
  <c r="H43" i="5" s="1"/>
  <c r="J43" i="5" s="1"/>
  <c r="J22" i="5"/>
  <c r="J35" i="5"/>
  <c r="F41" i="5"/>
  <c r="H41" i="5" s="1"/>
  <c r="J41" i="5" s="1"/>
  <c r="F42" i="5"/>
  <c r="H42" i="5" s="1"/>
  <c r="J42" i="5" s="1"/>
  <c r="J33" i="5"/>
  <c r="J13" i="5"/>
  <c r="J12" i="5"/>
  <c r="J19" i="5"/>
  <c r="F30" i="5"/>
  <c r="H30" i="5" s="1"/>
  <c r="J30" i="5" s="1"/>
  <c r="J15" i="5"/>
  <c r="F39" i="5"/>
  <c r="H39" i="5" s="1"/>
  <c r="J39" i="5" s="1"/>
  <c r="J21" i="5"/>
  <c r="F46" i="5"/>
  <c r="H46" i="5" s="1"/>
  <c r="J46" i="5" s="1"/>
  <c r="J16" i="5"/>
  <c r="F28" i="5"/>
  <c r="H28" i="5" s="1"/>
  <c r="J28" i="5" s="1"/>
  <c r="J14" i="5"/>
  <c r="F44" i="5"/>
  <c r="H44" i="5" s="1"/>
  <c r="J44" i="5" s="1"/>
  <c r="J11" i="5"/>
  <c r="J10" i="5"/>
  <c r="J9" i="5" s="1"/>
  <c r="I37" i="5" l="1"/>
  <c r="J37" i="5" s="1"/>
  <c r="I26" i="5"/>
  <c r="I47" i="5" l="1"/>
  <c r="J26" i="5"/>
  <c r="J24" i="5" s="1"/>
  <c r="J47" i="5" s="1"/>
  <c r="H149" i="6" s="1"/>
  <c r="J148" i="1" l="1"/>
  <c r="O7" i="5"/>
  <c r="O8" i="5" s="1"/>
  <c r="J149" i="1" l="1"/>
  <c r="J150" i="1" s="1"/>
  <c r="H151" i="6"/>
  <c r="H152" i="6" s="1"/>
  <c r="J53" i="5"/>
</calcChain>
</file>

<file path=xl/sharedStrings.xml><?xml version="1.0" encoding="utf-8"?>
<sst xmlns="http://schemas.openxmlformats.org/spreadsheetml/2006/main" count="5071" uniqueCount="793">
  <si>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</si>
  <si>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</si>
  <si>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</si>
  <si>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</si>
  <si>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</si>
  <si>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 xml:space="preserve">PRESUPUESTO OFICIAL 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</si>
  <si>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</si>
  <si>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Utilidad  y total  A.U.  resaltadas en color amarillo. Tratándose de otras modalidades de precio, la Entidad puede o no configurar los mismos aspectos.</t>
  </si>
  <si>
    <t>Lote 1: “CONSTRUCCIÓN DE OBRAS DE ESTABILIDAD GEOTÉCNICA Y MANEJO DE AGUAS LLUVIAS EN SITIOS CON PROCESOS DE INESTABILIDAD Y REPARACIÓN DE ÁREAS CON TRATAMIENTO GEOTÉCNICO (ATG) EN LAS COMUNAS LA ESTACIÓN, TESORITO, UNIVERSITARIA, ECOTURÍSTICA CERRO DE ORO Y NUEVO HORIZONTE, EN EL ÁREA URBANA DEL MUNICIPIO DE MANIZALES – POR MONTO AGOTABLE”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</si>
  <si>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</si>
  <si>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</si>
  <si>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</si>
  <si>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</si>
  <si>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</si>
  <si>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</si>
  <si>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</si>
  <si>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CAPÍTULO I TRABAJOS PRELIMINARES</t>
  </si>
  <si>
    <t>1.1</t>
  </si>
  <si>
    <t>1.2</t>
  </si>
  <si>
    <t>1.3</t>
  </si>
  <si>
    <t>1.4</t>
  </si>
  <si>
    <t>1.5</t>
  </si>
  <si>
    <t>030.001</t>
  </si>
  <si>
    <t>Subtotal</t>
  </si>
  <si>
    <t>CAPÍTULO II MOVIMIENTO DE TIERRAS</t>
  </si>
  <si>
    <t>2.1.</t>
  </si>
  <si>
    <t xml:space="preserve">EXCAVACIONES 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</si>
  <si>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</si>
  <si>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</si>
  <si>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</si>
  <si>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</si>
  <si>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</si>
  <si>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</si>
  <si>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</si>
  <si>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</si>
  <si>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</si>
  <si>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032.083</t>
  </si>
  <si>
    <t>2.1.10</t>
  </si>
  <si>
    <t>033.090</t>
  </si>
  <si>
    <t>2.2.</t>
  </si>
  <si>
    <t>RELLENOS</t>
  </si>
  <si>
    <t>2.2.1.</t>
  </si>
  <si>
    <t>002.049</t>
  </si>
  <si>
    <t>2.2.2.</t>
  </si>
  <si>
    <t>002.053</t>
  </si>
  <si>
    <t>2.2.3.</t>
  </si>
  <si>
    <t>M3</t>
  </si>
  <si>
    <t>2.2.4.</t>
  </si>
  <si>
    <t>004.013</t>
  </si>
  <si>
    <t>2.2.5.</t>
  </si>
  <si>
    <t>002.057</t>
  </si>
  <si>
    <t>2.3.</t>
  </si>
  <si>
    <t>DEMOLICIONES Y PERFORACIONES</t>
  </si>
  <si>
    <t>2.3.1.</t>
  </si>
  <si>
    <t>029.001</t>
  </si>
  <si>
    <t>2.3.2.</t>
  </si>
  <si>
    <t>002.087</t>
  </si>
  <si>
    <t>033.161</t>
  </si>
  <si>
    <t>002.088</t>
  </si>
  <si>
    <t>CAPÍTULO III OBRAS EN CONCRETO</t>
  </si>
  <si>
    <t>3.1</t>
  </si>
  <si>
    <t>MUROS Y PANTALLAS</t>
  </si>
  <si>
    <t>3.1.1.</t>
  </si>
  <si>
    <t>027.002</t>
  </si>
  <si>
    <t>3.1.2.</t>
  </si>
  <si>
    <t>027.001</t>
  </si>
  <si>
    <t>3.1.3.</t>
  </si>
  <si>
    <t>027.004</t>
  </si>
  <si>
    <t>3.1.4.</t>
  </si>
  <si>
    <t>027.005</t>
  </si>
  <si>
    <t>3.2.</t>
  </si>
  <si>
    <t>RECUBRIMIENTOS Y MORTEROS</t>
  </si>
  <si>
    <t>3.2.1</t>
  </si>
  <si>
    <t>3.2.2</t>
  </si>
  <si>
    <t>032.159</t>
  </si>
  <si>
    <t>3.2.3</t>
  </si>
  <si>
    <t>027.007</t>
  </si>
  <si>
    <t>3.2.4</t>
  </si>
  <si>
    <t>027.008</t>
  </si>
  <si>
    <t>3.2.5</t>
  </si>
  <si>
    <t>027.011</t>
  </si>
  <si>
    <t>3.2.6</t>
  </si>
  <si>
    <t>001.061</t>
  </si>
  <si>
    <t>3.3</t>
  </si>
  <si>
    <t>ANCLAJES</t>
  </si>
  <si>
    <t>3.3.1</t>
  </si>
  <si>
    <t>027.014</t>
  </si>
  <si>
    <t>3.3.2</t>
  </si>
  <si>
    <t>027.015</t>
  </si>
  <si>
    <t>3.3.3</t>
  </si>
  <si>
    <t>027.042</t>
  </si>
  <si>
    <t>3.3.4</t>
  </si>
  <si>
    <t>027.043</t>
  </si>
  <si>
    <t>3.3.5</t>
  </si>
  <si>
    <t>006.032</t>
  </si>
  <si>
    <t>3.4.</t>
  </si>
  <si>
    <t>CUNETAS, CANALES Y ZANJAS COLECTORAS</t>
  </si>
  <si>
    <t>3.4.1.</t>
  </si>
  <si>
    <t>033.139</t>
  </si>
  <si>
    <t>3.4.2.</t>
  </si>
  <si>
    <t>027.044</t>
  </si>
  <si>
    <t>3.4.3.</t>
  </si>
  <si>
    <t>027.009</t>
  </si>
  <si>
    <t>3.4.4.</t>
  </si>
  <si>
    <t>027.045</t>
  </si>
  <si>
    <t>3.5</t>
  </si>
  <si>
    <t>CIMENTACIONES</t>
  </si>
  <si>
    <t>3.5.1.</t>
  </si>
  <si>
    <t>002A.019</t>
  </si>
  <si>
    <t>3.5.2.</t>
  </si>
  <si>
    <t>002A.005</t>
  </si>
  <si>
    <t>3.6.</t>
  </si>
  <si>
    <t>ANDENES, ESCALAS Y SARDINELES</t>
  </si>
  <si>
    <t>3.6.1.</t>
  </si>
  <si>
    <t>032.015</t>
  </si>
  <si>
    <t>3.6.2.</t>
  </si>
  <si>
    <t>032.016</t>
  </si>
  <si>
    <t>3.6.3.</t>
  </si>
  <si>
    <t>021.034</t>
  </si>
  <si>
    <t>3.6.4.</t>
  </si>
  <si>
    <t>021.016</t>
  </si>
  <si>
    <t>3.7,</t>
  </si>
  <si>
    <t>PAVIMENTOS</t>
  </si>
  <si>
    <t>3.7.1.</t>
  </si>
  <si>
    <t>3.7.2.</t>
  </si>
  <si>
    <t>3.7.3.</t>
  </si>
  <si>
    <t>3.7.4.</t>
  </si>
  <si>
    <t>3.7.5.</t>
  </si>
  <si>
    <t>3.8.</t>
  </si>
  <si>
    <t>VARIOS</t>
  </si>
  <si>
    <t>3.8.1.</t>
  </si>
  <si>
    <t>005.079</t>
  </si>
  <si>
    <t>3.8.2.</t>
  </si>
  <si>
    <t>005.001</t>
  </si>
  <si>
    <t>3.8.3.</t>
  </si>
  <si>
    <t>005.112</t>
  </si>
  <si>
    <t>3.8.4.</t>
  </si>
  <si>
    <t>CAPÍTULO IV GAVIONES</t>
  </si>
  <si>
    <t>4.1.</t>
  </si>
  <si>
    <t>027.003</t>
  </si>
  <si>
    <t>CAPÍTULO V DRENAJE SUBTERRÁNEO</t>
  </si>
  <si>
    <t>5.1</t>
  </si>
  <si>
    <t>033.156</t>
  </si>
  <si>
    <t>5.2</t>
  </si>
  <si>
    <t>033.157</t>
  </si>
  <si>
    <t>5.3</t>
  </si>
  <si>
    <t>022.008</t>
  </si>
  <si>
    <t>LIMPIEZA DE DRENES Y FILTROS</t>
  </si>
  <si>
    <t>ML</t>
  </si>
  <si>
    <t>4.4</t>
  </si>
  <si>
    <t>024.152</t>
  </si>
  <si>
    <t>5.5</t>
  </si>
  <si>
    <t>024.004</t>
  </si>
  <si>
    <t>5.6</t>
  </si>
  <si>
    <t>024.006</t>
  </si>
  <si>
    <t>5.7</t>
  </si>
  <si>
    <t>DRENES SUBHORIZONTALES</t>
  </si>
  <si>
    <t>5.7.1</t>
  </si>
  <si>
    <t>027.019</t>
  </si>
  <si>
    <t>5.7.2</t>
  </si>
  <si>
    <t>027.020</t>
  </si>
  <si>
    <t>5.7.3</t>
  </si>
  <si>
    <t>027.021</t>
  </si>
  <si>
    <t>5.7.4</t>
  </si>
  <si>
    <t>027.023</t>
  </si>
  <si>
    <t>5.8</t>
  </si>
  <si>
    <t xml:space="preserve"> GEOTEXTILES</t>
  </si>
  <si>
    <t>5.8.1</t>
  </si>
  <si>
    <t>004.007</t>
  </si>
  <si>
    <t>5.8.2</t>
  </si>
  <si>
    <t>033.103</t>
  </si>
  <si>
    <t>CAPÍTULO VI ACARREOS Y TRANSPORTE</t>
  </si>
  <si>
    <t>6.1</t>
  </si>
  <si>
    <t>001.088</t>
  </si>
  <si>
    <t>6.2</t>
  </si>
  <si>
    <t>032.079</t>
  </si>
  <si>
    <t>6.3</t>
  </si>
  <si>
    <t>001.083</t>
  </si>
  <si>
    <t>6.4</t>
  </si>
  <si>
    <t>001.084</t>
  </si>
  <si>
    <t>CAPÍTULO VII OBRAS DE BIOINGENIERIA</t>
  </si>
  <si>
    <t>7.1</t>
  </si>
  <si>
    <t>027.025</t>
  </si>
  <si>
    <t>7.2</t>
  </si>
  <si>
    <t>027.027</t>
  </si>
  <si>
    <t>7.3</t>
  </si>
  <si>
    <t>027.028</t>
  </si>
  <si>
    <t>7.4</t>
  </si>
  <si>
    <t>021.006</t>
  </si>
  <si>
    <t>7.5</t>
  </si>
  <si>
    <t>021.032</t>
  </si>
  <si>
    <t>PODA DE ARBOLES H=5MTS 2,5 MTS DE RADIO DE FOLLAJE APROXIMADO (INCLUYE RETIRO)</t>
  </si>
  <si>
    <t>UND</t>
  </si>
  <si>
    <t>CAPÍTULO VII OBRAS COMPLEMENTARIAS</t>
  </si>
  <si>
    <t>8.1</t>
  </si>
  <si>
    <t>017.089</t>
  </si>
  <si>
    <t>8.2</t>
  </si>
  <si>
    <t>E18</t>
  </si>
  <si>
    <t>8.3</t>
  </si>
  <si>
    <t>027.033</t>
  </si>
  <si>
    <t>8.4</t>
  </si>
  <si>
    <t>002.052</t>
  </si>
  <si>
    <t>8.5</t>
  </si>
  <si>
    <t>002.089</t>
  </si>
  <si>
    <t>8.6</t>
  </si>
  <si>
    <t>002A.009</t>
  </si>
  <si>
    <t>8.7</t>
  </si>
  <si>
    <t>001.046</t>
  </si>
  <si>
    <t>8.8</t>
  </si>
  <si>
    <t>001.047</t>
  </si>
  <si>
    <t>8.9</t>
  </si>
  <si>
    <t>021.073</t>
  </si>
  <si>
    <t>8.10</t>
  </si>
  <si>
    <t>030.003</t>
  </si>
  <si>
    <t>8.11</t>
  </si>
  <si>
    <t>030.002</t>
  </si>
  <si>
    <t>8.12</t>
  </si>
  <si>
    <t>023.082</t>
  </si>
  <si>
    <t>8.13</t>
  </si>
  <si>
    <t>023.083</t>
  </si>
  <si>
    <t>8.14</t>
  </si>
  <si>
    <t>027.030</t>
  </si>
  <si>
    <t>8.15</t>
  </si>
  <si>
    <t>027.031</t>
  </si>
  <si>
    <t>8.16</t>
  </si>
  <si>
    <t>027.026</t>
  </si>
  <si>
    <t>8.17</t>
  </si>
  <si>
    <t>002.086</t>
  </si>
  <si>
    <t xml:space="preserve">SUBTOTAL OBRAS </t>
  </si>
  <si>
    <t>SUBTOTAL PRECIOS UNITARIOS (INCLUYE IVA)</t>
  </si>
  <si>
    <t>VALOR TOTAL PRECIOS UNITARIOS INCLUIDO AU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</si>
  <si>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</si>
  <si>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</si>
  <si>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DESCRIPCIÓN</t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</si>
  <si>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</si>
  <si>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</si>
  <si>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</si>
  <si>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</si>
  <si>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</si>
  <si>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</si>
  <si>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</si>
  <si>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</si>
  <si>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</si>
  <si>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NOTA 4: Todas las actividades incluyen transporte inteno y acarreo libre hasta 100m</t>
  </si>
  <si>
    <t>TOTAL A.I.U</t>
  </si>
  <si>
    <t>A.I.U=</t>
  </si>
  <si>
    <r>
      <t>Reviso:</t>
    </r>
    <r>
      <rPr>
        <i/>
        <sz val="10"/>
        <color theme="1"/>
        <rFont val="Arial Narrow"/>
        <family val="2"/>
      </rPr>
      <t>– Secretaría de Infraestructura</t>
    </r>
    <r>
      <rPr>
        <b/>
        <i/>
        <sz val="10"/>
        <color theme="1"/>
        <rFont val="Arial Narrow"/>
        <family val="2"/>
      </rPr>
      <t>-</t>
    </r>
    <r>
      <rPr>
        <i/>
        <sz val="10"/>
        <color theme="1"/>
        <rFont val="Arial Narrow"/>
        <family val="2"/>
      </rPr>
      <t xml:space="preserve"> – Municipio de Manizales</t>
    </r>
  </si>
  <si>
    <r>
      <t xml:space="preserve">Proyectó: </t>
    </r>
    <r>
      <rPr>
        <i/>
        <sz val="10"/>
        <color theme="1"/>
        <rFont val="Arial Narrow"/>
        <family val="2"/>
      </rPr>
      <t>Diego Galindo Peñaloza – Ingeniero Civil -Contratista –  Secretaría de Infraestructura.</t>
    </r>
    <r>
      <rPr>
        <b/>
        <i/>
        <sz val="10"/>
        <color theme="1"/>
        <rFont val="Arial Narrow"/>
        <family val="2"/>
      </rPr>
      <t xml:space="preserve"> </t>
    </r>
  </si>
  <si>
    <t xml:space="preserve">ESPECIFICACIONES </t>
  </si>
  <si>
    <t>GENERAL</t>
  </si>
  <si>
    <t>PARTICULAR</t>
  </si>
  <si>
    <t>SUBTOTAL OBRAS (INCLUYE AU)</t>
  </si>
  <si>
    <t>GASTOS REEMBOLSABLES PARA COSTOS FIDUCIARIOS (Para manejo del anticipo, cuando aplique, de lo contrario eliminar la fila)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</si>
  <si>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</si>
  <si>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A.U y su discriminación deben estar en porcentaje (%). </t>
    </r>
  </si>
  <si>
    <t>TOTAL A.U</t>
  </si>
  <si>
    <t>A.U.=</t>
  </si>
  <si>
    <t>Elaboró:</t>
  </si>
  <si>
    <t xml:space="preserve">JUAN CAMILO GOMEZ DIAZ </t>
  </si>
  <si>
    <t xml:space="preserve">Profesional especializado </t>
  </si>
  <si>
    <t>Secretaría de Infraestructura</t>
  </si>
  <si>
    <t>CODIGO</t>
  </si>
  <si>
    <t>COD INSUMO</t>
  </si>
  <si>
    <t>INSUMO</t>
  </si>
  <si>
    <t>TIPO</t>
  </si>
  <si>
    <t>UNIDAD</t>
  </si>
  <si>
    <t>REND</t>
  </si>
  <si>
    <t>AIU</t>
  </si>
  <si>
    <t>VALOR TOTAL INCLUÍDO AIU</t>
  </si>
  <si>
    <t>ANÁLISIS DE PRECIOS UNITARIOS</t>
  </si>
  <si>
    <t>001.043</t>
  </si>
  <si>
    <t>-</t>
  </si>
  <si>
    <t>ROCERIA Y LIMPIEZA</t>
  </si>
  <si>
    <t>Actividad</t>
  </si>
  <si>
    <t>M2</t>
  </si>
  <si>
    <t>OK</t>
  </si>
  <si>
    <t>C44</t>
  </si>
  <si>
    <t>CUADRILLA AA (2 AYUDANTES)</t>
  </si>
  <si>
    <t>Cuadrilla</t>
  </si>
  <si>
    <t>HR</t>
  </si>
  <si>
    <t>H2</t>
  </si>
  <si>
    <t>EQUIPO BASICO (HERRAMIENTA MENOR)</t>
  </si>
  <si>
    <t>Herramienta</t>
  </si>
  <si>
    <t>I1565</t>
  </si>
  <si>
    <t>ACARREO INTERNO</t>
  </si>
  <si>
    <t>Insumos</t>
  </si>
  <si>
    <t>001.049</t>
  </si>
  <si>
    <t>SUMINISTRO, TRANSPORTE E INSTALACIÓN CERRAMIENTO EN YUTE H= 2 M</t>
  </si>
  <si>
    <t>C1</t>
  </si>
  <si>
    <t>CUADRILLA AA TIPO 1 (1 OFICIAL + 1 AYUDANTE) (Albañileria)</t>
  </si>
  <si>
    <t>I425</t>
  </si>
  <si>
    <t>PUNTILLA CON CABEZA 2"</t>
  </si>
  <si>
    <t>LB</t>
  </si>
  <si>
    <t>I447</t>
  </si>
  <si>
    <t>FIBRA PARA CERRAMIENTO PROVISIONAL H=2,1M</t>
  </si>
  <si>
    <t>M</t>
  </si>
  <si>
    <t>I986</t>
  </si>
  <si>
    <t>GUADUA CEPA DE 5 VARAS x 4m</t>
  </si>
  <si>
    <t xml:space="preserve">OK </t>
  </si>
  <si>
    <t>001.059</t>
  </si>
  <si>
    <t>SUMINISTRO, TRANSPORTE E INSTALACION TECHADO PROVISIONAL EN GUADUA Y PLÁSTICO</t>
  </si>
  <si>
    <t>C15</t>
  </si>
  <si>
    <t>CUADRILLA AA TIPO 3 (1 OFICIAL + 3 AYUDANTE) (Albañileria)</t>
  </si>
  <si>
    <t>E12</t>
  </si>
  <si>
    <t>EQUIPO DE TRANSPORTE</t>
  </si>
  <si>
    <t>Equipos</t>
  </si>
  <si>
    <t>DIA</t>
  </si>
  <si>
    <t>I455</t>
  </si>
  <si>
    <t>ESTRUCTURA EN GUADUA</t>
  </si>
  <si>
    <t>I456</t>
  </si>
  <si>
    <t>PLÁSTICO TRANSPARENTE CALIBRE 6</t>
  </si>
  <si>
    <t>033.143</t>
  </si>
  <si>
    <t>SUMINISTRO, TRANSPORTE E INSTALACION TRINCHOS PROVISIONALES EN GUADUA</t>
  </si>
  <si>
    <t>C22</t>
  </si>
  <si>
    <t>CUADRILLA AA TIPO 4 (1 OFICIAL + 4 AYUDANTE) (Albañileria)</t>
  </si>
  <si>
    <t>I243</t>
  </si>
  <si>
    <t>ALAMBRE GALVANIZADO CAL 14</t>
  </si>
  <si>
    <t>KG</t>
  </si>
  <si>
    <t>I989</t>
  </si>
  <si>
    <t>GUADUA SOBREBASA L= 1.50 MT. 3 USOS</t>
  </si>
  <si>
    <t>COMISIÓN TOPOGRÁFICA</t>
  </si>
  <si>
    <t>I1562</t>
  </si>
  <si>
    <t>COMISION TOPOGRAFICA (INCLUYE TOPOGRAFO, CADENERO Y EQUIPO TOPOGRAFÍA (ESTACIÓN Y NIVEL).</t>
  </si>
  <si>
    <t>002.001</t>
  </si>
  <si>
    <t>EXCAVACIÓN EN ZANJA - MATERIAL COMÚN - 0.0 A 2.0 M</t>
  </si>
  <si>
    <t>I282</t>
  </si>
  <si>
    <t>SUELO CEMENTO 10:1</t>
  </si>
  <si>
    <t>002.002</t>
  </si>
  <si>
    <t xml:space="preserve">EXCAVACIÓN EN ZANJA - MATERIAL COMÚN - 2.01 A 4.00 M                                      </t>
  </si>
  <si>
    <t>002.004</t>
  </si>
  <si>
    <t>EXCAVACIÓN EN ZANJA - CONGLOMERADO - 0.0 A 2.0 M</t>
  </si>
  <si>
    <t>002.005</t>
  </si>
  <si>
    <t>EXCAVACIÓN EN ZANJA - CONGLOMERADO - 2.01 A 4.00 M</t>
  </si>
  <si>
    <t>002.010</t>
  </si>
  <si>
    <t>EXCAVACIÓN PARA ESTRUCTURAS - MATERIAL COMÚN - 0.0 A 2.0 M</t>
  </si>
  <si>
    <t>002.012</t>
  </si>
  <si>
    <t>EXCAVACIÓN PARA ESTRUCTURAS - CONGLOMERADO - 0.0 A 2.0 M</t>
  </si>
  <si>
    <t>002.016</t>
  </si>
  <si>
    <t xml:space="preserve">EXCAVACIÓN A CIELO ABIERTO - MATERIAL COMÚN - 0.0 A 2.0 M                                                                            </t>
  </si>
  <si>
    <t>002.017</t>
  </si>
  <si>
    <t>EXCAVACIÓN A CIELO ABIERTO - CONGLOMERADO - 0.0 A 2.0 M</t>
  </si>
  <si>
    <t xml:space="preserve">EXCAVACION PARA PILOTES D=&lt;  a 45 cm (0-6)m  </t>
  </si>
  <si>
    <t>CONFORMACION TALUDES SISTEMA MANUAL</t>
  </si>
  <si>
    <t>RELLENO EN MATERIAL SELECCIONADO PROVENIENTE DE LA EXCAVACION (APISONADO)</t>
  </si>
  <si>
    <t>RELLENO COMPACTADO CON MATERIAL DE PRESTAMO</t>
  </si>
  <si>
    <t>E47</t>
  </si>
  <si>
    <t>VIBROCOMPACTADOR TIPO RANA</t>
  </si>
  <si>
    <t>I47</t>
  </si>
  <si>
    <t>MATERIAL DE PRESTAMO CARGADO Y PUESTO EN OBRA</t>
  </si>
  <si>
    <t>027.049</t>
  </si>
  <si>
    <t>RELLENOS PARA CONFORMACIÓN DE TALUDES CON COSTALES DE FIBRA Y SUELO CON MATERIAL IN SITU</t>
  </si>
  <si>
    <t>C8</t>
  </si>
  <si>
    <t>CUADRILLA AA TIPO 2 (1 OFICIAL + 2 AYUDANTE) (Albañileria)</t>
  </si>
  <si>
    <t>I491</t>
  </si>
  <si>
    <t>COSTAL</t>
  </si>
  <si>
    <t>insumo</t>
  </si>
  <si>
    <t>Insumo</t>
  </si>
  <si>
    <t>SUMINISTRO, TRANSPORTE E INSTALACION AFIRMADO COMPACTADO PARA ESTRUCTURAS</t>
  </si>
  <si>
    <t>E48</t>
  </si>
  <si>
    <t>CANGURO</t>
  </si>
  <si>
    <t>I50</t>
  </si>
  <si>
    <t>AFIRMADO (Incluye transporte)</t>
  </si>
  <si>
    <t>REPALEO MANUAL</t>
  </si>
  <si>
    <t>DEMOLICIÓN MECÁNICA DE ESTRUCTURAS DE CONCRETO HIDRÁULICO - INCLUYE CARGUE, TRANSPORTE Y DISPOSICIÓN</t>
  </si>
  <si>
    <t>E24</t>
  </si>
  <si>
    <t>VOLQUETA  6M3 (CARGUE A MANO) - INCLUYE DISPOSICION EN BOTADERO</t>
  </si>
  <si>
    <t>VJE</t>
  </si>
  <si>
    <t>E7</t>
  </si>
  <si>
    <t>COMPRESOR 1 MARTILLO 1 OPERARIO</t>
  </si>
  <si>
    <t>PERFORACIÓN CON CUÑA HIDRÁULICA (Incluye operador, transporte y combustible)</t>
  </si>
  <si>
    <t>M3-Suelto</t>
  </si>
  <si>
    <t>E134</t>
  </si>
  <si>
    <t>CUÑA HIDRAULICA</t>
  </si>
  <si>
    <t>I271</t>
  </si>
  <si>
    <t>GASOLINA CORRIENTE</t>
  </si>
  <si>
    <t>GAL</t>
  </si>
  <si>
    <t>DEMOLICIÓN MANUAL DE ROCA</t>
  </si>
  <si>
    <t>SUMINISTRO, TRANSPORTE E INSTALACION MURO EN CONCRETO CICLOPEO DE PROPORCION 70% DE CONCRETO 3000 PSI 30% PIEDRA</t>
  </si>
  <si>
    <t>AB5</t>
  </si>
  <si>
    <t>CONCRETO 3000 psi - 21 Mpa</t>
  </si>
  <si>
    <t>Analisis Basico</t>
  </si>
  <si>
    <t>C29</t>
  </si>
  <si>
    <t>CUADRILLA AA TIPO 5 (1 OFICIAL + 5 AYUDANTE) (Albañileria)</t>
  </si>
  <si>
    <t>I270</t>
  </si>
  <si>
    <t>ACPM</t>
  </si>
  <si>
    <t>I3</t>
  </si>
  <si>
    <t>ALAMBRE NEGRO NO. 18</t>
  </si>
  <si>
    <t>I37</t>
  </si>
  <si>
    <t>PIEDRA MEDIA ZONGA</t>
  </si>
  <si>
    <t>E106</t>
  </si>
  <si>
    <t>PARAL CORTO 1.50 A 2.50 M</t>
  </si>
  <si>
    <t>E99</t>
  </si>
  <si>
    <t xml:space="preserve">CERCHA METALICA L=3 M. </t>
  </si>
  <si>
    <t>I442</t>
  </si>
  <si>
    <t>DESMOLDANTE SIKA SEPAROL O MAPEI</t>
  </si>
  <si>
    <t>E35</t>
  </si>
  <si>
    <t>TABLERO  1.40 X 0,70</t>
  </si>
  <si>
    <t>I991</t>
  </si>
  <si>
    <t>CUARTON 2"X4"X3M</t>
  </si>
  <si>
    <t>SUMINISTRO, TRANSPORTE E INSTALACION DE MUROS  DE CONTENCION EN CONCRETO REFORZADO DE 3000 PSI. NO INCLUYE REFUERZO.</t>
  </si>
  <si>
    <t>E21</t>
  </si>
  <si>
    <t>VIBRADOR A GASOLINA</t>
  </si>
  <si>
    <t>I976</t>
  </si>
  <si>
    <t>CUARTON ORDINARIO 8 CM *4 CM *3M</t>
  </si>
  <si>
    <t>SUMINISTRO, TRANSPORTE E INSTALACION ENROCADOS CON LIGANTE DE CONCRETO 3000 PSI PARA PROTECCION DE ENTREGAS O REVESTIMIENTO DE CAUCES - DOSIFICACION: CONCRETO 40%, PIEDRA 60%</t>
  </si>
  <si>
    <t>I990</t>
  </si>
  <si>
    <t>TABLA 1"X10"X3M</t>
  </si>
  <si>
    <t>MORTERO DE NIVELACION E=0,05 M</t>
  </si>
  <si>
    <t>AB20</t>
  </si>
  <si>
    <t>MORTERO 1:3</t>
  </si>
  <si>
    <t>SUMINISTRO, TRANSPORTE E INSTALACION RECUBRIMIENTO DE BERMAS CONCRETO de 3000 PSI e=0,1m</t>
  </si>
  <si>
    <t>I987</t>
  </si>
  <si>
    <t>VARILLÓN DE 0,02 X 0,05 X 2,80</t>
  </si>
  <si>
    <t>SUMINISTRO, TRANSPORTE E INSTALACION RECUBRIMIENTO DE GAVIONES CONCRETO DE 3000 PSI</t>
  </si>
  <si>
    <t>002A.001</t>
  </si>
  <si>
    <t>SUMINISTRO, TRANSPORTE E INSTALACION SOLADO DE LIMPIEZA 2.000 PSI</t>
  </si>
  <si>
    <t>AB3</t>
  </si>
  <si>
    <t>CONCRETO 2000 PSI - 14 MPA</t>
  </si>
  <si>
    <t xml:space="preserve">SUMINISTRO, TRANSPORTE E INSTALACION CORDÓN PARA CONTROL DE AGUAS LLUVIAS CON SUELO CEMENTO </t>
  </si>
  <si>
    <t>SUMINISTRO, TRANSPORTE E INSTALACION PANTALLA EN CONCRETO REFORZADO DE 3000 PSI (No incluye acero)</t>
  </si>
  <si>
    <t>E105</t>
  </si>
  <si>
    <t>MORDAZA METALICA</t>
  </si>
  <si>
    <t>I511</t>
  </si>
  <si>
    <t>GEOTEXTIL NO TEJIDO  1600 PAVCO O SIMILAR</t>
  </si>
  <si>
    <t>SUMINISTRO, TRANSPORTE E INSTALACION ANCLAJE ACTIVO CABLE 1/2" x 4 ALTA RESISTENCIA - PERFORACION DE 5"</t>
  </si>
  <si>
    <t>E61</t>
  </si>
  <si>
    <t>GATO PARA TENSIONAMIENTO</t>
  </si>
  <si>
    <t>E62</t>
  </si>
  <si>
    <t>BOMBA PARA INYECTAR LECHADA</t>
  </si>
  <si>
    <t>E77</t>
  </si>
  <si>
    <t>EQUIPO DE PERFORACION (DRENES Y ANCLAJES)</t>
  </si>
  <si>
    <t>E145</t>
  </si>
  <si>
    <t>ANDAMIO METALICO (INCLUYE ESCALERILLAS Y TELERAS)</t>
  </si>
  <si>
    <t>I29</t>
  </si>
  <si>
    <t>CABLE 1/2" PARA ANCLAJES -  ALTA RESISTENCIA</t>
  </si>
  <si>
    <t>I253</t>
  </si>
  <si>
    <t>PLATINA  25 x 25 CM X 1"</t>
  </si>
  <si>
    <t>I2505</t>
  </si>
  <si>
    <t>CUÑAS PARA ANCLAJES ACTIVOC</t>
  </si>
  <si>
    <t>und</t>
  </si>
  <si>
    <t>I489</t>
  </si>
  <si>
    <t>PROTECTOR DE POLIETILENO 1/2" PARA ANCLAJES</t>
  </si>
  <si>
    <t>I274</t>
  </si>
  <si>
    <t>CEMENTO GRIS</t>
  </si>
  <si>
    <t>I422</t>
  </si>
  <si>
    <t>PLASTOCRETE DM DE SIKA IMPERMEABILIZANTE PARA CONCRETOS O SIMILAR.</t>
  </si>
  <si>
    <t>I2506</t>
  </si>
  <si>
    <t>MANGUERA POLIETILENO DE 3"</t>
  </si>
  <si>
    <t>I2507</t>
  </si>
  <si>
    <t>POPORAS PARA ANCLAJES</t>
  </si>
  <si>
    <t>I2349</t>
  </si>
  <si>
    <t>TUBERIA PVC PRESION 1"</t>
  </si>
  <si>
    <t>SUMINISTRO, TRANSPORTE E INSTALACION DADOS EN CONCRETO REFORZADO 4000 PSI PARA PANTALLA ACTIVA</t>
  </si>
  <si>
    <t>AB7</t>
  </si>
  <si>
    <t>CONCRETO 4000 psi - 28 Mpa</t>
  </si>
  <si>
    <t>C36</t>
  </si>
  <si>
    <t>CUADRILLA AA TIPO 6 (1 OFICIAL + 6 AYUDANTE) (Albañileria)</t>
  </si>
  <si>
    <t>SUMINISTRO, TRANSPORTE E INSTALACION PANTALLA EN CONCRETO REFORZADO DE 4000 PSI (No incluye acero)</t>
  </si>
  <si>
    <t>SUMINISTRO, TRANSPORTE E INSTALACION ZANJA COLECTORA EN CONCRETO DE 3000 PSI PRODUCIDO EN OBRA</t>
  </si>
  <si>
    <t>SUMINISTRO, TRANSPORTE E INSTALACION CANALES ESCALONADOS EN CONCRETO DE 3000 PSI PRODUCIDO EN OBRA (Incluye malla electrosoldada 15x15x5.0mm)</t>
  </si>
  <si>
    <t>I8</t>
  </si>
  <si>
    <t>MALLA ELECTROSOLDADA XX-131 5.0MM C/ 15 CM EN AMBOS SENTIDOS</t>
  </si>
  <si>
    <t>SUMINISTRO, TRANSPORTE E INSTALACION CANALES CON PANTALLAS DEFLECTORAS Y RAPIDAS CON TAPA EN CONCRETO DE 3000 PSI PRODUCIDO EN OBRA</t>
  </si>
  <si>
    <t>ACEQUIA EN CONCRETO CLASE III Y MALLA DE GALLINERO</t>
  </si>
  <si>
    <t>I1955</t>
  </si>
  <si>
    <t>MALLA DE GALLINERO PARA CONSTRUCCIÓN</t>
  </si>
  <si>
    <t xml:space="preserve">SUMINISTRO, TRANSPORTE E INSTALACION PILOTES EN CONCRETO 3000 PSI </t>
  </si>
  <si>
    <t>SUMINISTRO, TRANSPORTE E INSTALACION VIGA CIMENTACION CONCRETO 3000 PSI</t>
  </si>
  <si>
    <t>E111</t>
  </si>
  <si>
    <t>FORMALETA PARA BASE DE CONCRETO</t>
  </si>
  <si>
    <t>H1</t>
  </si>
  <si>
    <t>EQUIPO BASICO ( CONSTRUCCIÓN )</t>
  </si>
  <si>
    <t>SUMINISTRO, TRANSPORTE E INSTALACION CINTA SIKA PVC V - 10 PARA JUNTAS</t>
  </si>
  <si>
    <t>I567</t>
  </si>
  <si>
    <t xml:space="preserve">CINTA SIKA PVC V - 10 CINTA FLEXIBLE SELLO DE JUNTAS </t>
  </si>
  <si>
    <t>SUMINISTRO, TRANSPORTE E INSTALACION MALLA ELECTROSOLDADA (Incluye alambre negro, colocación y traslapo).</t>
  </si>
  <si>
    <t>I5</t>
  </si>
  <si>
    <t>MALLA ELECTROSOLDADA (CUALQUIER REFERENCIA)</t>
  </si>
  <si>
    <t>SUMINISTRO, TRANSPORTE E INSTALACIÓN DE ACERO DE REFUERZO FY = 60.000 PSI = 420 MPA (INCLUYE NALAMBRE NEGRO Y FIGURACIÓN)</t>
  </si>
  <si>
    <t>005.113</t>
  </si>
  <si>
    <t>I2217</t>
  </si>
  <si>
    <t>ACERO DE REFUERZO FY = 60.000 PSI = 420 MPA</t>
  </si>
  <si>
    <t>ALAMBRE NEGRO NO. 18 (ACTUALIZADO)</t>
  </si>
  <si>
    <t>CORTE MECANIZADO DE ANDEN EN CONCRETO CON DISCO (3,5CM)</t>
  </si>
  <si>
    <t>E29</t>
  </si>
  <si>
    <t>CORTADORA DE CONCRETO PARA PAVIMENTO</t>
  </si>
  <si>
    <t>SUMINISTRO, TRANSPORTE E INSTALACION ANDEN CONCRETO 3000 PSI  E= 0.10M.  ACABADO:  ESCOBIADO</t>
  </si>
  <si>
    <t>E104</t>
  </si>
  <si>
    <t>FORMALETA SARDINEL DESDE 0.20 HASTA 0.60 M. DE ALTURA POR 2.00 M. DE LONGITUD</t>
  </si>
  <si>
    <t>I423</t>
  </si>
  <si>
    <t>POLIETILENO NO. 6</t>
  </si>
  <si>
    <t>I957</t>
  </si>
  <si>
    <t>LISTON 2 X 4</t>
  </si>
  <si>
    <t>SUMINISTRO, TRANSPORTE E INSTALACION ESCALAS CONCRETO 3000 PSI E= 0.10M.  SOBRE TIERRA ACABADO ESCOBIADO</t>
  </si>
  <si>
    <t>SUMINISTRO, TRANSPORTE E INSTALACION SARDINEL CHAFLANADO ANCHO = 20 CM H =  ENTRE  17 Y 24 CM  EN CONCRETO 3000 PSI</t>
  </si>
  <si>
    <t>024.160</t>
  </si>
  <si>
    <t xml:space="preserve">SUMINISTRO, TRANSPORTE E INSTALACION CAJA DE INSPECCIÓN EMPALME DOMICILIARIO TIPO I (0,60X0,60 M) EN CONCRETO CLASE II  INCLUYE TAPA Y CAÑUELA                                                                                </t>
  </si>
  <si>
    <t>C30</t>
  </si>
  <si>
    <t>CUADRILLA BB TIPO 5 (1 OFICIAL + 5 AYUDANTE) (Instalaciones)</t>
  </si>
  <si>
    <t>E103</t>
  </si>
  <si>
    <t>FORMALETA METALICA - CARA DE CONTACTO</t>
  </si>
  <si>
    <t>SUMINISTRO, TRANSPORTE E INSTALACION GAVIONES EN MALLA GALVANIZADA TRIPLE TORSION 2.0x1.0x1.0M CAL. 12</t>
  </si>
  <si>
    <t>I2502</t>
  </si>
  <si>
    <t>MALLA GAVION TRIPLETORSION 2x1x1 CAL 12 OJO 8X10cm</t>
  </si>
  <si>
    <t>SUMINISTRO, TRANSPORTE E INSTALACIÓN DE MATERIAL GRANULAR PARA SUBDRENES Y DRENAJES</t>
  </si>
  <si>
    <t>I1621</t>
  </si>
  <si>
    <t>MATERIAL GRANULAR PARA SUBDREN</t>
  </si>
  <si>
    <t>SUMINISTRO, TRANSPORTE E INSTALACIÓN DE ANCLAJES PASIVOS CON LECHADA A/C 0.45 INYECTADA CON BOMBA CON PERFORACION MANUAL(Incluye aditivo expansor y plastificante) - No Incluye acero</t>
  </si>
  <si>
    <t>E90</t>
  </si>
  <si>
    <t>BARRENO</t>
  </si>
  <si>
    <t>AB25</t>
  </si>
  <si>
    <t>LECHADA A/C=0.45 (Incluye aditivo expansor y plastificante)</t>
  </si>
  <si>
    <t>LT</t>
  </si>
  <si>
    <t>0000</t>
  </si>
  <si>
    <t xml:space="preserve">MANGUERA DE POLIETILENO DE 3/4" </t>
  </si>
  <si>
    <t xml:space="preserve"> SEPARADORES</t>
  </si>
  <si>
    <t>SUMINISTRO, TRANSPORTE E INSTALACIÓN DE ANCLAJES PASIVOS CON LECHADA A/C 0.45 INYECTADA CON BOMBA CON PERFORACION MECÁNICA(Incluye aditivos expansor y plastificante) - No Incluye acero</t>
  </si>
  <si>
    <t>E147</t>
  </si>
  <si>
    <t>COMPRESOR DE AIRE PORTATIL 327 O SIMILAR CON PRESION DE TRABAJO 120 P.S.I Y FLUJO VOLUMETRICO APROXIMADO DE 375CFM</t>
  </si>
  <si>
    <t>E146</t>
  </si>
  <si>
    <t>ANDAMIO TIPO CANASTA PARA PERFORACIONES Y ANCLAJES</t>
  </si>
  <si>
    <t>SUMINISTRO, TRANSPORTE E INSTALACION ANCLAJE EPOXICO 3/8" L=20 cm (Incluye perforación y adhesivo epóxico)</t>
  </si>
  <si>
    <t>E60</t>
  </si>
  <si>
    <t>TALADRO DE PERCUSION HASTA 1-1/4"</t>
  </si>
  <si>
    <t>I420</t>
  </si>
  <si>
    <t>PISTOLA INYECTOR PARA EPOXICO</t>
  </si>
  <si>
    <t>I1892</t>
  </si>
  <si>
    <t>SIKA ANCHORFIX-4 PARA ADHERENCIA 600 CC O SIMILAR</t>
  </si>
  <si>
    <t>I500</t>
  </si>
  <si>
    <t>BROCA 1/2*21 HILTI</t>
  </si>
  <si>
    <t>SUMINISTRO, TRANSPORTE E INSTALACIÓN DE TUBERÍA PVC TIPO PAVCO DE 100 MM PARA SUBDRENES Y DRENAJES</t>
  </si>
  <si>
    <t>I731</t>
  </si>
  <si>
    <t>TUBO DRENAJE  CORRUGADA PVC 100 MM ( 4") SIN FILTRO</t>
  </si>
  <si>
    <t>C43</t>
  </si>
  <si>
    <t>AYUDANTE AA (ALBAÑILERIA)</t>
  </si>
  <si>
    <t>SUMINISTRO, TRANSPORTE E INSTALACION DE TUBERIA PVC SANITARIA DE 2"</t>
  </si>
  <si>
    <t>C2</t>
  </si>
  <si>
    <t>CUADRILLA BB TIPO 1 (1 OFICIAL + 1 AYUDANTE) (Instalaciones)</t>
  </si>
  <si>
    <t>I438</t>
  </si>
  <si>
    <t>SOLDADURA Y LIMPIADOR</t>
  </si>
  <si>
    <t>I727</t>
  </si>
  <si>
    <t>TUBERIA PVC SANITARIA DE 2"</t>
  </si>
  <si>
    <t>SUMINISTRO, TRANSPORTE E INSTALACION TUBERÍA PVC CORRUGADA DE 200 M.M. (8") PARA ALCANTARILLADO</t>
  </si>
  <si>
    <t>I1568</t>
  </si>
  <si>
    <t>MANEJO TUBERIA PVC CORRUGADA 8 U.C</t>
  </si>
  <si>
    <t>I272</t>
  </si>
  <si>
    <t>LUBRICANTE PARA PVC CORRUGADA</t>
  </si>
  <si>
    <t>I302</t>
  </si>
  <si>
    <t>TEJA DE ZINC ONDULADA TZO L=2.44X0.80</t>
  </si>
  <si>
    <t>I700</t>
  </si>
  <si>
    <t xml:space="preserve">TUBO ALCANTARILLADO NOVAFORT  PVC  200 MM  </t>
  </si>
  <si>
    <t>SUMINISTRO, TRANSPORTE E INSTALACION TUBERÍA PVC CORRUGADA DE 250 M.M. (10") PARA ALCANTARILLADO</t>
  </si>
  <si>
    <t>I1569</t>
  </si>
  <si>
    <t>MANEJO TUBERIA PVC CORRUGADA 10 U.C</t>
  </si>
  <si>
    <t>I701</t>
  </si>
  <si>
    <t xml:space="preserve">TUBO ALCANTARILLADO NOVAFORT  PVC  250 MM </t>
  </si>
  <si>
    <t>SUMINISTRO, TRANSPORTE E INSTALACION DE DRENES HORIZONTALES EN TIERRA CON TUBERIA Ø 3" SANITARIA PERFORADA HASTA L=10m (Incluye perforación manual)</t>
  </si>
  <si>
    <t>E1</t>
  </si>
  <si>
    <t>ANDAMIO METALICO CERTIFICADO, INCLUYE ESCALERILLA CON BARANDAS Y PLATAFORMAS DE TRABAJO H=2.0M</t>
  </si>
  <si>
    <t>Un-Dia</t>
  </si>
  <si>
    <t>I753</t>
  </si>
  <si>
    <t>TUBO PVC SANITARIO 3"</t>
  </si>
  <si>
    <t>I794</t>
  </si>
  <si>
    <t>UNION SANITARIA 3" PVC</t>
  </si>
  <si>
    <t>SUMINISTRO, TRANSPORTE E INSTALACION DE DRENES HORIZONTALES EN TIERRA CON TUBERÍA Ø 3" SANITARIA PERFORADA CON EQUIPO  MECÁNICO</t>
  </si>
  <si>
    <t>SUMINISTRO, TRANSPORTE E INSTALACION DE DRENES HORIZONTALES EN CONGLOMERADO CON TUBERÍA Ø 3" SANITARIA PERFORADA CON EQUIPO  MECÁNICO</t>
  </si>
  <si>
    <t>SUMINISTRO, TRANSPORTE E INSTALACION DE DRENES HORIZONTALES EN ROCA CON TUBERÍA Ø 3" SANITARIA PERFORADA CON EQUIPO  MECÁNICO</t>
  </si>
  <si>
    <t>SUMINISTRO, TRANSPORTE E INSTALACION GEOTEXTIL NO TEJIDO 1600</t>
  </si>
  <si>
    <t>SUMINISTRO, TRANSPORTE E INSTALACION GEOTEXTIL NO TEJIDO 2000</t>
  </si>
  <si>
    <t>I512</t>
  </si>
  <si>
    <t>GEOTEXTIL NO TEJIDO  2000 PAVCO O SIMILAR</t>
  </si>
  <si>
    <t xml:space="preserve">SOBREACARREO EN VOLQUETA </t>
  </si>
  <si>
    <t>M3-KM</t>
  </si>
  <si>
    <t>E25</t>
  </si>
  <si>
    <t>ALQUILER DE VOLQUETA SENCILLA</t>
  </si>
  <si>
    <t>SOBREACARREO EN VEHICULO NO AUTOMOTOR - CARRETA</t>
  </si>
  <si>
    <t>M3 - HM</t>
  </si>
  <si>
    <t>E70</t>
  </si>
  <si>
    <t>CARRETA O BUGGY</t>
  </si>
  <si>
    <t>SOBREACARREO AL HOMBRO FUERTE PENDIENTE (después de 50m de acarreo libre)</t>
  </si>
  <si>
    <t>TRANSPORTE POR DÍA LABORADO VEHÍCULO AUTOMOTOR TIPO CAMIONETA DE ESTACAS O SIMILAR. INCLUYE CONDUCTOR Y COMBUSTIBLE</t>
  </si>
  <si>
    <t>E84</t>
  </si>
  <si>
    <t>ALQUILER DE CAMIONETA ESTACAS (Inc. Conductor y combustible)</t>
  </si>
  <si>
    <t>SUMINISTRO, TRANSPORTE E INSTALACION TRINCHOS EN GUADUA</t>
  </si>
  <si>
    <t>I2535</t>
  </si>
  <si>
    <t>GUADUA SOBREBASA DE 3.20M</t>
  </si>
  <si>
    <t>SUMINISTRO, TRANSPORTE E INSTALACION BARRERAS VIVAS CON LIMONCILLO Y/O CITRONELA O SIMILAR</t>
  </si>
  <si>
    <t>I394</t>
  </si>
  <si>
    <t>GALLINAZA</t>
  </si>
  <si>
    <t>I374</t>
  </si>
  <si>
    <t>TIERRA NEGRA</t>
  </si>
  <si>
    <t>I391</t>
  </si>
  <si>
    <t>PLANTULA DE  LIMONCILLO Y/O CITRONELA O SIMILAR</t>
  </si>
  <si>
    <t>I392</t>
  </si>
  <si>
    <t>REPOSICION PLANTULAS</t>
  </si>
  <si>
    <t>SUMINISTRO, TRANSPORTE E INSTALACION BARRERAS VIVAS CON ESTACAS DE GUADILLA, BAMBU  O SIMILAR</t>
  </si>
  <si>
    <t>I994</t>
  </si>
  <si>
    <t>GUADUILLA</t>
  </si>
  <si>
    <t>SUMINISTRO, TRANSPORTE E INSTALACIÓN DE EMPRADIZACIÓN DE TALUDES Y ZONAS VERDES</t>
  </si>
  <si>
    <t>I372</t>
  </si>
  <si>
    <t>PASTO KIKUYO (CORTADO)</t>
  </si>
  <si>
    <t>E76</t>
  </si>
  <si>
    <t>MOTOSIERRA GRANDE</t>
  </si>
  <si>
    <t>SUMINISTRO, TRANSPORTE E INSTALACION BARANDA EN TUBERIA GALVANIZADA 2 HILOS DE 2", ENTRE 0,9 Y 1MTS, PARALES VERTICALES CADA 2 MTS, RELLENA DE CONCRETO, INCLUYE WASH PRIMER, PINTURA, ANCLAJES Y RETIRO DE SOBRANTES.</t>
  </si>
  <si>
    <t>C11</t>
  </si>
  <si>
    <t>CUADRILLA DD TIPO 2 (1 OFICIAL + 2 AYUDANTE) (Carpinteria)</t>
  </si>
  <si>
    <t>E59</t>
  </si>
  <si>
    <t>EQUIPO DE SOLDADURA</t>
  </si>
  <si>
    <t>I1001</t>
  </si>
  <si>
    <t>ANTICORROSIVO PRIMER VERDE OLIVA REF .513 PINTUCO O SIMILAR</t>
  </si>
  <si>
    <t>I1015</t>
  </si>
  <si>
    <t>PINTURA ACRILICA PARA TRAFICO TIPO PINTUCO (PINTUTRÁFICO) O SIMILAR - COLORES: BLANCO, AMARILLO O NEGRO SEGÚN DISEÑO.</t>
  </si>
  <si>
    <t>I1036</t>
  </si>
  <si>
    <t>WASH PRIMER</t>
  </si>
  <si>
    <t>I207</t>
  </si>
  <si>
    <t>PLATINA SOPORTE 3 MM</t>
  </si>
  <si>
    <t>I406</t>
  </si>
  <si>
    <t xml:space="preserve">CHAZOS 3/8 X 2" </t>
  </si>
  <si>
    <t>I435</t>
  </si>
  <si>
    <t>SOLDADURA ELECTRICA TIPO WESTARCO SUPER E- 6013  DE 1/8 O SIMILAR.</t>
  </si>
  <si>
    <t>I936</t>
  </si>
  <si>
    <t>TUBERIA GALVANIZADA 2" CAL 16</t>
  </si>
  <si>
    <t>SUMINISTRO, TRANSPORTE E INSTALACION DE PLASTICOS PARA PROTECCIÓN EN TALUDES</t>
  </si>
  <si>
    <t>I494</t>
  </si>
  <si>
    <t>PLASTICO DE PROTECCION CAL. 6</t>
  </si>
  <si>
    <t>RETROEXCAVADORA SOBRE ORUGAS</t>
  </si>
  <si>
    <t>JORNAL AYUDANTE</t>
  </si>
  <si>
    <t>C49</t>
  </si>
  <si>
    <t>AYUDANTE DE OBRA</t>
  </si>
  <si>
    <t>SUMINISTRO, TRANSPORTE E INSTALACION  BASE GRANULAR  COMPACTADA CON RANA</t>
  </si>
  <si>
    <t>004.001</t>
  </si>
  <si>
    <t>I39</t>
  </si>
  <si>
    <t>BASE GRANULAR (Incluye transporte hasta 39 Km)</t>
  </si>
  <si>
    <t>I49</t>
  </si>
  <si>
    <t>AGUA LITRO</t>
  </si>
  <si>
    <t>CORTE MECANIZADO DE PAVIMENTO A=5 MM PROFUNDIDAD UN TERCIO DEL ESPESOR</t>
  </si>
  <si>
    <t>023.034</t>
  </si>
  <si>
    <t>CANASTILLA DE SOPORTE DE DOVELAS EN HIERRO 3/8" Y 1/4"</t>
  </si>
  <si>
    <t>023.045</t>
  </si>
  <si>
    <t>I2</t>
  </si>
  <si>
    <t>ACERO 60.000 PSI</t>
  </si>
  <si>
    <t>DOVELAS DE ACERO LISO 60000 PSI PARA PAVIMENTOS</t>
  </si>
  <si>
    <t>023.046</t>
  </si>
  <si>
    <t>I27</t>
  </si>
  <si>
    <t>HIERRO LISO (DOVELAS)</t>
  </si>
  <si>
    <t>I273</t>
  </si>
  <si>
    <t>GRASA ECON X 370 GRS</t>
  </si>
  <si>
    <t>FILTRO EN PIEDRA</t>
  </si>
  <si>
    <t>I38</t>
  </si>
  <si>
    <t>PIEDRA DE MANO</t>
  </si>
  <si>
    <t>REGULADOR DE TRANSITO</t>
  </si>
  <si>
    <t>P17</t>
  </si>
  <si>
    <t>REGULADOR DE TRANSITO (CON DOTACION Y EQUIPOS)</t>
  </si>
  <si>
    <t>Personal</t>
  </si>
  <si>
    <t>MES</t>
  </si>
  <si>
    <t>RETIRO DE MATERIAL SOBRANTE EN VOLQUETA, CARGUE MANUAL, DISPOSICIÓN EN BOTADERO (HASTA 25 KM)</t>
  </si>
  <si>
    <t>I2414</t>
  </si>
  <si>
    <t>DERECHO A BOTADERO - LA NUBIA</t>
  </si>
  <si>
    <t>VOLQUETA SENCILLA 8M3</t>
  </si>
  <si>
    <t>SUMINISTRO, TRANSPORTE E INSTALACION VIGA CIMENTACION CONCRETO 4000 PSI</t>
  </si>
  <si>
    <t>DEMOLICIÓN MANUAL DE ELEMENTOS EN CONCRETO</t>
  </si>
  <si>
    <t>SUMINISTRO, TRANSPORTE E INSTALACION CAMPAMENTO PROVISIONAL</t>
  </si>
  <si>
    <t>E14</t>
  </si>
  <si>
    <t>MEZCLADORA A GASOLINA 1 SACO</t>
  </si>
  <si>
    <t>I1614</t>
  </si>
  <si>
    <t>PUERTAS Y VENTANAS EN TABLA PARA CAMPAMENTO</t>
  </si>
  <si>
    <t>I1619</t>
  </si>
  <si>
    <t>INSTALACIONES PROVISIONALES</t>
  </si>
  <si>
    <t>I1620</t>
  </si>
  <si>
    <t>GUADUA-TABLA-CUARTÓN-LISTÓN-VARILLÓN PARA CAMPAMENTO</t>
  </si>
  <si>
    <t>AB4</t>
  </si>
  <si>
    <t>CONCRETO 2500 psi - 17.5 Mpa</t>
  </si>
  <si>
    <t>SUMINISTRO, TRANSPORTE E INSTALACION CERRAMIENTO EN MALLA ESLABONADA CAL. 12  DE 2 1/4" X 2 1/4" +  ANGULO 3/4 X  1/8" + ANTICORROSIVO + PINTURA, TUBO AGUAS NEGRAS PARA CERRAMIENTO 2", PEDESTAL EN CONCRETO. SEGÚN DETALLE.</t>
  </si>
  <si>
    <t>I1002</t>
  </si>
  <si>
    <t>ESMALTE SINTETICO PINTULUX 3 EN 1 (No requiere anticorrosivo)</t>
  </si>
  <si>
    <t>I161</t>
  </si>
  <si>
    <t>ANGULO  HIERRO 3/4" X 1/8"</t>
  </si>
  <si>
    <t>I169</t>
  </si>
  <si>
    <t>MALLA ESLABONADA 21/4*21/4 *2 MTS</t>
  </si>
  <si>
    <t>I1789</t>
  </si>
  <si>
    <t>SOLDADURA ELECTRICA TIPO WESTARCO SUPER E - 6013 DE 1/8 O SIMILAR</t>
  </si>
  <si>
    <t>I680</t>
  </si>
  <si>
    <t xml:space="preserve">TUBO ACERO AGUA NEGRA PARA CERRAMIENTO  1 1/2" -   - TIPO COLMENA O SIMILAR. </t>
  </si>
  <si>
    <t>I684</t>
  </si>
  <si>
    <t xml:space="preserve">TUBO ACERO AGUA NEGRA PARA CERRAMIENTO  2" - CAL 1,90mm  - TIPO COLMENA O SIMILAR. </t>
  </si>
  <si>
    <t>BODEGA PARA CAMPAMENTO (INCLUYE ADECUACIONES)</t>
  </si>
  <si>
    <t>M2 - MES</t>
  </si>
  <si>
    <t>E127</t>
  </si>
  <si>
    <t>ALQUILER DE BODEGA PARA CAMPAMENTO</t>
  </si>
  <si>
    <t>SUMINISTRO, TRANSPORTE E INSTALACION PAVIMENTO EN CONCRETO PRODUCIDO EN OBRA  MR 42 CON ACELERANTE A 7 DIAS</t>
  </si>
  <si>
    <t>033.120</t>
  </si>
  <si>
    <t>AB15</t>
  </si>
  <si>
    <t>CONCRETO MR 42 kg/cm2</t>
  </si>
  <si>
    <t>E16</t>
  </si>
  <si>
    <t>REGLA VIBRATORIA 3 a 5M</t>
  </si>
  <si>
    <t>I424</t>
  </si>
  <si>
    <t>PUNTILLA CON CABEZA 1"</t>
  </si>
  <si>
    <t>I478</t>
  </si>
  <si>
    <t>ANTISOL BLANCO x 20 kg</t>
  </si>
  <si>
    <t>kG</t>
  </si>
  <si>
    <t>I479</t>
  </si>
  <si>
    <t>SELLO POLIURETANO AUTONIVELANTE SIKAFLEX 401 PAVEMENT O SIMILAR</t>
  </si>
  <si>
    <t>I498</t>
  </si>
  <si>
    <t>SIKA SET X 5KG</t>
  </si>
  <si>
    <t>SUMINISTRO, TRANSPORTE E INSTALACION DE MANTO DE REVEGETALIZACION TRM-500CON ACELERANTE A 7 DIAS</t>
  </si>
  <si>
    <t>AB1</t>
  </si>
  <si>
    <t>ACERO 60.000 PSI (INCLUYE ALAMBRE NEGRO Y FIGURACIÓN )</t>
  </si>
  <si>
    <t>I3094</t>
  </si>
  <si>
    <t>MANTO CONTROL DE EROSION TERRATRAC TRM 15 3.50m</t>
  </si>
  <si>
    <t>SUMINISTRO, TRANSPORTE E INSTALACIÓN DE GEODREN PLANAR H=0,50</t>
  </si>
  <si>
    <t>I3092</t>
  </si>
  <si>
    <t>PERMADRAIN 450 0.5m PLANAR</t>
  </si>
  <si>
    <t xml:space="preserve">SUMINISTRO, TRANSPORTE E INSTALACION FILTROS VIVOS EN GUADUA </t>
  </si>
  <si>
    <t>I993</t>
  </si>
  <si>
    <t>RASTROJO PARA FILTROS VIVOS</t>
  </si>
  <si>
    <t>SUMINISTRO, TRANSPORTE E INSTALACION REVEGETALIZACION CON ESTACAS DE CAÑABRAVA O SIMILAR</t>
  </si>
  <si>
    <t>I395</t>
  </si>
  <si>
    <t>ESTACA DE CAÑABRAVA O SIMILAR</t>
  </si>
  <si>
    <t>SUMINISTRO, TRANSPORTE E INSTALACION REVEGETALIZACION CON ESTACAS DE MARATON O SIMILAR</t>
  </si>
  <si>
    <t>I396</t>
  </si>
  <si>
    <t>ESTACAS DE MATARARRON, QUIEBRABARRIGA O SIMILAR</t>
  </si>
  <si>
    <t>RETIRO DE MATERIAL SOBRANTE EN VOLQUETA, CARGUE MECANICO, DISPOSICIÓN EN BOTADERO (HASTA 25 KM)</t>
  </si>
  <si>
    <t>E43</t>
  </si>
  <si>
    <t>RETROEXCAVADORA DE LLANTAS (PAJARITA)</t>
  </si>
  <si>
    <t>CALCULO DEL AU.</t>
  </si>
  <si>
    <t>PROYECTO:</t>
  </si>
  <si>
    <r>
      <t xml:space="preserve">Valor estimado de la Obra </t>
    </r>
    <r>
      <rPr>
        <sz val="11"/>
        <color indexed="10"/>
        <rFont val="Arial Narrow"/>
        <family val="2"/>
      </rPr>
      <t>(Costo Directo).</t>
    </r>
  </si>
  <si>
    <t>Valor</t>
  </si>
  <si>
    <t xml:space="preserve">Plazo estimado de ejecución </t>
  </si>
  <si>
    <t>Meses</t>
  </si>
  <si>
    <t>CAPITULO</t>
  </si>
  <si>
    <t>TIPO DE GASTO</t>
  </si>
  <si>
    <t>UN</t>
  </si>
  <si>
    <t>Destinación</t>
  </si>
  <si>
    <t>VALOR UNITARIO (mes)</t>
  </si>
  <si>
    <t>Factor Prestacional.</t>
  </si>
  <si>
    <t>SUMA</t>
  </si>
  <si>
    <t>GASTOS GENERALES.</t>
  </si>
  <si>
    <t>MANO DE OBRA Y GASTOS DE OFICINA</t>
  </si>
  <si>
    <t>Ingeniero(a) Director con prestaciones</t>
  </si>
  <si>
    <t>Un</t>
  </si>
  <si>
    <t>Ingeniero(a) Residente con prestaciones</t>
  </si>
  <si>
    <t>Técnico constructor como Maestro de obra</t>
  </si>
  <si>
    <t>Profesional en Seguridad y Salud en el Trabajo</t>
  </si>
  <si>
    <t>Trabajador(a) social</t>
  </si>
  <si>
    <t>Ingeniero(a) Ambiental</t>
  </si>
  <si>
    <t>Oficina (Equipo de Oficina, Escritorio, pc, impresora, sillas, papeleria, consumo servicios publicos etc)</t>
  </si>
  <si>
    <t>Mes</t>
  </si>
  <si>
    <t>Sistema de gestion ambiental</t>
  </si>
  <si>
    <t>Sistema de gestion de calidad</t>
  </si>
  <si>
    <t>GL</t>
  </si>
  <si>
    <t>Plan de  Manejo de tránsito</t>
  </si>
  <si>
    <t>Ensayos de laboratorio</t>
  </si>
  <si>
    <t>GASTOS INDIRECTOS.</t>
  </si>
  <si>
    <t>LEGALIZACION.</t>
  </si>
  <si>
    <t>AIU ITERACION</t>
  </si>
  <si>
    <t>POLIZAS</t>
  </si>
  <si>
    <t>Anticipo</t>
  </si>
  <si>
    <t>%</t>
  </si>
  <si>
    <t>Cumplimiento</t>
  </si>
  <si>
    <t>Estabilidad</t>
  </si>
  <si>
    <t>Prestaciones Sociales</t>
  </si>
  <si>
    <t>Responsabilidad Civil</t>
  </si>
  <si>
    <t>VALLAS Y SEÑALIZACION</t>
  </si>
  <si>
    <t xml:space="preserve">Vallas </t>
  </si>
  <si>
    <t>Señalización de obra (señales verticales, demarcación, cintas, etc)</t>
  </si>
  <si>
    <t>IMPUESTOS Y CONTRIBUCIONES</t>
  </si>
  <si>
    <t>Impuesto de timbre (Decretp 0175 - 2025)</t>
  </si>
  <si>
    <t xml:space="preserve">Contribuación Especial </t>
  </si>
  <si>
    <t>Estampillas para el bienestar del adulto mayor</t>
  </si>
  <si>
    <t>Estampillas Pro -  Universidades.</t>
  </si>
  <si>
    <t xml:space="preserve">Estampilla pro cultura </t>
  </si>
  <si>
    <t>Estampilla pro justicia familiar</t>
  </si>
  <si>
    <t>Gasto bancarios4x1000 y retiros</t>
  </si>
  <si>
    <t>Industria y Comercio 3,7 x 1.000 sobre valor total</t>
  </si>
  <si>
    <t xml:space="preserve">Tasa pro deporte y recreación </t>
  </si>
  <si>
    <t>TOTAL GASTOS INDIRECTOS DE ADMINISTRACION.</t>
  </si>
  <si>
    <t>UTILIDAD:</t>
  </si>
  <si>
    <t>IVA SOBRE UTILIDAD:</t>
  </si>
  <si>
    <t>A.I.U.</t>
  </si>
  <si>
    <t>NO MOVER</t>
  </si>
  <si>
    <t>ALCALDIA DE MANIZALES.</t>
  </si>
  <si>
    <t>Base - Tope</t>
  </si>
  <si>
    <t>Porcentaje</t>
  </si>
  <si>
    <t>Vlor x Millón o fracción.</t>
  </si>
  <si>
    <t>Nota: al finalizar dar clic en aceptar</t>
  </si>
  <si>
    <t>Estampilla Pro-Hospital.</t>
  </si>
  <si>
    <t>Estampilla Pro-Universidad.</t>
  </si>
  <si>
    <t>Timbre</t>
  </si>
  <si>
    <t>Retención en la Fuente.</t>
  </si>
  <si>
    <t>Publicación Diario Oficial.</t>
  </si>
  <si>
    <t>Contribución Especial (Impovias).</t>
  </si>
  <si>
    <t>Industria y comercio (4 X 1.000 Ing. Brutos).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</si>
</sst>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 &quot;$&quot;\ * #,##0_ ;_ &quot;$&quot;\ * \-#,##0_ ;_ &quot;$&quot;\ * &quot;-&quot;_ ;_ @_ "/>
    <numFmt numFmtId="169" formatCode="&quot;$&quot;\ #,##0.00;[Red]&quot;$&quot;\ \-#,##0.00"/>
    <numFmt numFmtId="170" formatCode="&quot;$&quot;\ #,##0.00"/>
    <numFmt numFmtId="171" formatCode="_-[$$-240A]* #,##0.00_-;\-[$$-240A]* #,##0.00_-;_-[$$-240A]* &quot;-&quot;??_-;_-@_-"/>
    <numFmt numFmtId="172" formatCode="_-[$$-240A]\ * #,##0.00_ ;_-[$$-240A]\ * \-#,##0.00\ ;_-[$$-240A]\ * &quot;-&quot;??_ ;_-@_ "/>
    <numFmt numFmtId="173" formatCode="_-* #,##0.00\ &quot;Pts&quot;_-;\-* #,##0.00\ &quot;Pts&quot;_-;_-* &quot;-&quot;??\ &quot;Pts&quot;_-;_-@_-"/>
    <numFmt numFmtId="174" formatCode="_([$$-240A]\ * #,##0.00_);_([$$-240A]\ * \(#,##0.00\);_([$$-240A]\ * &quot;-&quot;??_);_(@_)"/>
    <numFmt numFmtId="175" formatCode="_([$$-240A]\ * #,##0_);_([$$-240A]\ * \(#,##0\);_([$$-240A]\ * &quot;-&quot;??_);_(@_)"/>
    <numFmt numFmtId="176" formatCode="0#.00\ \L\t"/>
    <numFmt numFmtId="177" formatCode="_ * #,##0_ ;_ * \-#,##0_ ;_ * &quot;-&quot;??_ ;_ @_ "/>
    <numFmt numFmtId="178" formatCode="0.00000"/>
    <numFmt numFmtId="179" formatCode="_-* #,##0\ _€_-;\-* #,##0\ _€_-;_-* &quot;-&quot;\ _€_-;_-@_-"/>
    <numFmt numFmtId="180" formatCode="0.0000"/>
    <numFmt numFmtId="181" formatCode="0.000"/>
    <numFmt numFmtId="182" formatCode="\$#,##0"/>
    <numFmt numFmtId="183" formatCode="_-[$$-240A]\ * #,##0.00_-;\-[$$-240A]\ * #,##0.00_-;_-[$$-240A]\ * &quot;-&quot;??_-;_-@_-"/>
    <numFmt numFmtId="184" formatCode="0.0"/>
    <numFmt numFmtId="185" formatCode="&quot;$&quot;\ #,##0"/>
    <numFmt numFmtId="186" formatCode="&quot;$&quot;#,##0"/>
    <numFmt numFmtId="187" formatCode="_-* #,##0.00\ _€_-;\-* #,##0.00\ _€_-;_-* &quot;-&quot;??\ _€_-;_-@_-"/>
    <numFmt numFmtId="188" formatCode="#,##0.000000"/>
    <numFmt numFmtId="189" formatCode="0.0000000000"/>
    <numFmt numFmtId="190" formatCode="_-[$$-240A]* #,##0_-;\-[$$-240A]* #,##0_-;_-[$$-240A]* &quot;-&quot;??_-;_-@_-"/>
    <numFmt numFmtId="191" formatCode="#,###.00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12"/>
      <color rgb="FFFF0000"/>
      <name val="Arial Narrow"/>
      <family val="2"/>
    </font>
    <font>
      <sz val="8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1"/>
      <color indexed="10"/>
      <name val="Arial Narrow"/>
      <family val="2"/>
    </font>
    <font>
      <sz val="11"/>
      <name val="Arial Narrow"/>
      <family val="2"/>
    </font>
    <font>
      <b/>
      <i/>
      <sz val="11"/>
      <name val="Arial Narrow"/>
      <family val="2"/>
    </font>
    <font>
      <b/>
      <sz val="11"/>
      <color theme="0"/>
      <name val="Arial Narrow"/>
      <family val="2"/>
    </font>
    <font>
      <b/>
      <sz val="11"/>
      <color theme="1" tint="0.499984740745262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sz val="11"/>
      <color rgb="FFFF0000"/>
      <name val="Calibri"/>
      <family val="2"/>
      <scheme val="minor"/>
    </font>
    <font>
      <sz val="11"/>
      <color theme="0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theme="2" tint="-9.9978637043366805E-2"/>
        <bgColor indexed="64"/>
      </patternFill>
    </fill>
  </fills>
  <borders count="9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1" fillId="0" borderId="0"/>
    <xf numFmtId="179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28" fillId="0" borderId="0"/>
  </cellStyleXfs>
  <cellXfs count="614">
    <xf numFmtId="0" fontId="0" fillId="0" borderId="0" xfId="0"/>
    <xf numFmtId="0" fontId="2" fillId="0" borderId="0" xfId="3" applyFont="1"/>
    <xf numFmtId="0" fontId="2" fillId="0" borderId="3" xfId="3" applyFont="1" applyBorder="1"/>
    <xf numFmtId="0" fontId="2" fillId="0" borderId="7" xfId="3" applyFont="1" applyBorder="1"/>
    <xf numFmtId="0" fontId="2" fillId="2" borderId="0" xfId="3" applyFont="1" applyFill="1"/>
    <xf numFmtId="0" fontId="2" fillId="2" borderId="7" xfId="3" applyFont="1" applyFill="1" applyBorder="1"/>
    <xf numFmtId="0" fontId="3" fillId="5" borderId="25" xfId="5" applyFont="1" applyFill="1" applyBorder="1" applyAlignment="1">
      <alignment vertical="center"/>
    </xf>
    <xf numFmtId="0" fontId="3" fillId="5" borderId="26" xfId="5" applyFont="1" applyFill="1" applyBorder="1" applyAlignment="1">
      <alignment vertical="center"/>
    </xf>
    <xf numFmtId="0" fontId="2" fillId="0" borderId="10" xfId="5" applyFont="1" applyBorder="1" applyAlignment="1">
      <alignment horizontal="center" vertical="center"/>
    </xf>
    <xf numFmtId="0" fontId="3" fillId="0" borderId="11" xfId="6" applyFont="1" applyBorder="1" applyAlignment="1">
      <alignment horizontal="center" vertical="center"/>
    </xf>
    <xf numFmtId="0" fontId="2" fillId="0" borderId="11" xfId="6" applyFont="1" applyBorder="1" applyAlignment="1">
      <alignment horizontal="center" vertical="center"/>
    </xf>
    <xf numFmtId="0" fontId="2" fillId="0" borderId="11" xfId="6" applyFont="1" applyBorder="1" applyAlignment="1">
      <alignment horizontal="left" vertical="center" wrapText="1"/>
    </xf>
    <xf numFmtId="4" fontId="2" fillId="0" borderId="11" xfId="7" applyNumberFormat="1" applyFont="1" applyBorder="1" applyAlignment="1">
      <alignment horizontal="center" vertical="center" wrapText="1"/>
    </xf>
    <xf numFmtId="166" fontId="2" fillId="0" borderId="11" xfId="8" applyNumberFormat="1" applyFont="1" applyBorder="1" applyAlignment="1">
      <alignment horizontal="right" vertical="center" wrapText="1"/>
    </xf>
    <xf numFmtId="0" fontId="3" fillId="0" borderId="11" xfId="6" applyFont="1" applyBorder="1" applyAlignment="1">
      <alignment horizontal="left" vertical="center" wrapText="1"/>
    </xf>
    <xf numFmtId="0" fontId="2" fillId="0" borderId="22" xfId="5" applyFont="1" applyBorder="1" applyAlignment="1">
      <alignment horizontal="left" vertical="center"/>
    </xf>
    <xf numFmtId="0" fontId="2" fillId="0" borderId="23" xfId="6" applyFont="1" applyBorder="1" applyAlignment="1">
      <alignment horizontal="center" vertical="center"/>
    </xf>
    <xf numFmtId="0" fontId="2" fillId="0" borderId="23" xfId="6" applyFont="1" applyBorder="1" applyAlignment="1">
      <alignment horizontal="left" vertical="center" wrapText="1"/>
    </xf>
    <xf numFmtId="4" fontId="2" fillId="0" borderId="23" xfId="7" applyNumberFormat="1" applyFont="1" applyBorder="1" applyAlignment="1">
      <alignment vertical="center" wrapText="1"/>
    </xf>
    <xf numFmtId="166" fontId="2" fillId="0" borderId="23" xfId="8" applyNumberFormat="1" applyFont="1" applyBorder="1" applyAlignment="1">
      <alignment horizontal="right" vertical="center" wrapText="1"/>
    </xf>
    <xf numFmtId="0" fontId="3" fillId="5" borderId="16" xfId="5" applyFont="1" applyFill="1" applyBorder="1" applyAlignment="1">
      <alignment vertical="center"/>
    </xf>
    <xf numFmtId="0" fontId="3" fillId="5" borderId="17" xfId="5" applyFont="1" applyFill="1" applyBorder="1" applyAlignment="1">
      <alignment vertical="center"/>
    </xf>
    <xf numFmtId="0" fontId="2" fillId="0" borderId="28" xfId="5" applyFont="1" applyBorder="1" applyAlignment="1">
      <alignment horizontal="center" vertical="center"/>
    </xf>
    <xf numFmtId="0" fontId="3" fillId="0" borderId="11" xfId="6" applyFont="1" applyBorder="1" applyAlignment="1">
      <alignment horizontal="left" vertical="center"/>
    </xf>
    <xf numFmtId="4" fontId="2" fillId="0" borderId="11" xfId="7" applyNumberFormat="1" applyFont="1" applyBorder="1" applyAlignment="1">
      <alignment vertical="center" wrapText="1"/>
    </xf>
    <xf numFmtId="0" fontId="2" fillId="0" borderId="16" xfId="5" applyFont="1" applyBorder="1" applyAlignment="1">
      <alignment horizontal="left" vertical="center"/>
    </xf>
    <xf numFmtId="0" fontId="2" fillId="0" borderId="17" xfId="3" applyFont="1" applyBorder="1"/>
    <xf numFmtId="0" fontId="3" fillId="5" borderId="30" xfId="5" applyFont="1" applyFill="1" applyBorder="1" applyAlignment="1">
      <alignment vertical="center"/>
    </xf>
    <xf numFmtId="0" fontId="3" fillId="5" borderId="31" xfId="5" applyFont="1" applyFill="1" applyBorder="1" applyAlignment="1">
      <alignment vertical="center"/>
    </xf>
    <xf numFmtId="0" fontId="2" fillId="0" borderId="11" xfId="5" applyFont="1" applyBorder="1" applyAlignment="1">
      <alignment horizontal="center" vertical="center"/>
    </xf>
    <xf numFmtId="0" fontId="3" fillId="0" borderId="11" xfId="5" applyFont="1" applyBorder="1" applyAlignment="1">
      <alignment horizontal="left" vertical="center" wrapText="1"/>
    </xf>
    <xf numFmtId="0" fontId="3" fillId="0" borderId="11" xfId="5" applyFont="1" applyBorder="1" applyAlignment="1">
      <alignment horizontal="center" vertical="center"/>
    </xf>
    <xf numFmtId="0" fontId="3" fillId="0" borderId="11" xfId="9" applyFont="1" applyBorder="1" applyAlignment="1">
      <alignment horizontal="center" vertical="center"/>
    </xf>
    <xf numFmtId="0" fontId="2" fillId="0" borderId="28" xfId="9" applyFont="1" applyBorder="1" applyAlignment="1">
      <alignment horizontal="center" vertical="center"/>
    </xf>
    <xf numFmtId="0" fontId="2" fillId="0" borderId="33" xfId="5" applyFont="1" applyBorder="1" applyAlignment="1">
      <alignment horizontal="left" vertical="center"/>
    </xf>
    <xf numFmtId="0" fontId="2" fillId="0" borderId="0" xfId="5" applyFont="1" applyAlignment="1">
      <alignment horizontal="center" vertical="center"/>
    </xf>
    <xf numFmtId="0" fontId="2" fillId="0" borderId="0" xfId="5" applyFont="1" applyAlignment="1">
      <alignment horizontal="left" vertical="center" wrapText="1"/>
    </xf>
    <xf numFmtId="166" fontId="2" fillId="0" borderId="34" xfId="8" applyNumberFormat="1" applyFont="1" applyBorder="1" applyAlignment="1">
      <alignment horizontal="right" vertical="center" wrapText="1"/>
    </xf>
    <xf numFmtId="2" fontId="2" fillId="0" borderId="17" xfId="5" applyNumberFormat="1" applyFont="1" applyBorder="1" applyAlignment="1">
      <alignment horizontal="center" vertical="center"/>
    </xf>
    <xf numFmtId="0" fontId="2" fillId="0" borderId="17" xfId="5" applyFont="1" applyBorder="1" applyAlignment="1">
      <alignment horizontal="left" vertical="center"/>
    </xf>
    <xf numFmtId="0" fontId="2" fillId="0" borderId="17" xfId="5" applyFont="1" applyBorder="1" applyAlignment="1">
      <alignment horizontal="center" vertical="center"/>
    </xf>
    <xf numFmtId="166" fontId="2" fillId="0" borderId="36" xfId="8" applyNumberFormat="1" applyFont="1" applyBorder="1" applyAlignment="1">
      <alignment horizontal="right" vertical="center" wrapText="1"/>
    </xf>
    <xf numFmtId="0" fontId="2" fillId="0" borderId="17" xfId="5" applyFont="1" applyBorder="1" applyAlignment="1">
      <alignment horizontal="left" vertical="center" wrapText="1"/>
    </xf>
    <xf numFmtId="0" fontId="2" fillId="0" borderId="0" xfId="10" applyFont="1"/>
    <xf numFmtId="0" fontId="2" fillId="0" borderId="3" xfId="10" applyFont="1" applyBorder="1"/>
    <xf numFmtId="49" fontId="3" fillId="0" borderId="0" xfId="11" applyNumberFormat="1" applyFont="1" applyAlignment="1">
      <alignment horizontal="right" vertical="center"/>
    </xf>
    <xf numFmtId="0" fontId="2" fillId="0" borderId="0" xfId="12" applyFont="1"/>
    <xf numFmtId="0" fontId="2" fillId="0" borderId="0" xfId="12" applyFont="1" applyAlignment="1">
      <alignment horizontal="center"/>
    </xf>
    <xf numFmtId="0" fontId="2" fillId="0" borderId="0" xfId="6" applyFont="1" applyAlignment="1">
      <alignment horizontal="center" vertical="center"/>
    </xf>
    <xf numFmtId="0" fontId="3" fillId="0" borderId="38" xfId="14" applyFont="1" applyBorder="1" applyAlignment="1">
      <alignment vertical="center"/>
    </xf>
    <xf numFmtId="9" fontId="2" fillId="3" borderId="12" xfId="2" applyFont="1" applyFill="1" applyBorder="1" applyAlignment="1">
      <alignment horizontal="center" vertical="center"/>
    </xf>
    <xf numFmtId="0" fontId="2" fillId="0" borderId="46" xfId="10" applyFont="1" applyBorder="1"/>
    <xf numFmtId="0" fontId="2" fillId="0" borderId="47" xfId="3" applyFont="1" applyBorder="1"/>
    <xf numFmtId="0" fontId="2" fillId="0" borderId="47" xfId="3" applyFont="1" applyBorder="1" applyAlignment="1">
      <alignment horizontal="center"/>
    </xf>
    <xf numFmtId="177" fontId="2" fillId="0" borderId="47" xfId="1" applyNumberFormat="1" applyFont="1" applyBorder="1"/>
    <xf numFmtId="0" fontId="2" fillId="0" borderId="0" xfId="3" applyFont="1" applyAlignment="1">
      <alignment horizontal="center"/>
    </xf>
    <xf numFmtId="0" fontId="2" fillId="0" borderId="11" xfId="6" applyFont="1" applyBorder="1" applyAlignment="1">
      <alignment horizontal="center" vertical="center" wrapText="1"/>
    </xf>
    <xf numFmtId="4" fontId="2" fillId="0" borderId="11" xfId="7" applyNumberFormat="1" applyFont="1" applyFill="1" applyBorder="1" applyAlignment="1">
      <alignment horizontal="center" vertical="center" wrapText="1"/>
    </xf>
    <xf numFmtId="3" fontId="3" fillId="0" borderId="11" xfId="5" applyNumberFormat="1" applyFont="1" applyBorder="1" applyAlignment="1">
      <alignment horizontal="center" vertical="center"/>
    </xf>
    <xf numFmtId="167" fontId="2" fillId="0" borderId="11" xfId="21" applyFont="1" applyBorder="1" applyAlignment="1">
      <alignment horizontal="center" vertical="center"/>
    </xf>
    <xf numFmtId="0" fontId="3" fillId="5" borderId="27" xfId="5" applyFont="1" applyFill="1" applyBorder="1" applyAlignment="1">
      <alignment horizontal="center" vertical="center"/>
    </xf>
    <xf numFmtId="166" fontId="2" fillId="0" borderId="12" xfId="8" applyNumberFormat="1" applyFont="1" applyBorder="1" applyAlignment="1">
      <alignment horizontal="center" vertical="center" wrapText="1"/>
    </xf>
    <xf numFmtId="170" fontId="3" fillId="0" borderId="24" xfId="7" applyNumberFormat="1" applyFont="1" applyBorder="1" applyAlignment="1">
      <alignment horizontal="center" vertical="center"/>
    </xf>
    <xf numFmtId="0" fontId="3" fillId="5" borderId="18" xfId="5" applyFont="1" applyFill="1" applyBorder="1" applyAlignment="1">
      <alignment horizontal="center" vertical="center"/>
    </xf>
    <xf numFmtId="170" fontId="3" fillId="0" borderId="29" xfId="7" applyNumberFormat="1" applyFont="1" applyBorder="1" applyAlignment="1">
      <alignment horizontal="center" vertical="center"/>
    </xf>
    <xf numFmtId="0" fontId="3" fillId="5" borderId="32" xfId="5" applyFont="1" applyFill="1" applyBorder="1" applyAlignment="1">
      <alignment horizontal="center" vertical="center"/>
    </xf>
    <xf numFmtId="170" fontId="3" fillId="0" borderId="35" xfId="7" applyNumberFormat="1" applyFont="1" applyBorder="1" applyAlignment="1">
      <alignment horizontal="center" vertical="center"/>
    </xf>
    <xf numFmtId="171" fontId="3" fillId="5" borderId="32" xfId="5" applyNumberFormat="1" applyFont="1" applyFill="1" applyBorder="1" applyAlignment="1">
      <alignment horizontal="center" vertical="center"/>
    </xf>
    <xf numFmtId="172" fontId="3" fillId="0" borderId="0" xfId="11" applyNumberFormat="1" applyFont="1" applyAlignment="1">
      <alignment horizontal="center" vertical="center"/>
    </xf>
    <xf numFmtId="174" fontId="3" fillId="0" borderId="68" xfId="13" applyNumberFormat="1" applyFont="1" applyBorder="1" applyAlignment="1">
      <alignment horizontal="center" vertical="center"/>
    </xf>
    <xf numFmtId="10" fontId="2" fillId="3" borderId="12" xfId="2" applyNumberFormat="1" applyFont="1" applyFill="1" applyBorder="1" applyAlignment="1">
      <alignment horizontal="center" vertical="center"/>
    </xf>
    <xf numFmtId="0" fontId="2" fillId="0" borderId="70" xfId="5" applyFont="1" applyBorder="1" applyAlignment="1">
      <alignment horizontal="center" vertical="center"/>
    </xf>
    <xf numFmtId="0" fontId="3" fillId="0" borderId="11" xfId="6" quotePrefix="1" applyFont="1" applyBorder="1" applyAlignment="1">
      <alignment horizontal="center" vertical="center"/>
    </xf>
    <xf numFmtId="0" fontId="3" fillId="0" borderId="11" xfId="5" quotePrefix="1" applyFont="1" applyBorder="1" applyAlignment="1">
      <alignment horizontal="center" vertical="center"/>
    </xf>
    <xf numFmtId="0" fontId="3" fillId="0" borderId="11" xfId="9" quotePrefix="1" applyFont="1" applyBorder="1" applyAlignment="1">
      <alignment horizontal="center" vertical="center"/>
    </xf>
    <xf numFmtId="167" fontId="2" fillId="0" borderId="11" xfId="21" applyFont="1" applyFill="1" applyBorder="1" applyAlignment="1">
      <alignment horizontal="center" vertical="center"/>
    </xf>
    <xf numFmtId="49" fontId="3" fillId="0" borderId="11" xfId="5" applyNumberFormat="1" applyFont="1" applyBorder="1" applyAlignment="1">
      <alignment horizontal="center" vertical="center"/>
    </xf>
    <xf numFmtId="49" fontId="3" fillId="0" borderId="11" xfId="9" applyNumberFormat="1" applyFont="1" applyBorder="1" applyAlignment="1">
      <alignment horizontal="center" vertical="center"/>
    </xf>
    <xf numFmtId="0" fontId="7" fillId="0" borderId="0" xfId="10" applyFont="1"/>
    <xf numFmtId="3" fontId="3" fillId="0" borderId="11" xfId="6" applyNumberFormat="1" applyFont="1" applyBorder="1" applyAlignment="1">
      <alignment horizontal="center" vertical="center"/>
    </xf>
    <xf numFmtId="49" fontId="10" fillId="11" borderId="10" xfId="16" applyNumberFormat="1" applyFont="1" applyFill="1" applyBorder="1" applyAlignment="1">
      <alignment horizontal="center" vertical="center"/>
    </xf>
    <xf numFmtId="49" fontId="10" fillId="0" borderId="11" xfId="16" applyNumberFormat="1" applyFont="1" applyBorder="1" applyAlignment="1">
      <alignment horizontal="center" vertical="center"/>
    </xf>
    <xf numFmtId="0" fontId="10" fillId="0" borderId="11" xfId="16" applyFont="1" applyBorder="1" applyAlignment="1">
      <alignment horizontal="left" vertical="center" wrapText="1"/>
    </xf>
    <xf numFmtId="0" fontId="10" fillId="0" borderId="11" xfId="16" applyFont="1" applyBorder="1" applyAlignment="1">
      <alignment horizontal="center" vertical="center"/>
    </xf>
    <xf numFmtId="179" fontId="10" fillId="0" borderId="11" xfId="17" applyFont="1" applyFill="1" applyBorder="1" applyAlignment="1">
      <alignment horizontal="center" vertical="center"/>
    </xf>
    <xf numFmtId="179" fontId="10" fillId="0" borderId="12" xfId="17" applyFont="1" applyFill="1" applyBorder="1" applyAlignment="1">
      <alignment horizontal="center" vertical="center"/>
    </xf>
    <xf numFmtId="180" fontId="9" fillId="0" borderId="0" xfId="16" applyNumberFormat="1" applyFont="1" applyAlignment="1">
      <alignment horizontal="center" vertical="center"/>
    </xf>
    <xf numFmtId="49" fontId="9" fillId="0" borderId="10" xfId="16" applyNumberFormat="1" applyFont="1" applyBorder="1" applyAlignment="1">
      <alignment horizontal="center" vertical="center"/>
    </xf>
    <xf numFmtId="49" fontId="9" fillId="0" borderId="11" xfId="16" applyNumberFormat="1" applyFont="1" applyBorder="1" applyAlignment="1">
      <alignment horizontal="center" vertical="center"/>
    </xf>
    <xf numFmtId="0" fontId="9" fillId="0" borderId="11" xfId="16" applyFont="1" applyBorder="1" applyAlignment="1">
      <alignment horizontal="left" vertical="center" wrapText="1"/>
    </xf>
    <xf numFmtId="0" fontId="9" fillId="0" borderId="11" xfId="16" applyFont="1" applyBorder="1" applyAlignment="1">
      <alignment horizontal="center" vertical="center"/>
    </xf>
    <xf numFmtId="179" fontId="9" fillId="0" borderId="11" xfId="17" applyFont="1" applyFill="1" applyBorder="1" applyAlignment="1">
      <alignment horizontal="center" vertical="center"/>
    </xf>
    <xf numFmtId="179" fontId="9" fillId="0" borderId="12" xfId="17" applyFont="1" applyFill="1" applyBorder="1" applyAlignment="1">
      <alignment horizontal="center" vertical="center"/>
    </xf>
    <xf numFmtId="0" fontId="9" fillId="0" borderId="0" xfId="16" applyFont="1" applyAlignment="1">
      <alignment horizontal="center" vertical="center"/>
    </xf>
    <xf numFmtId="0" fontId="10" fillId="0" borderId="0" xfId="16" applyFont="1" applyAlignment="1">
      <alignment horizontal="center" vertical="center"/>
    </xf>
    <xf numFmtId="49" fontId="9" fillId="0" borderId="22" xfId="16" applyNumberFormat="1" applyFont="1" applyBorder="1" applyAlignment="1">
      <alignment horizontal="center" vertical="center"/>
    </xf>
    <xf numFmtId="49" fontId="9" fillId="0" borderId="23" xfId="16" applyNumberFormat="1" applyFont="1" applyBorder="1" applyAlignment="1">
      <alignment horizontal="center" vertical="center"/>
    </xf>
    <xf numFmtId="0" fontId="9" fillId="0" borderId="23" xfId="16" applyFont="1" applyBorder="1" applyAlignment="1">
      <alignment horizontal="left" vertical="center" wrapText="1"/>
    </xf>
    <xf numFmtId="0" fontId="9" fillId="0" borderId="23" xfId="16" applyFont="1" applyBorder="1" applyAlignment="1">
      <alignment horizontal="center" vertical="center"/>
    </xf>
    <xf numFmtId="49" fontId="9" fillId="0" borderId="53" xfId="16" applyNumberFormat="1" applyFont="1" applyBorder="1" applyAlignment="1">
      <alignment horizontal="center" vertical="center"/>
    </xf>
    <xf numFmtId="0" fontId="9" fillId="0" borderId="53" xfId="16" applyFont="1" applyBorder="1" applyAlignment="1">
      <alignment horizontal="left" vertical="center" wrapText="1"/>
    </xf>
    <xf numFmtId="0" fontId="9" fillId="0" borderId="53" xfId="16" applyFont="1" applyBorder="1" applyAlignment="1">
      <alignment horizontal="center" vertical="center"/>
    </xf>
    <xf numFmtId="41" fontId="9" fillId="0" borderId="11" xfId="19" applyFont="1" applyBorder="1" applyAlignment="1">
      <alignment horizontal="center" vertical="center"/>
    </xf>
    <xf numFmtId="49" fontId="9" fillId="0" borderId="69" xfId="16" applyNumberFormat="1" applyFont="1" applyBorder="1" applyAlignment="1">
      <alignment horizontal="center" vertical="center"/>
    </xf>
    <xf numFmtId="49" fontId="9" fillId="0" borderId="0" xfId="16" applyNumberFormat="1" applyFont="1" applyAlignment="1">
      <alignment horizontal="center" vertical="center"/>
    </xf>
    <xf numFmtId="0" fontId="9" fillId="0" borderId="0" xfId="16" applyFont="1" applyAlignment="1">
      <alignment horizontal="left" vertical="center" wrapText="1"/>
    </xf>
    <xf numFmtId="179" fontId="9" fillId="0" borderId="0" xfId="17" applyFont="1" applyFill="1" applyAlignment="1">
      <alignment horizontal="center" vertical="center"/>
    </xf>
    <xf numFmtId="41" fontId="10" fillId="0" borderId="11" xfId="19" applyFont="1" applyBorder="1" applyAlignment="1">
      <alignment horizontal="center" vertical="center"/>
    </xf>
    <xf numFmtId="41" fontId="10" fillId="0" borderId="12" xfId="19" applyFont="1" applyBorder="1" applyAlignment="1">
      <alignment horizontal="center" vertical="center"/>
    </xf>
    <xf numFmtId="179" fontId="9" fillId="0" borderId="0" xfId="17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 wrapText="1"/>
    </xf>
    <xf numFmtId="181" fontId="9" fillId="0" borderId="23" xfId="16" applyNumberFormat="1" applyFont="1" applyBorder="1" applyAlignment="1">
      <alignment horizontal="center" vertical="center"/>
    </xf>
    <xf numFmtId="181" fontId="9" fillId="0" borderId="11" xfId="16" applyNumberFormat="1" applyFont="1" applyBorder="1" applyAlignment="1">
      <alignment horizontal="center" vertical="center"/>
    </xf>
    <xf numFmtId="184" fontId="9" fillId="0" borderId="11" xfId="16" applyNumberFormat="1" applyFont="1" applyBorder="1" applyAlignment="1">
      <alignment horizontal="center" vertical="center"/>
    </xf>
    <xf numFmtId="2" fontId="9" fillId="0" borderId="11" xfId="16" applyNumberFormat="1" applyFont="1" applyBorder="1" applyAlignment="1">
      <alignment horizontal="center" vertical="center"/>
    </xf>
    <xf numFmtId="184" fontId="9" fillId="0" borderId="23" xfId="16" applyNumberFormat="1" applyFont="1" applyBorder="1" applyAlignment="1">
      <alignment horizontal="center" vertical="center"/>
    </xf>
    <xf numFmtId="178" fontId="9" fillId="0" borderId="0" xfId="16" applyNumberFormat="1" applyFont="1" applyAlignment="1">
      <alignment horizontal="center" vertical="center"/>
    </xf>
    <xf numFmtId="0" fontId="9" fillId="0" borderId="11" xfId="16" applyFont="1" applyBorder="1" applyAlignment="1">
      <alignment horizontal="left" vertical="center"/>
    </xf>
    <xf numFmtId="181" fontId="9" fillId="0" borderId="53" xfId="16" applyNumberFormat="1" applyFont="1" applyBorder="1" applyAlignment="1">
      <alignment horizontal="center" vertical="center"/>
    </xf>
    <xf numFmtId="2" fontId="9" fillId="0" borderId="23" xfId="16" applyNumberFormat="1" applyFont="1" applyBorder="1" applyAlignment="1">
      <alignment horizontal="center" vertical="center"/>
    </xf>
    <xf numFmtId="180" fontId="9" fillId="0" borderId="23" xfId="16" applyNumberFormat="1" applyFont="1" applyBorder="1" applyAlignment="1">
      <alignment horizontal="center" vertical="center"/>
    </xf>
    <xf numFmtId="49" fontId="9" fillId="7" borderId="25" xfId="16" applyNumberFormat="1" applyFont="1" applyFill="1" applyBorder="1" applyAlignment="1" applyProtection="1">
      <alignment horizontal="center" vertical="center" wrapText="1"/>
      <protection hidden="1"/>
    </xf>
    <xf numFmtId="49" fontId="9" fillId="7" borderId="49" xfId="16" applyNumberFormat="1" applyFont="1" applyFill="1" applyBorder="1" applyAlignment="1" applyProtection="1">
      <alignment horizontal="center" vertical="center" wrapText="1"/>
      <protection hidden="1"/>
    </xf>
    <xf numFmtId="0" fontId="9" fillId="7" borderId="49" xfId="16" applyFont="1" applyFill="1" applyBorder="1" applyAlignment="1" applyProtection="1">
      <alignment horizontal="left" vertical="center" wrapText="1"/>
      <protection hidden="1"/>
    </xf>
    <xf numFmtId="0" fontId="9" fillId="7" borderId="50" xfId="16" applyFont="1" applyFill="1" applyBorder="1" applyAlignment="1" applyProtection="1">
      <alignment horizontal="center" vertical="center" wrapText="1"/>
      <protection hidden="1"/>
    </xf>
    <xf numFmtId="178" fontId="9" fillId="7" borderId="50" xfId="16" applyNumberFormat="1" applyFont="1" applyFill="1" applyBorder="1" applyAlignment="1" applyProtection="1">
      <alignment horizontal="center" vertical="center" wrapText="1"/>
      <protection hidden="1"/>
    </xf>
    <xf numFmtId="179" fontId="9" fillId="7" borderId="50" xfId="17" applyFont="1" applyFill="1" applyBorder="1" applyAlignment="1" applyProtection="1">
      <alignment horizontal="center" vertical="center" wrapText="1"/>
      <protection hidden="1"/>
    </xf>
    <xf numFmtId="179" fontId="9" fillId="7" borderId="51" xfId="17" applyFont="1" applyFill="1" applyBorder="1" applyAlignment="1" applyProtection="1">
      <alignment horizontal="center" vertical="center" wrapText="1"/>
      <protection hidden="1"/>
    </xf>
    <xf numFmtId="41" fontId="10" fillId="0" borderId="11" xfId="19" applyFont="1" applyFill="1" applyBorder="1" applyAlignment="1">
      <alignment horizontal="center" vertical="center"/>
    </xf>
    <xf numFmtId="0" fontId="9" fillId="0" borderId="23" xfId="16" applyFont="1" applyBorder="1" applyAlignment="1">
      <alignment horizontal="left" vertical="center"/>
    </xf>
    <xf numFmtId="0" fontId="9" fillId="0" borderId="0" xfId="16" applyFont="1" applyAlignment="1">
      <alignment horizontal="left" vertical="center"/>
    </xf>
    <xf numFmtId="41" fontId="9" fillId="0" borderId="0" xfId="19" applyFont="1" applyBorder="1" applyAlignment="1">
      <alignment horizontal="center" vertical="center"/>
    </xf>
    <xf numFmtId="0" fontId="10" fillId="6" borderId="11" xfId="0" applyFont="1" applyFill="1" applyBorder="1" applyAlignment="1">
      <alignment horizontal="justify" vertical="center" wrapText="1"/>
    </xf>
    <xf numFmtId="0" fontId="10" fillId="6" borderId="11" xfId="0" applyFont="1" applyFill="1" applyBorder="1" applyAlignment="1">
      <alignment horizontal="center" vertical="center"/>
    </xf>
    <xf numFmtId="181" fontId="10" fillId="6" borderId="11" xfId="0" applyNumberFormat="1" applyFont="1" applyFill="1" applyBorder="1" applyAlignment="1">
      <alignment vertical="center"/>
    </xf>
    <xf numFmtId="185" fontId="10" fillId="6" borderId="11" xfId="0" applyNumberFormat="1" applyFont="1" applyFill="1" applyBorder="1" applyAlignment="1">
      <alignment vertical="center"/>
    </xf>
    <xf numFmtId="0" fontId="10" fillId="0" borderId="11" xfId="16" applyFont="1" applyBorder="1" applyAlignment="1">
      <alignment horizontal="left" vertical="center"/>
    </xf>
    <xf numFmtId="0" fontId="10" fillId="0" borderId="11" xfId="0" applyFont="1" applyBorder="1" applyAlignment="1">
      <alignment horizontal="justify" vertical="center" wrapText="1"/>
    </xf>
    <xf numFmtId="179" fontId="10" fillId="0" borderId="11" xfId="17" applyFont="1" applyBorder="1" applyAlignment="1">
      <alignment horizontal="center" vertical="center"/>
    </xf>
    <xf numFmtId="179" fontId="10" fillId="0" borderId="12" xfId="17" applyFont="1" applyBorder="1" applyAlignment="1">
      <alignment horizontal="center" vertical="center"/>
    </xf>
    <xf numFmtId="178" fontId="9" fillId="0" borderId="23" xfId="16" applyNumberFormat="1" applyFont="1" applyBorder="1" applyAlignment="1">
      <alignment horizontal="center" vertical="center"/>
    </xf>
    <xf numFmtId="49" fontId="10" fillId="0" borderId="11" xfId="16" applyNumberFormat="1" applyFont="1" applyBorder="1" applyAlignment="1">
      <alignment horizontal="center" vertical="center" wrapText="1"/>
    </xf>
    <xf numFmtId="0" fontId="10" fillId="0" borderId="11" xfId="16" applyFont="1" applyBorder="1" applyAlignment="1">
      <alignment horizontal="center" vertical="center" wrapText="1"/>
    </xf>
    <xf numFmtId="179" fontId="10" fillId="0" borderId="11" xfId="17" applyFont="1" applyBorder="1" applyAlignment="1">
      <alignment horizontal="center" vertical="center" wrapText="1"/>
    </xf>
    <xf numFmtId="179" fontId="10" fillId="0" borderId="12" xfId="17" applyFont="1" applyBorder="1" applyAlignment="1">
      <alignment horizontal="center" vertical="center" wrapText="1"/>
    </xf>
    <xf numFmtId="0" fontId="9" fillId="0" borderId="53" xfId="16" applyFont="1" applyBorder="1" applyAlignment="1">
      <alignment horizontal="left" vertical="center"/>
    </xf>
    <xf numFmtId="0" fontId="11" fillId="0" borderId="11" xfId="16" applyFont="1" applyBorder="1" applyAlignment="1">
      <alignment horizontal="center" vertical="center"/>
    </xf>
    <xf numFmtId="0" fontId="11" fillId="0" borderId="0" xfId="16" applyFont="1" applyAlignment="1">
      <alignment horizontal="center" vertical="center"/>
    </xf>
    <xf numFmtId="0" fontId="11" fillId="0" borderId="0" xfId="16" applyFont="1" applyAlignment="1">
      <alignment horizontal="left" vertical="center" wrapText="1"/>
    </xf>
    <xf numFmtId="0" fontId="11" fillId="0" borderId="0" xfId="16" applyFont="1"/>
    <xf numFmtId="49" fontId="10" fillId="0" borderId="0" xfId="16" applyNumberFormat="1" applyFont="1" applyAlignment="1">
      <alignment horizontal="center" vertical="center"/>
    </xf>
    <xf numFmtId="49" fontId="10" fillId="0" borderId="0" xfId="16" applyNumberFormat="1" applyFont="1" applyAlignment="1">
      <alignment horizontal="center" vertical="center" wrapText="1"/>
    </xf>
    <xf numFmtId="49" fontId="9" fillId="7" borderId="48" xfId="16" applyNumberFormat="1" applyFont="1" applyFill="1" applyBorder="1" applyAlignment="1" applyProtection="1">
      <alignment horizontal="center" vertical="center" wrapText="1"/>
      <protection hidden="1"/>
    </xf>
    <xf numFmtId="0" fontId="9" fillId="7" borderId="49" xfId="16" applyFont="1" applyFill="1" applyBorder="1" applyAlignment="1" applyProtection="1">
      <alignment horizontal="center" vertical="center" wrapText="1"/>
      <protection hidden="1"/>
    </xf>
    <xf numFmtId="179" fontId="9" fillId="7" borderId="21" xfId="17" applyFont="1" applyFill="1" applyBorder="1" applyAlignment="1" applyProtection="1">
      <alignment horizontal="center" vertical="center" wrapText="1"/>
      <protection hidden="1"/>
    </xf>
    <xf numFmtId="179" fontId="10" fillId="8" borderId="0" xfId="17" applyFont="1" applyFill="1" applyBorder="1" applyAlignment="1" applyProtection="1">
      <alignment horizontal="center" vertical="center" wrapText="1"/>
      <protection hidden="1"/>
    </xf>
    <xf numFmtId="179" fontId="10" fillId="0" borderId="0" xfId="17" applyFont="1" applyFill="1" applyBorder="1" applyAlignment="1" applyProtection="1">
      <alignment horizontal="center" vertical="center" wrapText="1"/>
      <protection hidden="1"/>
    </xf>
    <xf numFmtId="167" fontId="11" fillId="0" borderId="0" xfId="18" applyFont="1" applyFill="1" applyAlignment="1">
      <alignment horizontal="center" vertical="center"/>
    </xf>
    <xf numFmtId="0" fontId="12" fillId="0" borderId="0" xfId="16" applyFont="1" applyAlignment="1">
      <alignment horizontal="center" vertical="center"/>
    </xf>
    <xf numFmtId="0" fontId="12" fillId="0" borderId="0" xfId="16" applyFont="1"/>
    <xf numFmtId="41" fontId="9" fillId="0" borderId="0" xfId="19" applyFont="1" applyAlignment="1">
      <alignment horizontal="center" vertical="center"/>
    </xf>
    <xf numFmtId="49" fontId="9" fillId="7" borderId="11" xfId="16" applyNumberFormat="1" applyFont="1" applyFill="1" applyBorder="1" applyAlignment="1" applyProtection="1">
      <alignment horizontal="center" vertical="center" wrapText="1"/>
      <protection hidden="1"/>
    </xf>
    <xf numFmtId="0" fontId="9" fillId="7" borderId="11" xfId="16" applyFont="1" applyFill="1" applyBorder="1" applyAlignment="1" applyProtection="1">
      <alignment horizontal="left" vertical="center" wrapText="1"/>
      <protection hidden="1"/>
    </xf>
    <xf numFmtId="0" fontId="9" fillId="7" borderId="11" xfId="16" applyFont="1" applyFill="1" applyBorder="1" applyAlignment="1" applyProtection="1">
      <alignment horizontal="center" vertical="center" wrapText="1"/>
      <protection hidden="1"/>
    </xf>
    <xf numFmtId="178" fontId="9" fillId="7" borderId="11" xfId="16" applyNumberFormat="1" applyFont="1" applyFill="1" applyBorder="1" applyAlignment="1" applyProtection="1">
      <alignment horizontal="center" vertical="center" wrapText="1"/>
      <protection hidden="1"/>
    </xf>
    <xf numFmtId="179" fontId="9" fillId="7" borderId="11" xfId="17" applyFont="1" applyFill="1" applyBorder="1" applyAlignment="1" applyProtection="1">
      <alignment horizontal="center" vertical="center" wrapText="1"/>
      <protection hidden="1"/>
    </xf>
    <xf numFmtId="0" fontId="10" fillId="11" borderId="11" xfId="6" applyFont="1" applyFill="1" applyBorder="1" applyAlignment="1">
      <alignment horizontal="center" vertical="center"/>
    </xf>
    <xf numFmtId="49" fontId="9" fillId="6" borderId="48" xfId="16" applyNumberFormat="1" applyFont="1" applyFill="1" applyBorder="1" applyAlignment="1" applyProtection="1">
      <alignment horizontal="center" vertical="center" wrapText="1"/>
      <protection hidden="1"/>
    </xf>
    <xf numFmtId="49" fontId="9" fillId="6" borderId="49" xfId="16" applyNumberFormat="1" applyFont="1" applyFill="1" applyBorder="1" applyAlignment="1" applyProtection="1">
      <alignment horizontal="center" vertical="center" wrapText="1"/>
      <protection hidden="1"/>
    </xf>
    <xf numFmtId="0" fontId="9" fillId="6" borderId="49" xfId="16" applyFont="1" applyFill="1" applyBorder="1" applyAlignment="1" applyProtection="1">
      <alignment horizontal="left" vertical="center" wrapText="1"/>
      <protection hidden="1"/>
    </xf>
    <xf numFmtId="0" fontId="9" fillId="6" borderId="50" xfId="16" applyFont="1" applyFill="1" applyBorder="1" applyAlignment="1" applyProtection="1">
      <alignment horizontal="center" vertical="center" wrapText="1"/>
      <protection hidden="1"/>
    </xf>
    <xf numFmtId="178" fontId="9" fillId="6" borderId="50" xfId="16" applyNumberFormat="1" applyFont="1" applyFill="1" applyBorder="1" applyAlignment="1" applyProtection="1">
      <alignment horizontal="center" vertical="center" wrapText="1"/>
      <protection hidden="1"/>
    </xf>
    <xf numFmtId="179" fontId="9" fillId="6" borderId="50" xfId="17" applyFont="1" applyFill="1" applyBorder="1" applyAlignment="1" applyProtection="1">
      <alignment horizontal="center" vertical="center" wrapText="1"/>
      <protection hidden="1"/>
    </xf>
    <xf numFmtId="179" fontId="9" fillId="6" borderId="51" xfId="17" applyFont="1" applyFill="1" applyBorder="1" applyAlignment="1" applyProtection="1">
      <alignment horizontal="center" vertical="center" wrapText="1"/>
      <protection hidden="1"/>
    </xf>
    <xf numFmtId="0" fontId="11" fillId="10" borderId="0" xfId="16" applyFont="1" applyFill="1" applyAlignment="1">
      <alignment horizontal="center" vertical="center"/>
    </xf>
    <xf numFmtId="0" fontId="11" fillId="10" borderId="0" xfId="16" applyFont="1" applyFill="1"/>
    <xf numFmtId="181" fontId="11" fillId="0" borderId="11" xfId="0" applyNumberFormat="1" applyFont="1" applyBorder="1" applyAlignment="1">
      <alignment vertical="center"/>
    </xf>
    <xf numFmtId="181" fontId="11" fillId="0" borderId="23" xfId="0" applyNumberFormat="1" applyFont="1" applyBorder="1" applyAlignment="1">
      <alignment vertical="center"/>
    </xf>
    <xf numFmtId="0" fontId="11" fillId="0" borderId="0" xfId="16" applyFont="1" applyAlignment="1">
      <alignment vertical="center"/>
    </xf>
    <xf numFmtId="49" fontId="9" fillId="7" borderId="19" xfId="16" applyNumberFormat="1" applyFont="1" applyFill="1" applyBorder="1" applyAlignment="1" applyProtection="1">
      <alignment horizontal="center" vertical="center" wrapText="1"/>
      <protection hidden="1"/>
    </xf>
    <xf numFmtId="49" fontId="9" fillId="7" borderId="20" xfId="16" applyNumberFormat="1" applyFont="1" applyFill="1" applyBorder="1" applyAlignment="1" applyProtection="1">
      <alignment horizontal="center" vertical="center" wrapText="1"/>
      <protection hidden="1"/>
    </xf>
    <xf numFmtId="0" fontId="9" fillId="7" borderId="20" xfId="16" applyFont="1" applyFill="1" applyBorder="1" applyAlignment="1" applyProtection="1">
      <alignment horizontal="left" vertical="center" wrapText="1"/>
      <protection hidden="1"/>
    </xf>
    <xf numFmtId="0" fontId="9" fillId="7" borderId="20" xfId="16" applyFont="1" applyFill="1" applyBorder="1" applyAlignment="1" applyProtection="1">
      <alignment horizontal="center" vertical="center" wrapText="1"/>
      <protection hidden="1"/>
    </xf>
    <xf numFmtId="178" fontId="9" fillId="7" borderId="20" xfId="16" applyNumberFormat="1" applyFont="1" applyFill="1" applyBorder="1" applyAlignment="1" applyProtection="1">
      <alignment horizontal="center" vertical="center" wrapText="1"/>
      <protection hidden="1"/>
    </xf>
    <xf numFmtId="179" fontId="9" fillId="7" borderId="20" xfId="17" applyFont="1" applyFill="1" applyBorder="1" applyAlignment="1" applyProtection="1">
      <alignment horizontal="center" vertical="center" wrapText="1"/>
      <protection hidden="1"/>
    </xf>
    <xf numFmtId="0" fontId="10" fillId="0" borderId="11" xfId="6" applyFont="1" applyBorder="1" applyAlignment="1">
      <alignment horizontal="left" vertical="center" wrapText="1"/>
    </xf>
    <xf numFmtId="0" fontId="9" fillId="0" borderId="11" xfId="6" applyFont="1" applyBorder="1" applyAlignment="1">
      <alignment horizontal="center" vertical="center"/>
    </xf>
    <xf numFmtId="49" fontId="10" fillId="7" borderId="48" xfId="16" applyNumberFormat="1" applyFont="1" applyFill="1" applyBorder="1" applyAlignment="1" applyProtection="1">
      <alignment horizontal="center" vertical="center" wrapText="1"/>
      <protection hidden="1"/>
    </xf>
    <xf numFmtId="0" fontId="11" fillId="0" borderId="0" xfId="0" applyFont="1"/>
    <xf numFmtId="0" fontId="11" fillId="0" borderId="11" xfId="0" applyFont="1" applyBorder="1" applyAlignment="1">
      <alignment horizontal="justify" vertical="center" wrapText="1"/>
    </xf>
    <xf numFmtId="0" fontId="11" fillId="0" borderId="11" xfId="0" applyFont="1" applyBorder="1" applyAlignment="1">
      <alignment horizontal="center" vertical="center"/>
    </xf>
    <xf numFmtId="185" fontId="11" fillId="0" borderId="0" xfId="0" applyNumberFormat="1" applyFont="1" applyAlignment="1">
      <alignment vertical="center"/>
    </xf>
    <xf numFmtId="0" fontId="10" fillId="0" borderId="11" xfId="6" applyFont="1" applyBorder="1" applyAlignment="1">
      <alignment horizontal="center" vertical="center"/>
    </xf>
    <xf numFmtId="0" fontId="11" fillId="0" borderId="0" xfId="16" applyFont="1" applyAlignment="1">
      <alignment horizontal="center" vertical="center" wrapText="1"/>
    </xf>
    <xf numFmtId="167" fontId="11" fillId="0" borderId="0" xfId="18" applyFont="1" applyFill="1" applyAlignment="1">
      <alignment horizontal="center" vertical="center" wrapText="1"/>
    </xf>
    <xf numFmtId="0" fontId="11" fillId="0" borderId="0" xfId="16" applyFont="1" applyAlignment="1">
      <alignment vertical="center" wrapText="1"/>
    </xf>
    <xf numFmtId="0" fontId="11" fillId="0" borderId="0" xfId="16" applyFont="1" applyAlignment="1">
      <alignment horizontal="left" vertical="center"/>
    </xf>
    <xf numFmtId="0" fontId="11" fillId="0" borderId="0" xfId="16" applyFont="1" applyAlignment="1">
      <alignment wrapText="1"/>
    </xf>
    <xf numFmtId="49" fontId="10" fillId="11" borderId="11" xfId="9" applyNumberFormat="1" applyFont="1" applyFill="1" applyBorder="1" applyAlignment="1">
      <alignment horizontal="center" vertical="center"/>
    </xf>
    <xf numFmtId="0" fontId="11" fillId="0" borderId="11" xfId="16" applyFont="1" applyBorder="1" applyAlignment="1">
      <alignment horizontal="left" vertical="center" wrapText="1"/>
    </xf>
    <xf numFmtId="0" fontId="11" fillId="0" borderId="0" xfId="16" applyFont="1" applyAlignment="1">
      <alignment horizontal="center"/>
    </xf>
    <xf numFmtId="0" fontId="11" fillId="0" borderId="11" xfId="16" applyFont="1" applyBorder="1" applyAlignment="1">
      <alignment horizontal="center"/>
    </xf>
    <xf numFmtId="0" fontId="11" fillId="0" borderId="23" xfId="0" applyFont="1" applyBorder="1" applyAlignment="1">
      <alignment horizontal="justify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22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49" fontId="10" fillId="11" borderId="11" xfId="0" applyNumberFormat="1" applyFont="1" applyFill="1" applyBorder="1" applyAlignment="1">
      <alignment horizontal="center" vertical="center"/>
    </xf>
    <xf numFmtId="185" fontId="10" fillId="0" borderId="12" xfId="19" applyNumberFormat="1" applyFont="1" applyBorder="1" applyAlignment="1">
      <alignment horizontal="center" vertical="center"/>
    </xf>
    <xf numFmtId="0" fontId="12" fillId="0" borderId="11" xfId="16" applyFont="1" applyBorder="1" applyAlignment="1">
      <alignment horizontal="center"/>
    </xf>
    <xf numFmtId="49" fontId="10" fillId="0" borderId="0" xfId="16" applyNumberFormat="1" applyFont="1" applyAlignment="1">
      <alignment horizontal="center"/>
    </xf>
    <xf numFmtId="0" fontId="9" fillId="7" borderId="50" xfId="16" applyFont="1" applyFill="1" applyBorder="1" applyAlignment="1" applyProtection="1">
      <alignment horizontal="center" wrapText="1"/>
      <protection hidden="1"/>
    </xf>
    <xf numFmtId="0" fontId="10" fillId="0" borderId="11" xfId="16" applyFont="1" applyBorder="1" applyAlignment="1">
      <alignment horizontal="center"/>
    </xf>
    <xf numFmtId="0" fontId="9" fillId="0" borderId="11" xfId="16" applyFont="1" applyBorder="1" applyAlignment="1">
      <alignment horizontal="center"/>
    </xf>
    <xf numFmtId="0" fontId="9" fillId="0" borderId="0" xfId="16" applyFont="1" applyAlignment="1">
      <alignment horizontal="center"/>
    </xf>
    <xf numFmtId="0" fontId="9" fillId="0" borderId="23" xfId="16" applyFont="1" applyBorder="1" applyAlignment="1">
      <alignment horizontal="center"/>
    </xf>
    <xf numFmtId="0" fontId="9" fillId="7" borderId="11" xfId="16" applyFont="1" applyFill="1" applyBorder="1" applyAlignment="1" applyProtection="1">
      <alignment horizontal="center" wrapText="1"/>
      <protection hidden="1"/>
    </xf>
    <xf numFmtId="0" fontId="9" fillId="0" borderId="53" xfId="16" applyFont="1" applyBorder="1" applyAlignment="1">
      <alignment horizontal="center"/>
    </xf>
    <xf numFmtId="0" fontId="9" fillId="6" borderId="50" xfId="16" applyFont="1" applyFill="1" applyBorder="1" applyAlignment="1" applyProtection="1">
      <alignment horizontal="center" wrapText="1"/>
      <protection hidden="1"/>
    </xf>
    <xf numFmtId="0" fontId="9" fillId="7" borderId="20" xfId="16" applyFont="1" applyFill="1" applyBorder="1" applyAlignment="1" applyProtection="1">
      <alignment horizontal="center" wrapText="1"/>
      <protection hidden="1"/>
    </xf>
    <xf numFmtId="0" fontId="11" fillId="0" borderId="11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0" fillId="6" borderId="11" xfId="0" applyFont="1" applyFill="1" applyBorder="1" applyAlignment="1">
      <alignment horizontal="center"/>
    </xf>
    <xf numFmtId="0" fontId="10" fillId="0" borderId="11" xfId="16" applyFont="1" applyBorder="1" applyAlignment="1">
      <alignment horizontal="center" wrapText="1"/>
    </xf>
    <xf numFmtId="3" fontId="10" fillId="11" borderId="28" xfId="5" quotePrefix="1" applyNumberFormat="1" applyFont="1" applyFill="1" applyBorder="1" applyAlignment="1">
      <alignment horizontal="center" vertical="center"/>
    </xf>
    <xf numFmtId="49" fontId="9" fillId="0" borderId="44" xfId="16" applyNumberFormat="1" applyFont="1" applyBorder="1" applyAlignment="1">
      <alignment horizontal="center" vertical="center"/>
    </xf>
    <xf numFmtId="0" fontId="10" fillId="0" borderId="44" xfId="6" applyFont="1" applyBorder="1" applyAlignment="1">
      <alignment horizontal="left" vertical="center" wrapText="1"/>
    </xf>
    <xf numFmtId="0" fontId="11" fillId="0" borderId="44" xfId="16" applyFont="1" applyBorder="1" applyAlignment="1">
      <alignment horizontal="center"/>
    </xf>
    <xf numFmtId="0" fontId="9" fillId="0" borderId="44" xfId="6" applyFont="1" applyBorder="1" applyAlignment="1">
      <alignment horizontal="center" vertical="center"/>
    </xf>
    <xf numFmtId="0" fontId="9" fillId="0" borderId="44" xfId="16" applyFont="1" applyBorder="1" applyAlignment="1">
      <alignment horizontal="center" vertical="center"/>
    </xf>
    <xf numFmtId="41" fontId="9" fillId="0" borderId="44" xfId="19" applyFont="1" applyBorder="1" applyAlignment="1">
      <alignment horizontal="center" vertical="center"/>
    </xf>
    <xf numFmtId="41" fontId="9" fillId="0" borderId="45" xfId="19" applyFont="1" applyBorder="1" applyAlignment="1">
      <alignment horizontal="center" vertical="center"/>
    </xf>
    <xf numFmtId="49" fontId="9" fillId="7" borderId="75" xfId="16" applyNumberFormat="1" applyFont="1" applyFill="1" applyBorder="1" applyAlignment="1" applyProtection="1">
      <alignment horizontal="center" vertical="center" wrapText="1"/>
      <protection hidden="1"/>
    </xf>
    <xf numFmtId="49" fontId="9" fillId="7" borderId="76" xfId="16" applyNumberFormat="1" applyFont="1" applyFill="1" applyBorder="1" applyAlignment="1" applyProtection="1">
      <alignment horizontal="center" vertical="center" wrapText="1"/>
      <protection hidden="1"/>
    </xf>
    <xf numFmtId="0" fontId="9" fillId="7" borderId="76" xfId="16" applyFont="1" applyFill="1" applyBorder="1" applyAlignment="1" applyProtection="1">
      <alignment horizontal="left" vertical="center" wrapText="1"/>
      <protection hidden="1"/>
    </xf>
    <xf numFmtId="0" fontId="9" fillId="7" borderId="76" xfId="16" applyFont="1" applyFill="1" applyBorder="1" applyAlignment="1" applyProtection="1">
      <alignment horizontal="center" wrapText="1"/>
      <protection hidden="1"/>
    </xf>
    <xf numFmtId="0" fontId="9" fillId="7" borderId="76" xfId="16" applyFont="1" applyFill="1" applyBorder="1" applyAlignment="1" applyProtection="1">
      <alignment horizontal="center" vertical="center" wrapText="1"/>
      <protection hidden="1"/>
    </xf>
    <xf numFmtId="178" fontId="9" fillId="7" borderId="76" xfId="16" applyNumberFormat="1" applyFont="1" applyFill="1" applyBorder="1" applyAlignment="1" applyProtection="1">
      <alignment horizontal="center" vertical="center" wrapText="1"/>
      <protection hidden="1"/>
    </xf>
    <xf numFmtId="179" fontId="9" fillId="7" borderId="76" xfId="17" applyFont="1" applyFill="1" applyBorder="1" applyAlignment="1" applyProtection="1">
      <alignment horizontal="center" vertical="center" wrapText="1"/>
      <protection hidden="1"/>
    </xf>
    <xf numFmtId="179" fontId="9" fillId="7" borderId="84" xfId="17" applyFont="1" applyFill="1" applyBorder="1" applyAlignment="1" applyProtection="1">
      <alignment horizontal="center" vertical="center" wrapText="1"/>
      <protection hidden="1"/>
    </xf>
    <xf numFmtId="49" fontId="10" fillId="11" borderId="11" xfId="0" quotePrefix="1" applyNumberFormat="1" applyFont="1" applyFill="1" applyBorder="1" applyAlignment="1">
      <alignment horizontal="center" vertical="center"/>
    </xf>
    <xf numFmtId="49" fontId="10" fillId="11" borderId="10" xfId="16" quotePrefix="1" applyNumberFormat="1" applyFont="1" applyFill="1" applyBorder="1" applyAlignment="1">
      <alignment horizontal="center" vertical="center"/>
    </xf>
    <xf numFmtId="49" fontId="10" fillId="11" borderId="11" xfId="16" applyNumberFormat="1" applyFont="1" applyFill="1" applyBorder="1" applyAlignment="1">
      <alignment horizontal="center" vertical="center"/>
    </xf>
    <xf numFmtId="49" fontId="10" fillId="11" borderId="10" xfId="16" applyNumberFormat="1" applyFont="1" applyFill="1" applyBorder="1" applyAlignment="1">
      <alignment horizontal="center" vertical="center" wrapText="1"/>
    </xf>
    <xf numFmtId="2" fontId="11" fillId="0" borderId="11" xfId="16" applyNumberFormat="1" applyFont="1" applyBorder="1" applyAlignment="1">
      <alignment horizontal="center" vertical="center"/>
    </xf>
    <xf numFmtId="0" fontId="9" fillId="0" borderId="85" xfId="16" applyFont="1" applyBorder="1" applyAlignment="1">
      <alignment horizontal="center" vertical="center"/>
    </xf>
    <xf numFmtId="3" fontId="10" fillId="11" borderId="11" xfId="5" quotePrefix="1" applyNumberFormat="1" applyFont="1" applyFill="1" applyBorder="1" applyAlignment="1">
      <alignment horizontal="center" vertical="center"/>
    </xf>
    <xf numFmtId="0" fontId="9" fillId="0" borderId="11" xfId="5" applyFont="1" applyBorder="1" applyAlignment="1">
      <alignment horizontal="center" vertical="center"/>
    </xf>
    <xf numFmtId="180" fontId="9" fillId="0" borderId="11" xfId="16" applyNumberFormat="1" applyFont="1" applyBorder="1" applyAlignment="1">
      <alignment horizontal="center" vertical="center"/>
    </xf>
    <xf numFmtId="0" fontId="13" fillId="0" borderId="0" xfId="0" applyFont="1"/>
    <xf numFmtId="4" fontId="13" fillId="0" borderId="0" xfId="0" applyNumberFormat="1" applyFont="1" applyAlignment="1">
      <alignment horizontal="center" vertical="center"/>
    </xf>
    <xf numFmtId="4" fontId="13" fillId="0" borderId="55" xfId="0" applyNumberFormat="1" applyFont="1" applyBorder="1" applyAlignment="1">
      <alignment horizontal="left" vertical="center"/>
    </xf>
    <xf numFmtId="0" fontId="13" fillId="0" borderId="56" xfId="0" applyFont="1" applyBorder="1" applyAlignment="1">
      <alignment horizontal="center" vertical="center"/>
    </xf>
    <xf numFmtId="4" fontId="13" fillId="0" borderId="56" xfId="0" applyNumberFormat="1" applyFont="1" applyBorder="1" applyAlignment="1">
      <alignment vertical="center"/>
    </xf>
    <xf numFmtId="4" fontId="13" fillId="0" borderId="54" xfId="0" applyNumberFormat="1" applyFont="1" applyBorder="1" applyAlignment="1">
      <alignment horizontal="left" vertical="center"/>
    </xf>
    <xf numFmtId="0" fontId="13" fillId="0" borderId="58" xfId="0" applyFont="1" applyBorder="1" applyAlignment="1">
      <alignment horizontal="center" vertical="center"/>
    </xf>
    <xf numFmtId="4" fontId="13" fillId="0" borderId="58" xfId="0" applyNumberFormat="1" applyFont="1" applyBorder="1" applyAlignment="1">
      <alignment vertical="center"/>
    </xf>
    <xf numFmtId="3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3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" fontId="13" fillId="0" borderId="0" xfId="0" applyNumberFormat="1" applyFont="1" applyAlignment="1">
      <alignment vertical="center"/>
    </xf>
    <xf numFmtId="10" fontId="13" fillId="0" borderId="0" xfId="0" applyNumberFormat="1" applyFont="1" applyAlignment="1">
      <alignment vertical="center"/>
    </xf>
    <xf numFmtId="4" fontId="14" fillId="9" borderId="54" xfId="0" applyNumberFormat="1" applyFont="1" applyFill="1" applyBorder="1" applyAlignment="1">
      <alignment horizontal="center" vertical="center"/>
    </xf>
    <xf numFmtId="0" fontId="17" fillId="0" borderId="56" xfId="0" applyFont="1" applyBorder="1" applyAlignment="1">
      <alignment vertical="center"/>
    </xf>
    <xf numFmtId="182" fontId="14" fillId="0" borderId="0" xfId="0" applyNumberFormat="1" applyFont="1" applyAlignment="1">
      <alignment vertical="center"/>
    </xf>
    <xf numFmtId="3" fontId="17" fillId="0" borderId="0" xfId="0" applyNumberFormat="1" applyFont="1" applyAlignment="1">
      <alignment horizontal="right" vertical="center"/>
    </xf>
    <xf numFmtId="3" fontId="17" fillId="0" borderId="0" xfId="0" applyNumberFormat="1" applyFont="1" applyAlignment="1">
      <alignment vertical="center"/>
    </xf>
    <xf numFmtId="0" fontId="17" fillId="0" borderId="58" xfId="0" applyFont="1" applyBorder="1" applyAlignment="1">
      <alignment vertical="center"/>
    </xf>
    <xf numFmtId="4" fontId="14" fillId="9" borderId="59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4" fontId="14" fillId="0" borderId="60" xfId="0" applyNumberFormat="1" applyFont="1" applyBorder="1" applyAlignment="1">
      <alignment horizontal="center" vertical="center" wrapText="1"/>
    </xf>
    <xf numFmtId="0" fontId="14" fillId="0" borderId="60" xfId="0" applyFont="1" applyBorder="1" applyAlignment="1">
      <alignment horizontal="center" vertical="center" wrapText="1"/>
    </xf>
    <xf numFmtId="3" fontId="14" fillId="0" borderId="60" xfId="0" applyNumberFormat="1" applyFont="1" applyBorder="1" applyAlignment="1">
      <alignment horizontal="center" vertical="center" wrapText="1"/>
    </xf>
    <xf numFmtId="10" fontId="14" fillId="0" borderId="60" xfId="0" applyNumberFormat="1" applyFont="1" applyBorder="1" applyAlignment="1">
      <alignment horizontal="center" vertical="center" wrapText="1"/>
    </xf>
    <xf numFmtId="4" fontId="14" fillId="0" borderId="61" xfId="0" applyNumberFormat="1" applyFont="1" applyBorder="1" applyAlignment="1">
      <alignment horizontal="center" vertical="center"/>
    </xf>
    <xf numFmtId="0" fontId="18" fillId="9" borderId="62" xfId="0" applyFont="1" applyFill="1" applyBorder="1" applyAlignment="1">
      <alignment horizontal="center" vertical="center" wrapText="1"/>
    </xf>
    <xf numFmtId="0" fontId="13" fillId="0" borderId="62" xfId="0" applyFont="1" applyBorder="1" applyAlignment="1">
      <alignment horizontal="center" vertical="center"/>
    </xf>
    <xf numFmtId="4" fontId="13" fillId="0" borderId="62" xfId="0" applyNumberFormat="1" applyFont="1" applyBorder="1" applyAlignment="1">
      <alignment vertical="center"/>
    </xf>
    <xf numFmtId="3" fontId="13" fillId="0" borderId="62" xfId="0" applyNumberFormat="1" applyFont="1" applyBorder="1" applyAlignment="1">
      <alignment vertical="center"/>
    </xf>
    <xf numFmtId="0" fontId="13" fillId="0" borderId="62" xfId="0" applyFont="1" applyBorder="1" applyAlignment="1">
      <alignment vertical="center"/>
    </xf>
    <xf numFmtId="10" fontId="14" fillId="9" borderId="63" xfId="0" applyNumberFormat="1" applyFont="1" applyFill="1" applyBorder="1" applyAlignment="1">
      <alignment vertical="center"/>
    </xf>
    <xf numFmtId="4" fontId="14" fillId="0" borderId="64" xfId="0" applyNumberFormat="1" applyFont="1" applyBorder="1" applyAlignment="1">
      <alignment horizontal="center" vertical="center"/>
    </xf>
    <xf numFmtId="0" fontId="18" fillId="0" borderId="65" xfId="0" applyFont="1" applyBorder="1" applyAlignment="1">
      <alignment horizontal="left" vertical="center"/>
    </xf>
    <xf numFmtId="0" fontId="13" fillId="0" borderId="65" xfId="0" applyFont="1" applyBorder="1" applyAlignment="1">
      <alignment horizontal="center" vertical="center"/>
    </xf>
    <xf numFmtId="4" fontId="13" fillId="0" borderId="65" xfId="0" applyNumberFormat="1" applyFont="1" applyBorder="1" applyAlignment="1">
      <alignment vertical="center"/>
    </xf>
    <xf numFmtId="3" fontId="13" fillId="0" borderId="65" xfId="0" applyNumberFormat="1" applyFont="1" applyBorder="1" applyAlignment="1">
      <alignment vertical="center"/>
    </xf>
    <xf numFmtId="0" fontId="13" fillId="0" borderId="65" xfId="0" applyFont="1" applyBorder="1" applyAlignment="1">
      <alignment vertical="center"/>
    </xf>
    <xf numFmtId="3" fontId="14" fillId="0" borderId="65" xfId="0" applyNumberFormat="1" applyFont="1" applyBorder="1" applyAlignment="1">
      <alignment vertical="center"/>
    </xf>
    <xf numFmtId="10" fontId="14" fillId="0" borderId="66" xfId="0" applyNumberFormat="1" applyFont="1" applyBorder="1" applyAlignment="1">
      <alignment vertical="center"/>
    </xf>
    <xf numFmtId="4" fontId="17" fillId="0" borderId="64" xfId="0" applyNumberFormat="1" applyFont="1" applyBorder="1" applyAlignment="1">
      <alignment horizontal="center" vertical="center"/>
    </xf>
    <xf numFmtId="0" fontId="17" fillId="0" borderId="11" xfId="25" applyFont="1" applyBorder="1" applyAlignment="1">
      <alignment vertical="center"/>
    </xf>
    <xf numFmtId="0" fontId="17" fillId="0" borderId="65" xfId="0" applyFont="1" applyBorder="1" applyAlignment="1">
      <alignment horizontal="center" vertical="center"/>
    </xf>
    <xf numFmtId="4" fontId="17" fillId="0" borderId="65" xfId="0" applyNumberFormat="1" applyFont="1" applyBorder="1" applyAlignment="1">
      <alignment vertical="center"/>
    </xf>
    <xf numFmtId="9" fontId="17" fillId="0" borderId="65" xfId="2" applyFont="1" applyBorder="1" applyAlignment="1">
      <alignment vertical="center"/>
    </xf>
    <xf numFmtId="175" fontId="17" fillId="0" borderId="65" xfId="23" applyNumberFormat="1" applyFont="1" applyBorder="1" applyAlignment="1">
      <alignment vertical="center"/>
    </xf>
    <xf numFmtId="10" fontId="17" fillId="0" borderId="65" xfId="0" applyNumberFormat="1" applyFont="1" applyBorder="1" applyAlignment="1">
      <alignment vertical="center"/>
    </xf>
    <xf numFmtId="3" fontId="17" fillId="0" borderId="65" xfId="0" applyNumberFormat="1" applyFont="1" applyBorder="1" applyAlignment="1">
      <alignment vertical="center"/>
    </xf>
    <xf numFmtId="10" fontId="17" fillId="0" borderId="66" xfId="0" applyNumberFormat="1" applyFont="1" applyBorder="1" applyAlignment="1">
      <alignment vertical="center"/>
    </xf>
    <xf numFmtId="0" fontId="17" fillId="0" borderId="11" xfId="25" applyFont="1" applyBorder="1" applyAlignment="1">
      <alignment vertical="center" wrapText="1"/>
    </xf>
    <xf numFmtId="4" fontId="17" fillId="0" borderId="67" xfId="0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4" fontId="17" fillId="0" borderId="11" xfId="0" applyNumberFormat="1" applyFont="1" applyBorder="1" applyAlignment="1">
      <alignment vertical="center"/>
    </xf>
    <xf numFmtId="0" fontId="17" fillId="0" borderId="53" xfId="0" applyFont="1" applyBorder="1" applyAlignment="1">
      <alignment horizontal="center" vertical="center"/>
    </xf>
    <xf numFmtId="4" fontId="17" fillId="0" borderId="53" xfId="0" applyNumberFormat="1" applyFont="1" applyBorder="1" applyAlignment="1">
      <alignment vertical="center"/>
    </xf>
    <xf numFmtId="9" fontId="17" fillId="0" borderId="71" xfId="2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175" fontId="17" fillId="0" borderId="73" xfId="23" applyNumberFormat="1" applyFont="1" applyBorder="1" applyAlignment="1">
      <alignment vertical="center"/>
    </xf>
    <xf numFmtId="0" fontId="17" fillId="0" borderId="65" xfId="0" applyFont="1" applyBorder="1" applyAlignment="1">
      <alignment vertical="center" wrapText="1"/>
    </xf>
    <xf numFmtId="0" fontId="13" fillId="0" borderId="11" xfId="25" applyFont="1" applyBorder="1" applyAlignment="1">
      <alignment vertical="center" wrapText="1"/>
    </xf>
    <xf numFmtId="0" fontId="17" fillId="0" borderId="65" xfId="23" applyFont="1" applyBorder="1" applyAlignment="1">
      <alignment horizontal="center" vertical="center"/>
    </xf>
    <xf numFmtId="4" fontId="17" fillId="0" borderId="65" xfId="23" applyNumberFormat="1" applyFont="1" applyBorder="1" applyAlignment="1">
      <alignment vertical="center"/>
    </xf>
    <xf numFmtId="10" fontId="17" fillId="0" borderId="65" xfId="23" applyNumberFormat="1" applyFont="1" applyBorder="1" applyAlignment="1">
      <alignment vertical="center"/>
    </xf>
    <xf numFmtId="185" fontId="17" fillId="0" borderId="11" xfId="25" applyNumberFormat="1" applyFont="1" applyBorder="1" applyAlignment="1">
      <alignment vertical="center"/>
    </xf>
    <xf numFmtId="0" fontId="17" fillId="0" borderId="11" xfId="25" applyFont="1" applyBorder="1" applyAlignment="1">
      <alignment horizontal="center" vertical="center"/>
    </xf>
    <xf numFmtId="4" fontId="17" fillId="0" borderId="11" xfId="25" applyNumberFormat="1" applyFont="1" applyBorder="1" applyAlignment="1">
      <alignment vertical="center"/>
    </xf>
    <xf numFmtId="9" fontId="17" fillId="0" borderId="11" xfId="31" applyFont="1" applyBorder="1" applyAlignment="1">
      <alignment vertical="center"/>
    </xf>
    <xf numFmtId="10" fontId="17" fillId="0" borderId="11" xfId="25" applyNumberFormat="1" applyFont="1" applyBorder="1" applyAlignment="1">
      <alignment vertical="center"/>
    </xf>
    <xf numFmtId="9" fontId="17" fillId="0" borderId="11" xfId="31" applyFont="1" applyFill="1" applyBorder="1" applyAlignment="1">
      <alignment vertical="center"/>
    </xf>
    <xf numFmtId="4" fontId="14" fillId="0" borderId="10" xfId="25" applyNumberFormat="1" applyFont="1" applyBorder="1" applyAlignment="1">
      <alignment horizontal="center" vertical="center"/>
    </xf>
    <xf numFmtId="0" fontId="14" fillId="7" borderId="11" xfId="25" applyFont="1" applyFill="1" applyBorder="1" applyAlignment="1">
      <alignment horizontal="center" vertical="center"/>
    </xf>
    <xf numFmtId="0" fontId="14" fillId="0" borderId="11" xfId="25" applyFont="1" applyBorder="1" applyAlignment="1">
      <alignment horizontal="center" vertical="center"/>
    </xf>
    <xf numFmtId="185" fontId="14" fillId="0" borderId="11" xfId="25" applyNumberFormat="1" applyFont="1" applyBorder="1" applyAlignment="1">
      <alignment vertical="center"/>
    </xf>
    <xf numFmtId="10" fontId="14" fillId="7" borderId="12" xfId="25" applyNumberFormat="1" applyFont="1" applyFill="1" applyBorder="1" applyAlignment="1">
      <alignment vertical="center"/>
    </xf>
    <xf numFmtId="180" fontId="19" fillId="12" borderId="11" xfId="25" applyNumberFormat="1" applyFont="1" applyFill="1" applyBorder="1" applyAlignment="1">
      <alignment vertical="center"/>
    </xf>
    <xf numFmtId="10" fontId="17" fillId="0" borderId="12" xfId="25" applyNumberFormat="1" applyFont="1" applyBorder="1" applyAlignment="1">
      <alignment vertical="center"/>
    </xf>
    <xf numFmtId="180" fontId="17" fillId="0" borderId="11" xfId="25" applyNumberFormat="1" applyFont="1" applyBorder="1" applyAlignment="1">
      <alignment vertical="center"/>
    </xf>
    <xf numFmtId="10" fontId="14" fillId="0" borderId="12" xfId="25" applyNumberFormat="1" applyFont="1" applyBorder="1" applyAlignment="1">
      <alignment vertical="center"/>
    </xf>
    <xf numFmtId="170" fontId="17" fillId="0" borderId="65" xfId="32" applyNumberFormat="1" applyFont="1" applyBorder="1" applyAlignment="1">
      <alignment horizontal="right" vertical="center"/>
    </xf>
    <xf numFmtId="10" fontId="17" fillId="0" borderId="11" xfId="25" applyNumberFormat="1" applyFont="1" applyBorder="1"/>
    <xf numFmtId="4" fontId="17" fillId="0" borderId="11" xfId="25" applyNumberFormat="1" applyFont="1" applyBorder="1"/>
    <xf numFmtId="2" fontId="17" fillId="0" borderId="11" xfId="25" applyNumberFormat="1" applyFont="1" applyBorder="1" applyAlignment="1">
      <alignment vertical="center"/>
    </xf>
    <xf numFmtId="4" fontId="17" fillId="3" borderId="75" xfId="25" applyNumberFormat="1" applyFont="1" applyFill="1" applyBorder="1" applyAlignment="1">
      <alignment horizontal="center" vertical="center"/>
    </xf>
    <xf numFmtId="0" fontId="14" fillId="3" borderId="76" xfId="25" applyFont="1" applyFill="1" applyBorder="1" applyAlignment="1">
      <alignment vertical="center"/>
    </xf>
    <xf numFmtId="0" fontId="17" fillId="3" borderId="76" xfId="25" applyFont="1" applyFill="1" applyBorder="1" applyAlignment="1">
      <alignment horizontal="center" vertical="center"/>
    </xf>
    <xf numFmtId="4" fontId="17" fillId="3" borderId="76" xfId="25" applyNumberFormat="1" applyFont="1" applyFill="1" applyBorder="1" applyAlignment="1">
      <alignment vertical="center"/>
    </xf>
    <xf numFmtId="3" fontId="17" fillId="3" borderId="76" xfId="25" applyNumberFormat="1" applyFont="1" applyFill="1" applyBorder="1" applyAlignment="1">
      <alignment vertical="center"/>
    </xf>
    <xf numFmtId="0" fontId="17" fillId="3" borderId="76" xfId="25" applyFont="1" applyFill="1" applyBorder="1" applyAlignment="1">
      <alignment vertical="center"/>
    </xf>
    <xf numFmtId="185" fontId="17" fillId="3" borderId="77" xfId="25" applyNumberFormat="1" applyFont="1" applyFill="1" applyBorder="1" applyAlignment="1">
      <alignment vertical="center"/>
    </xf>
    <xf numFmtId="185" fontId="14" fillId="3" borderId="74" xfId="25" applyNumberFormat="1" applyFont="1" applyFill="1" applyBorder="1" applyAlignment="1">
      <alignment vertical="center"/>
    </xf>
    <xf numFmtId="10" fontId="14" fillId="3" borderId="74" xfId="25" applyNumberFormat="1" applyFont="1" applyFill="1" applyBorder="1" applyAlignment="1">
      <alignment vertical="center"/>
    </xf>
    <xf numFmtId="4" fontId="17" fillId="0" borderId="19" xfId="25" applyNumberFormat="1" applyFont="1" applyBorder="1" applyAlignment="1">
      <alignment horizontal="center" vertical="center"/>
    </xf>
    <xf numFmtId="0" fontId="14" fillId="0" borderId="20" xfId="25" applyFont="1" applyBorder="1" applyAlignment="1">
      <alignment vertical="center"/>
    </xf>
    <xf numFmtId="0" fontId="17" fillId="0" borderId="20" xfId="25" applyFont="1" applyBorder="1" applyAlignment="1">
      <alignment horizontal="center" vertical="center"/>
    </xf>
    <xf numFmtId="4" fontId="17" fillId="0" borderId="20" xfId="25" applyNumberFormat="1" applyFont="1" applyBorder="1" applyAlignment="1">
      <alignment vertical="center"/>
    </xf>
    <xf numFmtId="3" fontId="17" fillId="0" borderId="20" xfId="25" applyNumberFormat="1" applyFont="1" applyBorder="1" applyAlignment="1">
      <alignment vertical="center"/>
    </xf>
    <xf numFmtId="0" fontId="17" fillId="0" borderId="20" xfId="25" applyFont="1" applyBorder="1" applyAlignment="1">
      <alignment vertical="center"/>
    </xf>
    <xf numFmtId="185" fontId="17" fillId="0" borderId="20" xfId="25" applyNumberFormat="1" applyFont="1" applyBorder="1" applyAlignment="1">
      <alignment vertical="center"/>
    </xf>
    <xf numFmtId="10" fontId="17" fillId="0" borderId="21" xfId="25" applyNumberFormat="1" applyFont="1" applyBorder="1" applyAlignment="1">
      <alignment vertical="center"/>
    </xf>
    <xf numFmtId="4" fontId="17" fillId="0" borderId="10" xfId="25" applyNumberFormat="1" applyFont="1" applyBorder="1" applyAlignment="1">
      <alignment horizontal="center" vertical="center"/>
    </xf>
    <xf numFmtId="0" fontId="14" fillId="0" borderId="11" xfId="25" applyFont="1" applyBorder="1" applyAlignment="1">
      <alignment vertical="center"/>
    </xf>
    <xf numFmtId="3" fontId="17" fillId="0" borderId="11" xfId="25" applyNumberFormat="1" applyFont="1" applyBorder="1" applyAlignment="1">
      <alignment vertical="center"/>
    </xf>
    <xf numFmtId="4" fontId="17" fillId="0" borderId="0" xfId="25" applyNumberFormat="1" applyFont="1" applyAlignment="1">
      <alignment horizontal="center" vertical="center"/>
    </xf>
    <xf numFmtId="0" fontId="17" fillId="0" borderId="0" xfId="25" applyFont="1" applyAlignment="1">
      <alignment vertical="center"/>
    </xf>
    <xf numFmtId="0" fontId="17" fillId="0" borderId="0" xfId="25" applyFont="1" applyAlignment="1">
      <alignment horizontal="center" vertical="center"/>
    </xf>
    <xf numFmtId="4" fontId="17" fillId="0" borderId="0" xfId="25" applyNumberFormat="1" applyFont="1" applyAlignment="1">
      <alignment vertical="center"/>
    </xf>
    <xf numFmtId="3" fontId="17" fillId="0" borderId="0" xfId="25" applyNumberFormat="1" applyFont="1" applyAlignment="1">
      <alignment vertical="center"/>
    </xf>
    <xf numFmtId="185" fontId="17" fillId="0" borderId="0" xfId="25" applyNumberFormat="1" applyFont="1" applyAlignment="1">
      <alignment vertical="center"/>
    </xf>
    <xf numFmtId="10" fontId="17" fillId="0" borderId="0" xfId="25" applyNumberFormat="1" applyFont="1" applyAlignment="1">
      <alignment vertical="center"/>
    </xf>
    <xf numFmtId="0" fontId="17" fillId="0" borderId="0" xfId="23" applyFont="1" applyAlignment="1">
      <alignment vertical="center"/>
    </xf>
    <xf numFmtId="180" fontId="20" fillId="13" borderId="0" xfId="25" applyNumberFormat="1" applyFont="1" applyFill="1" applyAlignment="1">
      <alignment vertical="center"/>
    </xf>
    <xf numFmtId="4" fontId="14" fillId="0" borderId="0" xfId="25" applyNumberFormat="1" applyFont="1" applyAlignment="1">
      <alignment horizontal="center" vertical="center" wrapText="1"/>
    </xf>
    <xf numFmtId="0" fontId="14" fillId="0" borderId="74" xfId="25" applyFont="1" applyBorder="1" applyAlignment="1">
      <alignment horizontal="center" vertical="center" wrapText="1"/>
    </xf>
    <xf numFmtId="4" fontId="14" fillId="0" borderId="74" xfId="25" applyNumberFormat="1" applyFont="1" applyBorder="1" applyAlignment="1">
      <alignment horizontal="center" vertical="center" wrapText="1"/>
    </xf>
    <xf numFmtId="3" fontId="14" fillId="0" borderId="74" xfId="25" applyNumberFormat="1" applyFont="1" applyBorder="1" applyAlignment="1">
      <alignment horizontal="center" vertical="center" wrapText="1"/>
    </xf>
    <xf numFmtId="0" fontId="14" fillId="0" borderId="0" xfId="25" applyFont="1" applyAlignment="1">
      <alignment horizontal="center" vertical="center" wrapText="1"/>
    </xf>
    <xf numFmtId="185" fontId="14" fillId="0" borderId="0" xfId="25" applyNumberFormat="1" applyFont="1" applyAlignment="1">
      <alignment horizontal="left" vertical="center"/>
    </xf>
    <xf numFmtId="185" fontId="14" fillId="0" borderId="0" xfId="25" applyNumberFormat="1" applyFont="1" applyAlignment="1">
      <alignment horizontal="center" vertical="center" wrapText="1"/>
    </xf>
    <xf numFmtId="10" fontId="14" fillId="0" borderId="0" xfId="25" applyNumberFormat="1" applyFont="1" applyAlignment="1">
      <alignment horizontal="center" vertical="center" wrapText="1"/>
    </xf>
    <xf numFmtId="0" fontId="17" fillId="0" borderId="78" xfId="25" applyFont="1" applyBorder="1" applyAlignment="1">
      <alignment vertical="center"/>
    </xf>
    <xf numFmtId="0" fontId="17" fillId="0" borderId="78" xfId="25" applyFont="1" applyBorder="1" applyAlignment="1">
      <alignment horizontal="center" vertical="center"/>
    </xf>
    <xf numFmtId="186" fontId="17" fillId="0" borderId="78" xfId="25" applyNumberFormat="1" applyFont="1" applyBorder="1" applyAlignment="1">
      <alignment vertical="center"/>
    </xf>
    <xf numFmtId="10" fontId="17" fillId="0" borderId="78" xfId="25" applyNumberFormat="1" applyFont="1" applyBorder="1" applyAlignment="1">
      <alignment vertical="center"/>
    </xf>
    <xf numFmtId="0" fontId="17" fillId="0" borderId="79" xfId="25" applyFont="1" applyBorder="1" applyAlignment="1">
      <alignment vertical="center"/>
    </xf>
    <xf numFmtId="0" fontId="17" fillId="0" borderId="79" xfId="25" applyFont="1" applyBorder="1" applyAlignment="1">
      <alignment horizontal="center" vertical="center"/>
    </xf>
    <xf numFmtId="186" fontId="17" fillId="0" borderId="79" xfId="25" applyNumberFormat="1" applyFont="1" applyBorder="1" applyAlignment="1">
      <alignment vertical="center"/>
    </xf>
    <xf numFmtId="10" fontId="17" fillId="0" borderId="79" xfId="25" applyNumberFormat="1" applyFont="1" applyBorder="1" applyAlignment="1">
      <alignment vertical="center"/>
    </xf>
    <xf numFmtId="10" fontId="17" fillId="14" borderId="79" xfId="25" applyNumberFormat="1" applyFont="1" applyFill="1" applyBorder="1" applyAlignment="1">
      <alignment vertical="center"/>
    </xf>
    <xf numFmtId="0" fontId="17" fillId="4" borderId="79" xfId="25" applyFont="1" applyFill="1" applyBorder="1" applyAlignment="1">
      <alignment vertical="center"/>
    </xf>
    <xf numFmtId="0" fontId="17" fillId="4" borderId="79" xfId="25" applyFont="1" applyFill="1" applyBorder="1" applyAlignment="1">
      <alignment horizontal="center" vertical="center"/>
    </xf>
    <xf numFmtId="186" fontId="17" fillId="4" borderId="79" xfId="25" applyNumberFormat="1" applyFont="1" applyFill="1" applyBorder="1" applyAlignment="1">
      <alignment vertical="center"/>
    </xf>
    <xf numFmtId="10" fontId="17" fillId="4" borderId="79" xfId="25" applyNumberFormat="1" applyFont="1" applyFill="1" applyBorder="1" applyAlignment="1">
      <alignment vertical="center"/>
    </xf>
    <xf numFmtId="0" fontId="17" fillId="0" borderId="80" xfId="25" applyFont="1" applyBorder="1" applyAlignment="1">
      <alignment vertical="center"/>
    </xf>
    <xf numFmtId="0" fontId="17" fillId="0" borderId="80" xfId="25" applyFont="1" applyBorder="1" applyAlignment="1">
      <alignment horizontal="center" vertical="center"/>
    </xf>
    <xf numFmtId="186" fontId="17" fillId="0" borderId="80" xfId="25" applyNumberFormat="1" applyFont="1" applyBorder="1" applyAlignment="1">
      <alignment vertical="center"/>
    </xf>
    <xf numFmtId="10" fontId="17" fillId="0" borderId="80" xfId="25" applyNumberFormat="1" applyFont="1" applyBorder="1" applyAlignment="1">
      <alignment vertical="center"/>
    </xf>
    <xf numFmtId="49" fontId="3" fillId="0" borderId="11" xfId="6" applyNumberFormat="1" applyFont="1" applyBorder="1" applyAlignment="1">
      <alignment horizontal="center" vertical="center"/>
    </xf>
    <xf numFmtId="49" fontId="3" fillId="0" borderId="11" xfId="6" quotePrefix="1" applyNumberFormat="1" applyFont="1" applyBorder="1" applyAlignment="1">
      <alignment horizontal="center" vertical="center"/>
    </xf>
    <xf numFmtId="166" fontId="2" fillId="0" borderId="11" xfId="8" applyNumberFormat="1" applyFont="1" applyFill="1" applyBorder="1" applyAlignment="1">
      <alignment horizontal="right" vertical="center" wrapText="1"/>
    </xf>
    <xf numFmtId="49" fontId="3" fillId="0" borderId="11" xfId="9" quotePrefix="1" applyNumberFormat="1" applyFont="1" applyBorder="1" applyAlignment="1">
      <alignment horizontal="center" vertical="center"/>
    </xf>
    <xf numFmtId="49" fontId="3" fillId="0" borderId="11" xfId="5" quotePrefix="1" applyNumberFormat="1" applyFont="1" applyBorder="1" applyAlignment="1">
      <alignment horizontal="center" vertical="center"/>
    </xf>
    <xf numFmtId="0" fontId="21" fillId="0" borderId="0" xfId="0" applyFont="1"/>
    <xf numFmtId="49" fontId="3" fillId="0" borderId="11" xfId="0" applyNumberFormat="1" applyFont="1" applyBorder="1" applyAlignment="1">
      <alignment horizontal="center" vertical="center"/>
    </xf>
    <xf numFmtId="170" fontId="21" fillId="0" borderId="0" xfId="0" applyNumberFormat="1" applyFont="1"/>
    <xf numFmtId="0" fontId="7" fillId="0" borderId="0" xfId="0" applyFont="1"/>
    <xf numFmtId="0" fontId="21" fillId="0" borderId="0" xfId="0" applyFont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181" fontId="10" fillId="0" borderId="11" xfId="0" applyNumberFormat="1" applyFont="1" applyBorder="1" applyAlignment="1">
      <alignment vertical="center"/>
    </xf>
    <xf numFmtId="185" fontId="10" fillId="0" borderId="11" xfId="0" applyNumberFormat="1" applyFont="1" applyBorder="1" applyAlignment="1">
      <alignment vertical="center"/>
    </xf>
    <xf numFmtId="185" fontId="10" fillId="0" borderId="12" xfId="19" applyNumberFormat="1" applyFont="1" applyFill="1" applyBorder="1" applyAlignment="1">
      <alignment horizontal="center" vertical="center"/>
    </xf>
    <xf numFmtId="3" fontId="3" fillId="0" borderId="11" xfId="5" quotePrefix="1" applyNumberFormat="1" applyFont="1" applyBorder="1" applyAlignment="1">
      <alignment horizontal="center" vertical="center"/>
    </xf>
    <xf numFmtId="16" fontId="2" fillId="0" borderId="28" xfId="5" applyNumberFormat="1" applyFont="1" applyBorder="1" applyAlignment="1">
      <alignment horizontal="center" vertical="center"/>
    </xf>
    <xf numFmtId="0" fontId="22" fillId="0" borderId="0" xfId="0" applyFont="1"/>
    <xf numFmtId="185" fontId="0" fillId="0" borderId="0" xfId="0" applyNumberFormat="1" applyAlignment="1">
      <alignment vertical="center"/>
    </xf>
    <xf numFmtId="0" fontId="11" fillId="0" borderId="11" xfId="16" applyFont="1" applyBorder="1" applyAlignment="1">
      <alignment horizontal="center" vertical="center" wrapText="1"/>
    </xf>
    <xf numFmtId="181" fontId="11" fillId="0" borderId="11" xfId="16" applyNumberFormat="1" applyFont="1" applyBorder="1" applyAlignment="1">
      <alignment horizontal="center" vertical="center"/>
    </xf>
    <xf numFmtId="0" fontId="11" fillId="0" borderId="11" xfId="16" applyFont="1" applyBorder="1" applyAlignment="1">
      <alignment vertical="center" wrapText="1"/>
    </xf>
    <xf numFmtId="0" fontId="11" fillId="0" borderId="11" xfId="16" applyFont="1" applyBorder="1"/>
    <xf numFmtId="0" fontId="11" fillId="0" borderId="11" xfId="16" applyFont="1" applyBorder="1" applyAlignment="1">
      <alignment wrapText="1"/>
    </xf>
    <xf numFmtId="0" fontId="9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3" fontId="3" fillId="0" borderId="11" xfId="9" quotePrefix="1" applyNumberFormat="1" applyFont="1" applyBorder="1" applyAlignment="1">
      <alignment horizontal="center" vertical="center"/>
    </xf>
    <xf numFmtId="185" fontId="23" fillId="6" borderId="0" xfId="0" applyNumberFormat="1" applyFont="1" applyFill="1" applyAlignment="1">
      <alignment vertical="center"/>
    </xf>
    <xf numFmtId="0" fontId="24" fillId="0" borderId="0" xfId="44" applyAlignment="1">
      <alignment vertical="center"/>
    </xf>
    <xf numFmtId="49" fontId="23" fillId="6" borderId="11" xfId="0" applyNumberFormat="1" applyFont="1" applyFill="1" applyBorder="1" applyAlignment="1">
      <alignment vertical="center"/>
    </xf>
    <xf numFmtId="0" fontId="23" fillId="6" borderId="11" xfId="0" applyFont="1" applyFill="1" applyBorder="1" applyAlignment="1">
      <alignment horizontal="justify" vertical="center" wrapText="1"/>
    </xf>
    <xf numFmtId="0" fontId="23" fillId="6" borderId="11" xfId="0" applyFont="1" applyFill="1" applyBorder="1" applyAlignment="1">
      <alignment horizontal="center" vertical="center"/>
    </xf>
    <xf numFmtId="181" fontId="23" fillId="6" borderId="11" xfId="0" applyNumberFormat="1" applyFont="1" applyFill="1" applyBorder="1" applyAlignment="1">
      <alignment vertical="center"/>
    </xf>
    <xf numFmtId="185" fontId="23" fillId="6" borderId="11" xfId="0" applyNumberFormat="1" applyFont="1" applyFill="1" applyBorder="1" applyAlignment="1">
      <alignment vertical="center"/>
    </xf>
    <xf numFmtId="49" fontId="4" fillId="0" borderId="11" xfId="0" applyNumberFormat="1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justify" vertical="center" wrapText="1"/>
    </xf>
    <xf numFmtId="0" fontId="0" fillId="0" borderId="11" xfId="0" applyBorder="1" applyAlignment="1">
      <alignment horizontal="center" vertical="center"/>
    </xf>
    <xf numFmtId="181" fontId="0" fillId="0" borderId="11" xfId="0" applyNumberFormat="1" applyBorder="1" applyAlignment="1">
      <alignment vertical="center"/>
    </xf>
    <xf numFmtId="3" fontId="11" fillId="0" borderId="11" xfId="16" applyNumberFormat="1" applyFont="1" applyBorder="1" applyAlignment="1">
      <alignment horizontal="center" vertical="center"/>
    </xf>
    <xf numFmtId="3" fontId="11" fillId="0" borderId="11" xfId="16" applyNumberFormat="1" applyFont="1" applyBorder="1" applyAlignment="1">
      <alignment vertical="center" wrapText="1"/>
    </xf>
    <xf numFmtId="3" fontId="11" fillId="0" borderId="11" xfId="16" applyNumberFormat="1" applyFont="1" applyBorder="1" applyAlignment="1">
      <alignment horizontal="center"/>
    </xf>
    <xf numFmtId="0" fontId="23" fillId="6" borderId="11" xfId="0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3" fontId="21" fillId="0" borderId="0" xfId="0" applyNumberFormat="1" applyFont="1"/>
    <xf numFmtId="49" fontId="23" fillId="6" borderId="0" xfId="0" applyNumberFormat="1" applyFont="1" applyFill="1" applyAlignment="1">
      <alignment vertical="center"/>
    </xf>
    <xf numFmtId="0" fontId="23" fillId="6" borderId="0" xfId="0" applyFont="1" applyFill="1" applyAlignment="1">
      <alignment vertical="center"/>
    </xf>
    <xf numFmtId="0" fontId="23" fillId="6" borderId="0" xfId="0" applyFont="1" applyFill="1" applyAlignment="1">
      <alignment horizontal="justify" vertical="center" wrapText="1"/>
    </xf>
    <xf numFmtId="0" fontId="23" fillId="6" borderId="0" xfId="0" applyFont="1" applyFill="1" applyAlignment="1">
      <alignment horizontal="center" vertical="center"/>
    </xf>
    <xf numFmtId="181" fontId="23" fillId="6" borderId="0" xfId="0" applyNumberFormat="1" applyFont="1" applyFill="1" applyAlignment="1">
      <alignment vertical="center"/>
    </xf>
    <xf numFmtId="0" fontId="4" fillId="0" borderId="0" xfId="0" applyFont="1" applyAlignment="1">
      <alignment vertical="center"/>
    </xf>
    <xf numFmtId="179" fontId="10" fillId="0" borderId="53" xfId="17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181" fontId="0" fillId="0" borderId="0" xfId="0" applyNumberFormat="1" applyAlignment="1">
      <alignment vertical="center"/>
    </xf>
    <xf numFmtId="0" fontId="25" fillId="0" borderId="0" xfId="0" applyFont="1"/>
    <xf numFmtId="164" fontId="0" fillId="0" borderId="0" xfId="30" applyFont="1"/>
    <xf numFmtId="10" fontId="0" fillId="0" borderId="0" xfId="2" applyNumberFormat="1" applyFont="1"/>
    <xf numFmtId="164" fontId="0" fillId="0" borderId="0" xfId="0" applyNumberFormat="1"/>
    <xf numFmtId="183" fontId="25" fillId="15" borderId="0" xfId="0" applyNumberFormat="1" applyFont="1" applyFill="1"/>
    <xf numFmtId="183" fontId="0" fillId="0" borderId="0" xfId="0" applyNumberFormat="1"/>
    <xf numFmtId="185" fontId="13" fillId="0" borderId="0" xfId="0" applyNumberFormat="1" applyFont="1"/>
    <xf numFmtId="188" fontId="13" fillId="0" borderId="0" xfId="0" applyNumberFormat="1" applyFont="1" applyAlignment="1">
      <alignment vertical="center"/>
    </xf>
    <xf numFmtId="179" fontId="9" fillId="0" borderId="23" xfId="17" applyFont="1" applyFill="1" applyBorder="1" applyAlignment="1">
      <alignment horizontal="center" vertical="center"/>
    </xf>
    <xf numFmtId="179" fontId="9" fillId="0" borderId="24" xfId="17" applyFont="1" applyFill="1" applyBorder="1" applyAlignment="1">
      <alignment horizontal="center" vertical="center"/>
    </xf>
    <xf numFmtId="189" fontId="9" fillId="0" borderId="11" xfId="16" applyNumberFormat="1" applyFont="1" applyBorder="1" applyAlignment="1">
      <alignment horizontal="center" vertical="center"/>
    </xf>
    <xf numFmtId="41" fontId="10" fillId="0" borderId="45" xfId="19" applyFont="1" applyBorder="1" applyAlignment="1">
      <alignment horizontal="center" vertical="center"/>
    </xf>
    <xf numFmtId="0" fontId="12" fillId="0" borderId="11" xfId="16" applyFont="1" applyBorder="1" applyAlignment="1">
      <alignment vertical="center" wrapText="1"/>
    </xf>
    <xf numFmtId="0" fontId="12" fillId="0" borderId="11" xfId="16" applyFont="1" applyBorder="1" applyAlignment="1">
      <alignment wrapText="1"/>
    </xf>
    <xf numFmtId="49" fontId="23" fillId="0" borderId="11" xfId="0" applyNumberFormat="1" applyFont="1" applyBorder="1" applyAlignment="1">
      <alignment vertical="center"/>
    </xf>
    <xf numFmtId="49" fontId="9" fillId="0" borderId="11" xfId="16" applyNumberFormat="1" applyFont="1" applyBorder="1" applyAlignment="1" applyProtection="1">
      <alignment horizontal="center" vertical="center" wrapText="1"/>
      <protection hidden="1"/>
    </xf>
    <xf numFmtId="0" fontId="23" fillId="0" borderId="11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/>
    </xf>
    <xf numFmtId="181" fontId="23" fillId="0" borderId="11" xfId="0" applyNumberFormat="1" applyFont="1" applyBorder="1" applyAlignment="1">
      <alignment vertical="center"/>
    </xf>
    <xf numFmtId="185" fontId="23" fillId="0" borderId="11" xfId="0" applyNumberFormat="1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23" fillId="0" borderId="11" xfId="0" applyFont="1" applyBorder="1" applyAlignment="1">
      <alignment horizontal="center" vertical="center"/>
    </xf>
    <xf numFmtId="181" fontId="23" fillId="0" borderId="0" xfId="0" applyNumberFormat="1" applyFont="1" applyAlignment="1">
      <alignment vertical="center"/>
    </xf>
    <xf numFmtId="185" fontId="23" fillId="0" borderId="0" xfId="0" applyNumberFormat="1" applyFont="1" applyAlignment="1">
      <alignment vertical="center"/>
    </xf>
    <xf numFmtId="49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justify" vertical="center" wrapText="1"/>
    </xf>
    <xf numFmtId="0" fontId="23" fillId="0" borderId="0" xfId="0" applyFont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justify" vertical="center" wrapText="1"/>
    </xf>
    <xf numFmtId="0" fontId="11" fillId="0" borderId="0" xfId="0" applyFont="1" applyAlignment="1">
      <alignment horizontal="center" vertical="center"/>
    </xf>
    <xf numFmtId="181" fontId="11" fillId="0" borderId="0" xfId="0" applyNumberFormat="1" applyFont="1" applyAlignment="1">
      <alignment vertical="center"/>
    </xf>
    <xf numFmtId="167" fontId="26" fillId="2" borderId="0" xfId="21" applyFont="1" applyFill="1"/>
    <xf numFmtId="0" fontId="2" fillId="0" borderId="3" xfId="3" applyFont="1" applyBorder="1" applyAlignment="1">
      <alignment horizontal="center"/>
    </xf>
    <xf numFmtId="0" fontId="29" fillId="0" borderId="87" xfId="57" applyFont="1" applyBorder="1" applyAlignment="1">
      <alignment horizontal="left" vertical="center"/>
    </xf>
    <xf numFmtId="0" fontId="30" fillId="0" borderId="87" xfId="57" applyFont="1" applyBorder="1" applyAlignment="1">
      <alignment horizontal="left" vertical="center"/>
    </xf>
    <xf numFmtId="0" fontId="31" fillId="0" borderId="23" xfId="6" applyFont="1" applyBorder="1" applyAlignment="1">
      <alignment horizontal="center" vertical="center" wrapText="1"/>
    </xf>
    <xf numFmtId="190" fontId="3" fillId="5" borderId="74" xfId="5" applyNumberFormat="1" applyFont="1" applyFill="1" applyBorder="1" applyAlignment="1">
      <alignment horizontal="center" vertical="center"/>
    </xf>
    <xf numFmtId="172" fontId="31" fillId="4" borderId="45" xfId="15" applyNumberFormat="1" applyFont="1" applyFill="1" applyBorder="1" applyAlignment="1">
      <alignment horizontal="center" vertical="center"/>
    </xf>
    <xf numFmtId="172" fontId="31" fillId="4" borderId="11" xfId="15" applyNumberFormat="1" applyFont="1" applyFill="1" applyBorder="1" applyAlignment="1">
      <alignment horizontal="center" vertical="center"/>
    </xf>
    <xf numFmtId="167" fontId="13" fillId="0" borderId="0" xfId="21" applyFont="1"/>
    <xf numFmtId="191" fontId="14" fillId="0" borderId="57" xfId="0" applyNumberFormat="1" applyFont="1" applyBorder="1" applyAlignment="1">
      <alignment vertical="center"/>
    </xf>
    <xf numFmtId="174" fontId="3" fillId="0" borderId="21" xfId="13" applyNumberFormat="1" applyFont="1" applyBorder="1" applyAlignment="1">
      <alignment horizontal="center" vertical="center"/>
    </xf>
    <xf numFmtId="0" fontId="9" fillId="0" borderId="11" xfId="16" applyFont="1" applyBorder="1" applyAlignment="1" applyProtection="1">
      <alignment horizontal="center" vertical="center" wrapText="1"/>
      <protection hidden="1"/>
    </xf>
    <xf numFmtId="178" fontId="9" fillId="0" borderId="11" xfId="16" applyNumberFormat="1" applyFont="1" applyBorder="1" applyAlignment="1" applyProtection="1">
      <alignment horizontal="center" vertical="center" wrapText="1"/>
      <protection hidden="1"/>
    </xf>
    <xf numFmtId="179" fontId="9" fillId="0" borderId="11" xfId="17" applyFont="1" applyFill="1" applyBorder="1" applyAlignment="1" applyProtection="1">
      <alignment horizontal="center" vertical="center" wrapText="1"/>
      <protection hidden="1"/>
    </xf>
    <xf numFmtId="0" fontId="10" fillId="0" borderId="11" xfId="16" applyFont="1" applyBorder="1" applyAlignment="1" applyProtection="1">
      <alignment horizontal="center" vertical="center" wrapText="1"/>
      <protection hidden="1"/>
    </xf>
    <xf numFmtId="0" fontId="11" fillId="0" borderId="10" xfId="16" applyFont="1" applyBorder="1" applyAlignment="1">
      <alignment horizontal="center"/>
    </xf>
    <xf numFmtId="0" fontId="11" fillId="0" borderId="22" xfId="16" applyFont="1" applyBorder="1" applyAlignment="1">
      <alignment horizontal="center"/>
    </xf>
    <xf numFmtId="0" fontId="11" fillId="0" borderId="23" xfId="16" applyFont="1" applyBorder="1" applyAlignment="1">
      <alignment horizontal="center"/>
    </xf>
    <xf numFmtId="0" fontId="11" fillId="0" borderId="23" xfId="16" applyFont="1" applyBorder="1" applyAlignment="1">
      <alignment wrapText="1"/>
    </xf>
    <xf numFmtId="0" fontId="11" fillId="0" borderId="23" xfId="16" applyFont="1" applyBorder="1"/>
    <xf numFmtId="49" fontId="9" fillId="0" borderId="10" xfId="16" applyNumberFormat="1" applyFont="1" applyBorder="1" applyAlignment="1" applyProtection="1">
      <alignment horizontal="center" vertical="center" wrapText="1"/>
      <protection hidden="1"/>
    </xf>
    <xf numFmtId="0" fontId="12" fillId="0" borderId="10" xfId="16" applyFont="1" applyBorder="1" applyAlignment="1">
      <alignment horizontal="center"/>
    </xf>
    <xf numFmtId="49" fontId="3" fillId="0" borderId="10" xfId="9" applyNumberFormat="1" applyFont="1" applyBorder="1" applyAlignment="1">
      <alignment horizontal="center" vertical="center"/>
    </xf>
    <xf numFmtId="0" fontId="21" fillId="0" borderId="0" xfId="0" applyFont="1" applyAlignment="1">
      <alignment horizontal="right"/>
    </xf>
    <xf numFmtId="0" fontId="34" fillId="0" borderId="0" xfId="0" applyFont="1" applyAlignment="1">
      <alignment vertical="center"/>
    </xf>
    <xf numFmtId="0" fontId="11" fillId="0" borderId="0" xfId="0" applyFont="1" applyAlignment="1">
      <alignment horizontal="right"/>
    </xf>
    <xf numFmtId="191" fontId="13" fillId="0" borderId="0" xfId="0" applyNumberFormat="1" applyFont="1"/>
    <xf numFmtId="165" fontId="13" fillId="0" borderId="0" xfId="0" applyNumberFormat="1" applyFont="1"/>
    <xf numFmtId="0" fontId="2" fillId="18" borderId="3" xfId="3" applyFont="1" applyFill="1" applyBorder="1"/>
    <xf numFmtId="0" fontId="3" fillId="18" borderId="25" xfId="5" applyFont="1" applyFill="1" applyBorder="1" applyAlignment="1">
      <alignment vertical="center"/>
    </xf>
    <xf numFmtId="0" fontId="3" fillId="18" borderId="26" xfId="5" applyFont="1" applyFill="1" applyBorder="1" applyAlignment="1">
      <alignment vertical="center"/>
    </xf>
    <xf numFmtId="0" fontId="3" fillId="18" borderId="27" xfId="5" applyFont="1" applyFill="1" applyBorder="1" applyAlignment="1">
      <alignment horizontal="center" vertical="center"/>
    </xf>
    <xf numFmtId="0" fontId="2" fillId="18" borderId="0" xfId="3" applyFont="1" applyFill="1"/>
    <xf numFmtId="0" fontId="21" fillId="18" borderId="0" xfId="0" applyFont="1" applyFill="1"/>
    <xf numFmtId="0" fontId="3" fillId="18" borderId="16" xfId="5" applyFont="1" applyFill="1" applyBorder="1" applyAlignment="1">
      <alignment vertical="center"/>
    </xf>
    <xf numFmtId="0" fontId="3" fillId="18" borderId="17" xfId="5" applyFont="1" applyFill="1" applyBorder="1" applyAlignment="1">
      <alignment vertical="center"/>
    </xf>
    <xf numFmtId="0" fontId="3" fillId="18" borderId="18" xfId="5" applyFont="1" applyFill="1" applyBorder="1" applyAlignment="1">
      <alignment horizontal="center" vertical="center"/>
    </xf>
    <xf numFmtId="0" fontId="3" fillId="18" borderId="30" xfId="5" applyFont="1" applyFill="1" applyBorder="1" applyAlignment="1">
      <alignment vertical="center"/>
    </xf>
    <xf numFmtId="0" fontId="3" fillId="18" borderId="31" xfId="5" applyFont="1" applyFill="1" applyBorder="1" applyAlignment="1">
      <alignment vertical="center"/>
    </xf>
    <xf numFmtId="0" fontId="3" fillId="18" borderId="32" xfId="5" applyFont="1" applyFill="1" applyBorder="1" applyAlignment="1">
      <alignment horizontal="center" vertical="center"/>
    </xf>
    <xf numFmtId="0" fontId="2" fillId="18" borderId="3" xfId="10" applyFont="1" applyFill="1" applyBorder="1"/>
    <xf numFmtId="171" fontId="3" fillId="18" borderId="32" xfId="5" applyNumberFormat="1" applyFont="1" applyFill="1" applyBorder="1" applyAlignment="1">
      <alignment horizontal="center" vertical="center"/>
    </xf>
    <xf numFmtId="0" fontId="7" fillId="18" borderId="0" xfId="10" applyFont="1" applyFill="1"/>
    <xf numFmtId="167" fontId="7" fillId="18" borderId="0" xfId="21" applyFont="1" applyFill="1"/>
    <xf numFmtId="0" fontId="25" fillId="18" borderId="0" xfId="0" applyFont="1" applyFill="1"/>
    <xf numFmtId="0" fontId="0" fillId="18" borderId="0" xfId="0" applyFill="1"/>
    <xf numFmtId="0" fontId="0" fillId="18" borderId="0" xfId="0" applyFill="1" applyAlignment="1">
      <alignment horizontal="center"/>
    </xf>
    <xf numFmtId="190" fontId="3" fillId="18" borderId="74" xfId="5" applyNumberFormat="1" applyFont="1" applyFill="1" applyBorder="1" applyAlignment="1">
      <alignment horizontal="center" vertical="center"/>
    </xf>
    <xf numFmtId="10" fontId="2" fillId="18" borderId="12" xfId="2" applyNumberFormat="1" applyFont="1" applyFill="1" applyBorder="1" applyAlignment="1">
      <alignment horizontal="center" vertical="center"/>
    </xf>
    <xf numFmtId="9" fontId="2" fillId="18" borderId="12" xfId="2" applyFont="1" applyFill="1" applyBorder="1" applyAlignment="1">
      <alignment horizontal="center" vertical="center"/>
    </xf>
    <xf numFmtId="0" fontId="32" fillId="4" borderId="13" xfId="3" applyFont="1" applyFill="1" applyBorder="1" applyAlignment="1">
      <alignment horizontal="center" vertical="center" wrapText="1"/>
    </xf>
    <xf numFmtId="0" fontId="32" fillId="4" borderId="14" xfId="3" applyFont="1" applyFill="1" applyBorder="1" applyAlignment="1">
      <alignment horizontal="center" vertical="center" wrapText="1"/>
    </xf>
    <xf numFmtId="0" fontId="32" fillId="4" borderId="15" xfId="3" applyFont="1" applyFill="1" applyBorder="1" applyAlignment="1">
      <alignment horizontal="center" vertical="center" wrapText="1"/>
    </xf>
    <xf numFmtId="0" fontId="2" fillId="0" borderId="1" xfId="3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0" fontId="27" fillId="0" borderId="86" xfId="3" applyFont="1" applyBorder="1" applyAlignment="1">
      <alignment horizontal="center" wrapText="1"/>
    </xf>
    <xf numFmtId="0" fontId="3" fillId="0" borderId="4" xfId="4" applyFont="1" applyBorder="1" applyAlignment="1">
      <alignment horizontal="center"/>
    </xf>
    <xf numFmtId="0" fontId="3" fillId="0" borderId="5" xfId="4" applyFont="1" applyBorder="1" applyAlignment="1">
      <alignment horizontal="center"/>
    </xf>
    <xf numFmtId="0" fontId="3" fillId="0" borderId="6" xfId="4" applyFont="1" applyBorder="1" applyAlignment="1">
      <alignment horizontal="center"/>
    </xf>
    <xf numFmtId="0" fontId="2" fillId="0" borderId="8" xfId="4" applyFont="1" applyBorder="1" applyAlignment="1">
      <alignment horizontal="center"/>
    </xf>
    <xf numFmtId="0" fontId="2" fillId="0" borderId="9" xfId="4" applyFont="1" applyBorder="1" applyAlignment="1">
      <alignment horizontal="center"/>
    </xf>
    <xf numFmtId="0" fontId="32" fillId="18" borderId="28" xfId="3" applyFont="1" applyFill="1" applyBorder="1" applyAlignment="1">
      <alignment horizontal="left" vertical="center" wrapText="1"/>
    </xf>
    <xf numFmtId="0" fontId="32" fillId="18" borderId="44" xfId="3" applyFont="1" applyFill="1" applyBorder="1" applyAlignment="1">
      <alignment horizontal="left" vertical="center" wrapText="1"/>
    </xf>
    <xf numFmtId="0" fontId="32" fillId="18" borderId="45" xfId="3" applyFont="1" applyFill="1" applyBorder="1" applyAlignment="1">
      <alignment horizontal="left" vertical="center" wrapText="1"/>
    </xf>
    <xf numFmtId="0" fontId="32" fillId="18" borderId="10" xfId="3" applyFont="1" applyFill="1" applyBorder="1" applyAlignment="1">
      <alignment horizontal="left" vertical="center" wrapText="1"/>
    </xf>
    <xf numFmtId="0" fontId="32" fillId="18" borderId="11" xfId="3" applyFont="1" applyFill="1" applyBorder="1" applyAlignment="1">
      <alignment horizontal="left" vertical="center" wrapText="1"/>
    </xf>
    <xf numFmtId="0" fontId="32" fillId="18" borderId="12" xfId="3" applyFont="1" applyFill="1" applyBorder="1" applyAlignment="1">
      <alignment horizontal="left" vertical="center" wrapText="1"/>
    </xf>
    <xf numFmtId="0" fontId="32" fillId="4" borderId="10" xfId="4" applyFont="1" applyFill="1" applyBorder="1" applyAlignment="1">
      <alignment vertical="center" wrapText="1"/>
    </xf>
    <xf numFmtId="0" fontId="32" fillId="4" borderId="11" xfId="4" applyFont="1" applyFill="1" applyBorder="1" applyAlignment="1">
      <alignment vertical="center" wrapText="1"/>
    </xf>
    <xf numFmtId="3" fontId="31" fillId="4" borderId="44" xfId="4" applyNumberFormat="1" applyFont="1" applyFill="1" applyBorder="1" applyAlignment="1">
      <alignment horizontal="center" vertical="center" wrapText="1"/>
    </xf>
    <xf numFmtId="0" fontId="3" fillId="18" borderId="16" xfId="5" applyFont="1" applyFill="1" applyBorder="1" applyAlignment="1">
      <alignment horizontal="left" vertical="center" wrapText="1"/>
    </xf>
    <xf numFmtId="0" fontId="3" fillId="18" borderId="17" xfId="5" applyFont="1" applyFill="1" applyBorder="1" applyAlignment="1">
      <alignment horizontal="left" vertical="center" wrapText="1"/>
    </xf>
    <xf numFmtId="0" fontId="3" fillId="18" borderId="18" xfId="5" applyFont="1" applyFill="1" applyBorder="1" applyAlignment="1">
      <alignment horizontal="left" vertical="center" wrapText="1"/>
    </xf>
    <xf numFmtId="0" fontId="3" fillId="2" borderId="19" xfId="5" applyFont="1" applyFill="1" applyBorder="1" applyAlignment="1">
      <alignment horizontal="center" vertical="center" wrapText="1"/>
    </xf>
    <xf numFmtId="0" fontId="3" fillId="2" borderId="22" xfId="5" applyFont="1" applyFill="1" applyBorder="1" applyAlignment="1">
      <alignment horizontal="center" vertical="center" wrapText="1"/>
    </xf>
    <xf numFmtId="0" fontId="3" fillId="2" borderId="20" xfId="5" applyFont="1" applyFill="1" applyBorder="1" applyAlignment="1">
      <alignment horizontal="center" vertical="center" wrapText="1"/>
    </xf>
    <xf numFmtId="0" fontId="3" fillId="2" borderId="23" xfId="5" applyFont="1" applyFill="1" applyBorder="1" applyAlignment="1">
      <alignment horizontal="center" vertical="center" wrapText="1"/>
    </xf>
    <xf numFmtId="4" fontId="3" fillId="2" borderId="20" xfId="5" applyNumberFormat="1" applyFont="1" applyFill="1" applyBorder="1" applyAlignment="1">
      <alignment horizontal="center" vertical="center" wrapText="1"/>
    </xf>
    <xf numFmtId="4" fontId="3" fillId="2" borderId="23" xfId="5" applyNumberFormat="1" applyFont="1" applyFill="1" applyBorder="1" applyAlignment="1">
      <alignment horizontal="center" vertical="center" wrapText="1"/>
    </xf>
    <xf numFmtId="4" fontId="3" fillId="2" borderId="21" xfId="5" applyNumberFormat="1" applyFont="1" applyFill="1" applyBorder="1" applyAlignment="1">
      <alignment horizontal="center" vertical="center" wrapText="1"/>
    </xf>
    <xf numFmtId="4" fontId="3" fillId="2" borderId="24" xfId="5" applyNumberFormat="1" applyFont="1" applyFill="1" applyBorder="1" applyAlignment="1">
      <alignment horizontal="center" vertical="center" wrapText="1"/>
    </xf>
    <xf numFmtId="0" fontId="3" fillId="18" borderId="30" xfId="5" applyFont="1" applyFill="1" applyBorder="1" applyAlignment="1">
      <alignment horizontal="right" vertical="center"/>
    </xf>
    <xf numFmtId="0" fontId="3" fillId="18" borderId="31" xfId="5" applyFont="1" applyFill="1" applyBorder="1" applyAlignment="1">
      <alignment horizontal="right" vertical="center"/>
    </xf>
    <xf numFmtId="0" fontId="3" fillId="18" borderId="37" xfId="5" applyFont="1" applyFill="1" applyBorder="1" applyAlignment="1">
      <alignment horizontal="right" vertical="center"/>
    </xf>
    <xf numFmtId="0" fontId="31" fillId="0" borderId="38" xfId="12" applyFont="1" applyBorder="1" applyAlignment="1">
      <alignment horizontal="left" vertical="center" wrapText="1"/>
    </xf>
    <xf numFmtId="0" fontId="31" fillId="0" borderId="39" xfId="12" applyFont="1" applyBorder="1" applyAlignment="1">
      <alignment horizontal="left" vertical="center" wrapText="1"/>
    </xf>
    <xf numFmtId="0" fontId="31" fillId="0" borderId="88" xfId="12" applyFont="1" applyBorder="1" applyAlignment="1">
      <alignment horizontal="left" vertical="center" wrapText="1"/>
    </xf>
    <xf numFmtId="0" fontId="31" fillId="0" borderId="13" xfId="12" applyFont="1" applyBorder="1" applyAlignment="1">
      <alignment horizontal="left" vertical="center" wrapText="1"/>
    </xf>
    <xf numFmtId="0" fontId="31" fillId="0" borderId="14" xfId="12" applyFont="1" applyBorder="1" applyAlignment="1">
      <alignment horizontal="left" vertical="center" wrapText="1"/>
    </xf>
    <xf numFmtId="0" fontId="31" fillId="0" borderId="40" xfId="12" applyFont="1" applyBorder="1" applyAlignment="1">
      <alignment horizontal="left" vertical="center" wrapText="1"/>
    </xf>
    <xf numFmtId="0" fontId="31" fillId="0" borderId="41" xfId="12" applyFont="1" applyBorder="1" applyAlignment="1">
      <alignment horizontal="left" vertical="center"/>
    </xf>
    <xf numFmtId="0" fontId="31" fillId="0" borderId="42" xfId="12" applyFont="1" applyBorder="1" applyAlignment="1">
      <alignment horizontal="left" vertical="center"/>
    </xf>
    <xf numFmtId="0" fontId="2" fillId="0" borderId="39" xfId="14" applyFont="1" applyBorder="1" applyAlignment="1">
      <alignment horizontal="center" vertical="center"/>
    </xf>
    <xf numFmtId="0" fontId="2" fillId="0" borderId="43" xfId="14" applyFont="1" applyBorder="1" applyAlignment="1">
      <alignment horizontal="center" vertical="center"/>
    </xf>
    <xf numFmtId="3" fontId="31" fillId="4" borderId="11" xfId="4" applyNumberFormat="1" applyFont="1" applyFill="1" applyBorder="1" applyAlignment="1">
      <alignment horizontal="center" vertical="center"/>
    </xf>
    <xf numFmtId="0" fontId="3" fillId="4" borderId="11" xfId="4" applyFont="1" applyFill="1" applyBorder="1" applyAlignment="1">
      <alignment horizontal="center" vertical="center" wrapText="1"/>
    </xf>
    <xf numFmtId="0" fontId="3" fillId="4" borderId="11" xfId="4" applyFont="1" applyFill="1" applyBorder="1" applyAlignment="1">
      <alignment horizontal="center" vertical="center"/>
    </xf>
    <xf numFmtId="0" fontId="31" fillId="17" borderId="13" xfId="0" applyFont="1" applyFill="1" applyBorder="1" applyAlignment="1">
      <alignment vertical="center" wrapText="1"/>
    </xf>
    <xf numFmtId="0" fontId="31" fillId="17" borderId="14" xfId="0" applyFont="1" applyFill="1" applyBorder="1" applyAlignment="1">
      <alignment vertical="center" wrapText="1"/>
    </xf>
    <xf numFmtId="0" fontId="31" fillId="17" borderId="40" xfId="0" applyFont="1" applyFill="1" applyBorder="1" applyAlignment="1">
      <alignment vertical="center" wrapText="1"/>
    </xf>
    <xf numFmtId="3" fontId="31" fillId="4" borderId="52" xfId="4" applyNumberFormat="1" applyFont="1" applyFill="1" applyBorder="1" applyAlignment="1">
      <alignment horizontal="center" vertical="center" wrapText="1"/>
    </xf>
    <xf numFmtId="3" fontId="31" fillId="4" borderId="40" xfId="4" applyNumberFormat="1" applyFont="1" applyFill="1" applyBorder="1" applyAlignment="1">
      <alignment horizontal="center" vertical="center" wrapText="1"/>
    </xf>
    <xf numFmtId="0" fontId="32" fillId="4" borderId="90" xfId="4" applyFont="1" applyFill="1" applyBorder="1" applyAlignment="1">
      <alignment horizontal="left" vertical="center" wrapText="1"/>
    </xf>
    <xf numFmtId="0" fontId="32" fillId="4" borderId="91" xfId="4" applyFont="1" applyFill="1" applyBorder="1" applyAlignment="1">
      <alignment horizontal="left" vertical="center" wrapText="1"/>
    </xf>
    <xf numFmtId="0" fontId="32" fillId="4" borderId="92" xfId="4" applyFont="1" applyFill="1" applyBorder="1" applyAlignment="1">
      <alignment horizontal="left" vertical="center" wrapText="1"/>
    </xf>
    <xf numFmtId="0" fontId="32" fillId="4" borderId="70" xfId="4" applyFont="1" applyFill="1" applyBorder="1" applyAlignment="1">
      <alignment horizontal="left" vertical="center" wrapText="1"/>
    </xf>
    <xf numFmtId="0" fontId="32" fillId="4" borderId="8" xfId="4" applyFont="1" applyFill="1" applyBorder="1" applyAlignment="1">
      <alignment horizontal="left" vertical="center" wrapText="1"/>
    </xf>
    <xf numFmtId="0" fontId="32" fillId="4" borderId="89" xfId="4" applyFont="1" applyFill="1" applyBorder="1" applyAlignment="1">
      <alignment horizontal="left" vertical="center" wrapText="1"/>
    </xf>
    <xf numFmtId="0" fontId="31" fillId="16" borderId="70" xfId="4" applyFont="1" applyFill="1" applyBorder="1" applyAlignment="1">
      <alignment horizontal="center" vertical="center"/>
    </xf>
    <xf numFmtId="0" fontId="31" fillId="16" borderId="8" xfId="4" applyFont="1" applyFill="1" applyBorder="1" applyAlignment="1">
      <alignment horizontal="center" vertical="center"/>
    </xf>
    <xf numFmtId="0" fontId="31" fillId="16" borderId="89" xfId="4" applyFont="1" applyFill="1" applyBorder="1" applyAlignment="1">
      <alignment horizontal="center" vertical="center"/>
    </xf>
    <xf numFmtId="0" fontId="3" fillId="5" borderId="16" xfId="5" applyFont="1" applyFill="1" applyBorder="1" applyAlignment="1">
      <alignment horizontal="left" vertical="center"/>
    </xf>
    <xf numFmtId="0" fontId="3" fillId="5" borderId="17" xfId="5" applyFont="1" applyFill="1" applyBorder="1" applyAlignment="1">
      <alignment horizontal="left" vertical="center"/>
    </xf>
    <xf numFmtId="0" fontId="3" fillId="5" borderId="18" xfId="5" applyFont="1" applyFill="1" applyBorder="1" applyAlignment="1">
      <alignment horizontal="left" vertical="center"/>
    </xf>
    <xf numFmtId="0" fontId="3" fillId="5" borderId="30" xfId="5" applyFont="1" applyFill="1" applyBorder="1" applyAlignment="1">
      <alignment horizontal="right" vertical="center"/>
    </xf>
    <xf numFmtId="0" fontId="3" fillId="5" borderId="31" xfId="5" applyFont="1" applyFill="1" applyBorder="1" applyAlignment="1">
      <alignment horizontal="right" vertical="center"/>
    </xf>
    <xf numFmtId="0" fontId="3" fillId="5" borderId="37" xfId="5" applyFont="1" applyFill="1" applyBorder="1" applyAlignment="1">
      <alignment horizontal="right" vertical="center"/>
    </xf>
    <xf numFmtId="0" fontId="31" fillId="0" borderId="20" xfId="6" applyFont="1" applyBorder="1" applyAlignment="1">
      <alignment horizontal="center" vertical="center" wrapText="1"/>
    </xf>
    <xf numFmtId="0" fontId="32" fillId="3" borderId="28" xfId="3" applyFont="1" applyFill="1" applyBorder="1" applyAlignment="1">
      <alignment horizontal="left" vertical="center" wrapText="1"/>
    </xf>
    <xf numFmtId="0" fontId="32" fillId="3" borderId="44" xfId="3" applyFont="1" applyFill="1" applyBorder="1" applyAlignment="1">
      <alignment horizontal="left" vertical="center" wrapText="1"/>
    </xf>
    <xf numFmtId="0" fontId="32" fillId="3" borderId="45" xfId="3" applyFont="1" applyFill="1" applyBorder="1" applyAlignment="1">
      <alignment horizontal="left" vertical="center" wrapText="1"/>
    </xf>
    <xf numFmtId="0" fontId="32" fillId="3" borderId="10" xfId="3" applyFont="1" applyFill="1" applyBorder="1" applyAlignment="1">
      <alignment horizontal="left" vertical="center" wrapText="1"/>
    </xf>
    <xf numFmtId="0" fontId="32" fillId="3" borderId="11" xfId="3" applyFont="1" applyFill="1" applyBorder="1" applyAlignment="1">
      <alignment horizontal="left" vertical="center" wrapText="1"/>
    </xf>
    <xf numFmtId="0" fontId="32" fillId="3" borderId="12" xfId="3" applyFont="1" applyFill="1" applyBorder="1" applyAlignment="1">
      <alignment horizontal="left" vertical="center" wrapText="1"/>
    </xf>
    <xf numFmtId="49" fontId="10" fillId="6" borderId="31" xfId="16" applyNumberFormat="1" applyFont="1" applyFill="1" applyBorder="1" applyAlignment="1">
      <alignment horizontal="center" vertical="center"/>
    </xf>
    <xf numFmtId="49" fontId="10" fillId="6" borderId="32" xfId="16" applyNumberFormat="1" applyFont="1" applyFill="1" applyBorder="1" applyAlignment="1">
      <alignment horizontal="center" vertical="center"/>
    </xf>
    <xf numFmtId="4" fontId="14" fillId="0" borderId="81" xfId="0" applyNumberFormat="1" applyFont="1" applyBorder="1" applyAlignment="1">
      <alignment horizontal="center" vertical="center"/>
    </xf>
    <xf numFmtId="4" fontId="14" fillId="0" borderId="82" xfId="0" applyNumberFormat="1" applyFont="1" applyBorder="1" applyAlignment="1">
      <alignment horizontal="center" vertical="center"/>
    </xf>
    <xf numFmtId="4" fontId="14" fillId="0" borderId="83" xfId="0" applyNumberFormat="1" applyFont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</cellXfs>
  <cellStyles count="58">
    <cellStyle name="Comma [0] 2" xfId="56" xr:uid="{220534FB-5D36-4855-BA54-D0997B9065C7}"/>
    <cellStyle name="Euro" xfId="33" xr:uid="{00000000-0005-0000-0000-000000000000}"/>
    <cellStyle name="Euro 2" xfId="34" xr:uid="{00000000-0005-0000-0000-000001000000}"/>
    <cellStyle name="Euro 3" xfId="35" xr:uid="{00000000-0005-0000-0000-000002000000}"/>
    <cellStyle name="Hipervínculo" xfId="44" builtinId="8"/>
    <cellStyle name="Millares" xfId="1" builtinId="3"/>
    <cellStyle name="Millares [0] 2" xfId="17" xr:uid="{00000000-0005-0000-0000-000004000000}"/>
    <cellStyle name="Millares [0] 3" xfId="19" xr:uid="{00000000-0005-0000-0000-000005000000}"/>
    <cellStyle name="Millares [0] 3 2" xfId="29" xr:uid="{00000000-0005-0000-0000-000006000000}"/>
    <cellStyle name="Millares [0] 3 2 2" xfId="52" xr:uid="{315F27AF-FC73-4B9C-A154-1A5F565D9C8A}"/>
    <cellStyle name="Millares [0] 3 3" xfId="49" xr:uid="{93078D42-CE7E-4CFD-A572-1E997A2D8B99}"/>
    <cellStyle name="Millares 2" xfId="7" xr:uid="{00000000-0005-0000-0000-000007000000}"/>
    <cellStyle name="Millares 2 2" xfId="36" xr:uid="{00000000-0005-0000-0000-000008000000}"/>
    <cellStyle name="Millares 3" xfId="27" xr:uid="{00000000-0005-0000-0000-000009000000}"/>
    <cellStyle name="Millares 3 2" xfId="50" xr:uid="{12C4F6B5-A171-4ADF-9121-26050FFF292F}"/>
    <cellStyle name="Millares 4" xfId="28" xr:uid="{00000000-0005-0000-0000-00000A000000}"/>
    <cellStyle name="Millares 4 2" xfId="51" xr:uid="{03C7F99B-0B01-46BC-98D3-B27C1D82FDDC}"/>
    <cellStyle name="Millares 5" xfId="45" xr:uid="{EEA64E2F-F6C0-4C17-B4F4-F7E49F1EA47A}"/>
    <cellStyle name="Millares 6" xfId="48" xr:uid="{18DDFED0-C971-4326-B9C2-64838FF05DCD}"/>
    <cellStyle name="Millares 7" xfId="53" xr:uid="{E8C2554C-FA8B-4E66-A0F2-B6F0E97434D5}"/>
    <cellStyle name="Millares 8" xfId="47" xr:uid="{963F38AF-2C7E-4956-A62A-59621E30554B}"/>
    <cellStyle name="Millares 9" xfId="46" xr:uid="{F6095A07-30D0-4B58-9E26-DCB390F7CD4E}"/>
    <cellStyle name="Millares_FORMULARIO 4 - M-OFERENTE PPTA ECONOMICA" xfId="15" xr:uid="{00000000-0005-0000-0000-00000B000000}"/>
    <cellStyle name="Moneda" xfId="21" builtinId="4"/>
    <cellStyle name="Moneda [0]" xfId="30" builtinId="7"/>
    <cellStyle name="Moneda 2" xfId="8" xr:uid="{00000000-0005-0000-0000-00000E000000}"/>
    <cellStyle name="Moneda 2 2" xfId="37" xr:uid="{00000000-0005-0000-0000-00000F000000}"/>
    <cellStyle name="Moneda 2 2 2 2 2" xfId="13" xr:uid="{00000000-0005-0000-0000-000010000000}"/>
    <cellStyle name="Moneda 3" xfId="38" xr:uid="{00000000-0005-0000-0000-000011000000}"/>
    <cellStyle name="Moneda 4" xfId="55" xr:uid="{8145EC38-33FC-4D56-B408-3D597AD58E5D}"/>
    <cellStyle name="Moneda 5" xfId="18" xr:uid="{00000000-0005-0000-0000-000012000000}"/>
    <cellStyle name="Normal" xfId="0" builtinId="0"/>
    <cellStyle name="Normal 10" xfId="16" xr:uid="{00000000-0005-0000-0000-000014000000}"/>
    <cellStyle name="Normal 11 2" xfId="23" xr:uid="{00000000-0005-0000-0000-000015000000}"/>
    <cellStyle name="Normal 12" xfId="24" xr:uid="{00000000-0005-0000-0000-000016000000}"/>
    <cellStyle name="Normal 12 2 3" xfId="32" xr:uid="{00000000-0005-0000-0000-000017000000}"/>
    <cellStyle name="Normal 2" xfId="5" xr:uid="{00000000-0005-0000-0000-000018000000}"/>
    <cellStyle name="Normal 2 10 2 2" xfId="9" xr:uid="{00000000-0005-0000-0000-000019000000}"/>
    <cellStyle name="Normal 2 10 3" xfId="6" xr:uid="{00000000-0005-0000-0000-00001A000000}"/>
    <cellStyle name="Normal 2 2" xfId="14" xr:uid="{00000000-0005-0000-0000-00001B000000}"/>
    <cellStyle name="Normal 2 5" xfId="26" xr:uid="{00000000-0005-0000-0000-00001C000000}"/>
    <cellStyle name="Normal 23" xfId="25" xr:uid="{00000000-0005-0000-0000-00001D000000}"/>
    <cellStyle name="Normal 3" xfId="3" xr:uid="{00000000-0005-0000-0000-00001E000000}"/>
    <cellStyle name="Normal 3 11" xfId="4" xr:uid="{00000000-0005-0000-0000-00001F000000}"/>
    <cellStyle name="Normal 3 2" xfId="10" xr:uid="{00000000-0005-0000-0000-000020000000}"/>
    <cellStyle name="Normal 3 2 2" xfId="12" xr:uid="{00000000-0005-0000-0000-000021000000}"/>
    <cellStyle name="Normal 4" xfId="22" xr:uid="{00000000-0005-0000-0000-000022000000}"/>
    <cellStyle name="Normal 4 2" xfId="39" xr:uid="{00000000-0005-0000-0000-000023000000}"/>
    <cellStyle name="Normal 4 3 2" xfId="54" xr:uid="{C0D8B7C9-2A2D-47DF-B450-3E303C69367D}"/>
    <cellStyle name="Normal 5" xfId="20" xr:uid="{00000000-0005-0000-0000-000024000000}"/>
    <cellStyle name="Normal 6" xfId="40" xr:uid="{00000000-0005-0000-0000-000025000000}"/>
    <cellStyle name="Normal 6 2" xfId="41" xr:uid="{00000000-0005-0000-0000-000026000000}"/>
    <cellStyle name="Normal 7" xfId="42" xr:uid="{00000000-0005-0000-0000-000027000000}"/>
    <cellStyle name="Normal 7 2" xfId="43" xr:uid="{00000000-0005-0000-0000-000028000000}"/>
    <cellStyle name="Normal 8" xfId="57" xr:uid="{C49DCB43-377C-4A7D-ACE3-BB621B18A603}"/>
    <cellStyle name="Normal_PTO OFICIAL PREPLIEGO (CORREGIDO) 2" xfId="11" xr:uid="{00000000-0005-0000-0000-000029000000}"/>
    <cellStyle name="Porcentaje" xfId="2" builtinId="5"/>
    <cellStyle name="Porcentaje 2" xfId="31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868680</xdr:colOff>
      <xdr:row>51</xdr:row>
      <xdr:rowOff>76200</xdr:rowOff>
    </xdr:from>
    <xdr:to>
      <xdr:col>10</xdr:col>
      <xdr:colOff>30480</xdr:colOff>
      <xdr:row>53</xdr:row>
      <xdr:rowOff>76200</xdr:rowOff>
    </xdr:to>
    <xdr:sp macro="[2]!Iterar" textlink="">
      <xdr:nvSpPr>
        <xdr:cNvPr id="3" name="Rectángulo: esquinas redondeadas 1">
          <a:extLst>
            <a:ext uri="{FF2B5EF4-FFF2-40B4-BE49-F238E27FC236}">
              <a16:creationId xmlns:a16="http://schemas.microsoft.com/office/drawing/2014/main" id="{B66A380F-BD1D-E917-8855-D7B14DF4A6A9}"/>
            </a:ext>
          </a:extLst>
        </xdr:cNvPr>
        <xdr:cNvSpPr/>
      </xdr:nvSpPr>
      <xdr:spPr>
        <a:xfrm>
          <a:off x="9745980" y="10239375"/>
          <a:ext cx="1971675" cy="3238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600" b="1"/>
            <a:t>ITERAR AU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RAESTRUCTURA%20MPIO%20(OOPP)%202025\BASE%20DE%20DATOS%20CRYSTAL%2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Datos/ESTABILIDAD%202025/PROCESOS/LP-010-2025-CORP/PLIEGOS%20DEFINITIVOS/BASE%20DE%20DATOS%20CRYSTAL%202025_sinvinculos%20(1).xlsm" TargetMode="External"/><Relationship Id="rId1" Type="http://schemas.openxmlformats.org/officeDocument/2006/relationships/externalLinkPath" Target="/Datos/ESTABILIDAD%202025/PROCESOS/LP-010-2025-CORP/PLIEGOS%20DEFINITIVOS/BASE%20DE%20DATOS%20CRYSTAL%202025_sinvinculos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itulos"/>
      <sheetName val="Actividades"/>
      <sheetName val="A.P.U"/>
      <sheetName val="Insumos"/>
      <sheetName val="Analisis AU"/>
      <sheetName val="Analisis Mano de Obra"/>
      <sheetName val="Analisis Herramienta Menor"/>
      <sheetName val="Analisis Factor Prestacional"/>
      <sheetName val="Polizas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BUSCAR:</v>
          </cell>
        </row>
        <row r="2">
          <cell r="E2">
            <v>2026</v>
          </cell>
          <cell r="F2">
            <v>0.04</v>
          </cell>
        </row>
        <row r="3">
          <cell r="A3" t="str">
            <v>CODIGO
INSUMO</v>
          </cell>
          <cell r="B3" t="str">
            <v>INSUMO, EQUIPO O HERRAMIENTA</v>
          </cell>
          <cell r="C3" t="str">
            <v>TIPO</v>
          </cell>
          <cell r="D3" t="str">
            <v>UNIIDAD</v>
          </cell>
          <cell r="E3" t="str">
            <v>VR.
IVA INCLUIDO</v>
          </cell>
          <cell r="F3" t="str">
            <v>INSUMOS 2025</v>
          </cell>
        </row>
        <row r="4">
          <cell r="A4" t="str">
            <v>I1</v>
          </cell>
          <cell r="B4" t="str">
            <v>ACERO 37.000 PSI</v>
          </cell>
          <cell r="C4" t="str">
            <v>Insumos</v>
          </cell>
          <cell r="D4" t="str">
            <v>KG</v>
          </cell>
          <cell r="E4">
            <v>4733</v>
          </cell>
          <cell r="F4">
            <v>4551</v>
          </cell>
        </row>
        <row r="5">
          <cell r="A5" t="str">
            <v>I2</v>
          </cell>
          <cell r="B5" t="str">
            <v>ACERO 60.000 PSI</v>
          </cell>
          <cell r="C5" t="str">
            <v>Insumos</v>
          </cell>
          <cell r="D5" t="str">
            <v>KG</v>
          </cell>
          <cell r="E5">
            <v>4423</v>
          </cell>
          <cell r="F5">
            <v>4251</v>
          </cell>
        </row>
        <row r="6">
          <cell r="A6" t="str">
            <v>I3</v>
          </cell>
          <cell r="B6" t="str">
            <v>ALAMBRE NEGRO NO. 18</v>
          </cell>
          <cell r="C6" t="str">
            <v>Insumos</v>
          </cell>
          <cell r="D6" t="str">
            <v>KG</v>
          </cell>
          <cell r="E6">
            <v>6176</v>
          </cell>
          <cell r="F6">
            <v>5938</v>
          </cell>
        </row>
        <row r="7">
          <cell r="A7" t="str">
            <v>I4</v>
          </cell>
          <cell r="B7" t="str">
            <v xml:space="preserve">GRAFIL 5.5 MM </v>
          </cell>
          <cell r="C7" t="str">
            <v>Insumos</v>
          </cell>
          <cell r="D7" t="str">
            <v>KG</v>
          </cell>
          <cell r="E7">
            <v>4555</v>
          </cell>
          <cell r="F7">
            <v>4380</v>
          </cell>
        </row>
        <row r="8">
          <cell r="A8" t="str">
            <v>I5</v>
          </cell>
          <cell r="B8" t="str">
            <v>MALLA ELECTROSOLDADA (CUALQUIER REFERENCIA)</v>
          </cell>
          <cell r="C8" t="str">
            <v>Insumos</v>
          </cell>
          <cell r="D8" t="str">
            <v>KG</v>
          </cell>
          <cell r="E8">
            <v>5200</v>
          </cell>
          <cell r="F8">
            <v>5200</v>
          </cell>
        </row>
        <row r="9">
          <cell r="A9" t="str">
            <v>I6</v>
          </cell>
          <cell r="B9" t="str">
            <v>MALLA ELECTROSOLDADA M-084  Q-2  4 MM  15 X 15 CM.</v>
          </cell>
          <cell r="C9" t="str">
            <v>Insumos</v>
          </cell>
          <cell r="D9" t="str">
            <v>KG</v>
          </cell>
          <cell r="E9">
            <v>5200</v>
          </cell>
          <cell r="F9">
            <v>5058</v>
          </cell>
        </row>
        <row r="10">
          <cell r="A10" t="str">
            <v>I7</v>
          </cell>
          <cell r="B10" t="str">
            <v>MALLA ELECTROSOLDADA M-106  Q-3  4.5 MM 15 X 15 CM.</v>
          </cell>
          <cell r="C10" t="str">
            <v>Insumos</v>
          </cell>
          <cell r="D10" t="str">
            <v>KG</v>
          </cell>
          <cell r="E10">
            <v>5200</v>
          </cell>
          <cell r="F10">
            <v>5058</v>
          </cell>
        </row>
        <row r="11">
          <cell r="A11" t="str">
            <v>I8</v>
          </cell>
          <cell r="B11" t="str">
            <v>MALLA ELECTROSOLDADA XX-131 5.0MM C/ 15 CM EN AMBOS SENTIDOS</v>
          </cell>
          <cell r="C11" t="str">
            <v>Insumos</v>
          </cell>
          <cell r="D11" t="str">
            <v>KG</v>
          </cell>
          <cell r="E11">
            <v>5200</v>
          </cell>
          <cell r="F11">
            <v>5058</v>
          </cell>
        </row>
        <row r="12">
          <cell r="A12" t="str">
            <v>I9</v>
          </cell>
          <cell r="B12" t="str">
            <v xml:space="preserve">MALLA ELECTROSOLDADA M-159  Q-4  5.5 MM 15 X 15 CM. </v>
          </cell>
          <cell r="C12" t="str">
            <v>Insumos</v>
          </cell>
          <cell r="D12" t="str">
            <v>KG</v>
          </cell>
          <cell r="E12">
            <v>5200</v>
          </cell>
          <cell r="F12">
            <v>5058</v>
          </cell>
        </row>
        <row r="13">
          <cell r="A13" t="str">
            <v>I10</v>
          </cell>
          <cell r="B13" t="str">
            <v>MALLA ELECTROSOLDADA M-188. Q-5  6.0MM  15 X 15CM.</v>
          </cell>
          <cell r="C13" t="str">
            <v>Insumos</v>
          </cell>
          <cell r="D13" t="str">
            <v>KG</v>
          </cell>
          <cell r="E13">
            <v>5200</v>
          </cell>
          <cell r="F13">
            <v>5058</v>
          </cell>
        </row>
        <row r="14">
          <cell r="A14" t="str">
            <v>I11</v>
          </cell>
          <cell r="B14" t="str">
            <v>MALLA ELECTROSOLDADA M-221  Q-6  6.5 MM  15 X 15 CM.</v>
          </cell>
          <cell r="C14" t="str">
            <v>Insumos</v>
          </cell>
          <cell r="D14" t="str">
            <v>KG</v>
          </cell>
          <cell r="E14">
            <v>5200</v>
          </cell>
          <cell r="F14">
            <v>5058</v>
          </cell>
        </row>
        <row r="15">
          <cell r="A15" t="str">
            <v>I12</v>
          </cell>
          <cell r="B15" t="str">
            <v>MALLA ELECTROSOLDADA M-257  F 7,0MM C/.15M EN AMBOS SENTIDOS</v>
          </cell>
          <cell r="C15" t="str">
            <v>Insumos</v>
          </cell>
          <cell r="D15" t="str">
            <v>KG</v>
          </cell>
          <cell r="E15">
            <v>5200</v>
          </cell>
          <cell r="F15">
            <v>5058</v>
          </cell>
        </row>
        <row r="16">
          <cell r="A16" t="str">
            <v>I13</v>
          </cell>
          <cell r="B16" t="str">
            <v xml:space="preserve">VARILLA LISA 5/8" </v>
          </cell>
          <cell r="C16" t="str">
            <v>Insumos</v>
          </cell>
          <cell r="D16" t="str">
            <v>M</v>
          </cell>
          <cell r="E16">
            <v>7431</v>
          </cell>
          <cell r="F16">
            <v>7145</v>
          </cell>
        </row>
        <row r="17">
          <cell r="A17" t="str">
            <v>I14</v>
          </cell>
          <cell r="B17" t="str">
            <v xml:space="preserve">VARILLA LISA 3/8" </v>
          </cell>
          <cell r="C17" t="str">
            <v>Insumos</v>
          </cell>
          <cell r="D17" t="str">
            <v>M</v>
          </cell>
          <cell r="E17">
            <v>5634</v>
          </cell>
          <cell r="F17">
            <v>5417</v>
          </cell>
        </row>
        <row r="18">
          <cell r="A18" t="str">
            <v>I15</v>
          </cell>
          <cell r="B18" t="str">
            <v xml:space="preserve">VARILLA LISA 1/2" </v>
          </cell>
          <cell r="C18" t="str">
            <v>Insumos</v>
          </cell>
          <cell r="D18" t="str">
            <v>M</v>
          </cell>
          <cell r="E18">
            <v>4775</v>
          </cell>
          <cell r="F18">
            <v>4591</v>
          </cell>
        </row>
        <row r="19">
          <cell r="A19" t="str">
            <v>I20</v>
          </cell>
          <cell r="B19" t="str">
            <v>BARRAS CORRUGADAS W60X6M D: 3/8"</v>
          </cell>
          <cell r="C19" t="str">
            <v>Insumos</v>
          </cell>
          <cell r="D19" t="str">
            <v>UND</v>
          </cell>
          <cell r="E19">
            <v>14834</v>
          </cell>
          <cell r="F19">
            <v>14075</v>
          </cell>
        </row>
        <row r="20">
          <cell r="A20" t="str">
            <v>I21</v>
          </cell>
          <cell r="B20" t="str">
            <v>GANCHO DE AGARRE DE 5/8" DE FY 420 MPA</v>
          </cell>
          <cell r="C20" t="str">
            <v>Insumos</v>
          </cell>
          <cell r="D20" t="str">
            <v>UND</v>
          </cell>
          <cell r="E20">
            <v>4078</v>
          </cell>
          <cell r="F20">
            <v>3921</v>
          </cell>
        </row>
        <row r="21">
          <cell r="A21" t="str">
            <v>I22</v>
          </cell>
          <cell r="B21" t="str">
            <v>ESCALONES EN 3/8 DE FY 420 MPA</v>
          </cell>
          <cell r="C21" t="str">
            <v>Insumos</v>
          </cell>
          <cell r="D21" t="str">
            <v>UND</v>
          </cell>
          <cell r="E21">
            <v>3974</v>
          </cell>
          <cell r="F21">
            <v>3821</v>
          </cell>
        </row>
        <row r="22">
          <cell r="A22" t="str">
            <v>I23</v>
          </cell>
          <cell r="B22" t="str">
            <v>MARCO REJA DE VARILLA 1" A.R/ ANGULO/PLATINA</v>
          </cell>
          <cell r="C22" t="str">
            <v>Insumos</v>
          </cell>
          <cell r="D22" t="str">
            <v>UND</v>
          </cell>
          <cell r="E22">
            <v>225374</v>
          </cell>
          <cell r="F22">
            <v>216706</v>
          </cell>
        </row>
        <row r="23">
          <cell r="A23" t="str">
            <v>I24</v>
          </cell>
          <cell r="B23" t="str">
            <v>ARO-TAPA HD DE 0,60 M SELLO ELASTICO- LLAVE-ANTIRUIDO</v>
          </cell>
          <cell r="C23" t="str">
            <v>Insumos</v>
          </cell>
          <cell r="D23" t="str">
            <v>UND</v>
          </cell>
          <cell r="E23">
            <v>1386041</v>
          </cell>
          <cell r="F23">
            <v>1332732</v>
          </cell>
        </row>
        <row r="24">
          <cell r="A24" t="str">
            <v>I25</v>
          </cell>
          <cell r="B24" t="str">
            <v>ARO-TAPA HD DE 0,58 M SELLO ELASTICO- LLAVE-ANTIRUIDO</v>
          </cell>
          <cell r="C24" t="str">
            <v>Insumos</v>
          </cell>
          <cell r="D24" t="str">
            <v>UND</v>
          </cell>
          <cell r="E24">
            <v>676116</v>
          </cell>
          <cell r="F24">
            <v>650112</v>
          </cell>
        </row>
        <row r="25">
          <cell r="A25" t="str">
            <v>I26</v>
          </cell>
          <cell r="B25" t="str">
            <v>TAPA D 0.58 M EN POLIPROPILENO RECICLADO Y ARO EN HF</v>
          </cell>
          <cell r="C25" t="str">
            <v>Insumos</v>
          </cell>
          <cell r="D25" t="str">
            <v>UND</v>
          </cell>
          <cell r="E25">
            <v>292985</v>
          </cell>
          <cell r="F25">
            <v>281716</v>
          </cell>
        </row>
        <row r="26">
          <cell r="A26" t="str">
            <v>I27</v>
          </cell>
          <cell r="B26" t="str">
            <v>HIERRO LISO (DOVELAS)</v>
          </cell>
          <cell r="C26" t="str">
            <v>Insumos</v>
          </cell>
          <cell r="D26" t="str">
            <v>KG</v>
          </cell>
          <cell r="E26">
            <v>5684</v>
          </cell>
          <cell r="F26">
            <v>5465</v>
          </cell>
        </row>
        <row r="27">
          <cell r="A27" t="str">
            <v>I28</v>
          </cell>
          <cell r="B27" t="str">
            <v>ANCLAJES 1/2" X 8" (INCLUYE PERFORACIÓN Y ADHESIVO EPÓXICO)</v>
          </cell>
          <cell r="C27" t="str">
            <v>Insumos</v>
          </cell>
          <cell r="D27" t="str">
            <v>UND</v>
          </cell>
          <cell r="E27">
            <v>18029</v>
          </cell>
          <cell r="F27">
            <v>17336</v>
          </cell>
        </row>
        <row r="28">
          <cell r="A28" t="str">
            <v>I29</v>
          </cell>
          <cell r="B28" t="str">
            <v>CABLE 1/2" PARA ANCLAJES -  ALTA RESISTENCIA</v>
          </cell>
          <cell r="C28" t="str">
            <v>Insumos</v>
          </cell>
          <cell r="D28" t="str">
            <v>ML</v>
          </cell>
          <cell r="E28">
            <v>9287</v>
          </cell>
          <cell r="F28">
            <v>8930</v>
          </cell>
        </row>
        <row r="29">
          <cell r="A29" t="str">
            <v>I30</v>
          </cell>
          <cell r="B29" t="str">
            <v>ALAMBRE DE PUA X 350 MTS CL 12</v>
          </cell>
          <cell r="C29" t="str">
            <v>Insumos</v>
          </cell>
          <cell r="D29" t="str">
            <v>ROLLO</v>
          </cell>
          <cell r="E29">
            <v>294112</v>
          </cell>
          <cell r="F29">
            <v>282800</v>
          </cell>
        </row>
        <row r="30">
          <cell r="A30" t="str">
            <v>I31</v>
          </cell>
          <cell r="B30" t="str">
            <v>ARENA GRUESA (Inc Transporte hasta 39 km)</v>
          </cell>
          <cell r="C30" t="str">
            <v>Insumos</v>
          </cell>
          <cell r="D30" t="str">
            <v>M3</v>
          </cell>
          <cell r="E30">
            <v>110940</v>
          </cell>
          <cell r="F30">
            <v>106670</v>
          </cell>
        </row>
        <row r="31">
          <cell r="A31" t="str">
            <v>I32</v>
          </cell>
          <cell r="B31" t="str">
            <v>ARENA DELGADA (Inc Transporte hasta 39 km)</v>
          </cell>
          <cell r="C31" t="str">
            <v>Insumos</v>
          </cell>
          <cell r="D31" t="str">
            <v>M3</v>
          </cell>
          <cell r="E31">
            <v>110940</v>
          </cell>
          <cell r="F31">
            <v>106670</v>
          </cell>
        </row>
        <row r="32">
          <cell r="A32" t="str">
            <v>I33</v>
          </cell>
          <cell r="B32" t="str">
            <v>ARENA GRUESA (Inc Transporte hasta 39 km)</v>
          </cell>
          <cell r="C32" t="str">
            <v>Insumos</v>
          </cell>
          <cell r="D32" t="str">
            <v>M3</v>
          </cell>
          <cell r="E32">
            <v>110940</v>
          </cell>
          <cell r="F32">
            <v>106670</v>
          </cell>
        </row>
        <row r="33">
          <cell r="A33" t="str">
            <v>I34</v>
          </cell>
          <cell r="B33" t="str">
            <v>TRITURADO DE 3/4" (Inc. Transporte hasta 39 km)</v>
          </cell>
          <cell r="C33" t="str">
            <v>Insumos</v>
          </cell>
          <cell r="D33" t="str">
            <v>M3</v>
          </cell>
          <cell r="E33">
            <v>142000</v>
          </cell>
          <cell r="F33">
            <v>136420</v>
          </cell>
        </row>
        <row r="34">
          <cell r="A34" t="str">
            <v>I37</v>
          </cell>
          <cell r="B34" t="str">
            <v>PIEDRA MEDIA ZONGA</v>
          </cell>
          <cell r="C34" t="str">
            <v>Insumos</v>
          </cell>
          <cell r="D34" t="str">
            <v>M3</v>
          </cell>
          <cell r="E34">
            <v>98800</v>
          </cell>
          <cell r="F34">
            <v>95000</v>
          </cell>
        </row>
        <row r="35">
          <cell r="A35" t="str">
            <v>I38</v>
          </cell>
          <cell r="B35" t="str">
            <v>PIEDRA DE MANO</v>
          </cell>
          <cell r="C35" t="str">
            <v>Insumos</v>
          </cell>
          <cell r="D35" t="str">
            <v>M3</v>
          </cell>
          <cell r="E35">
            <v>98800</v>
          </cell>
          <cell r="F35">
            <v>95000</v>
          </cell>
        </row>
        <row r="36">
          <cell r="A36" t="str">
            <v>I39</v>
          </cell>
          <cell r="B36" t="str">
            <v>BASE GRANULAR (Incluye transporte hasta 39 Km)</v>
          </cell>
          <cell r="C36" t="str">
            <v>Insumos</v>
          </cell>
          <cell r="D36" t="str">
            <v>M3</v>
          </cell>
          <cell r="E36">
            <v>126000</v>
          </cell>
          <cell r="F36">
            <v>120950</v>
          </cell>
        </row>
        <row r="37">
          <cell r="A37" t="str">
            <v>I43</v>
          </cell>
          <cell r="B37" t="str">
            <v>SUB BASE GRANULAR (Incluye transporte hasta 39 km)</v>
          </cell>
          <cell r="C37" t="str">
            <v>Insumos</v>
          </cell>
          <cell r="D37" t="str">
            <v>M3</v>
          </cell>
          <cell r="E37">
            <v>123000</v>
          </cell>
          <cell r="F37">
            <v>118570</v>
          </cell>
        </row>
        <row r="38">
          <cell r="A38" t="str">
            <v>I45</v>
          </cell>
          <cell r="B38" t="str">
            <v>AGUA M3</v>
          </cell>
          <cell r="C38" t="str">
            <v>Insumos</v>
          </cell>
          <cell r="D38" t="str">
            <v>M3</v>
          </cell>
          <cell r="E38">
            <v>2920</v>
          </cell>
          <cell r="F38">
            <v>2808</v>
          </cell>
        </row>
        <row r="39">
          <cell r="A39" t="str">
            <v>I47</v>
          </cell>
          <cell r="B39" t="str">
            <v>MATERIAL DE PRESTAMO CARGADO Y PUESTO EN OBRA</v>
          </cell>
          <cell r="C39" t="str">
            <v>Insumos</v>
          </cell>
          <cell r="D39" t="str">
            <v>M3</v>
          </cell>
          <cell r="E39">
            <v>30304</v>
          </cell>
          <cell r="F39">
            <v>29138</v>
          </cell>
        </row>
        <row r="40">
          <cell r="A40" t="str">
            <v>I48</v>
          </cell>
          <cell r="B40" t="str">
            <v>PIEDRA FILTRO</v>
          </cell>
          <cell r="C40" t="str">
            <v>Insumos</v>
          </cell>
          <cell r="D40" t="str">
            <v>M3</v>
          </cell>
          <cell r="E40">
            <v>126000</v>
          </cell>
          <cell r="F40">
            <v>120950</v>
          </cell>
        </row>
        <row r="41">
          <cell r="A41" t="str">
            <v>I49</v>
          </cell>
          <cell r="B41" t="str">
            <v>AGUA LITRO</v>
          </cell>
          <cell r="C41" t="str">
            <v>Insumos</v>
          </cell>
          <cell r="D41" t="str">
            <v>LT</v>
          </cell>
          <cell r="E41">
            <v>34</v>
          </cell>
          <cell r="F41">
            <v>33</v>
          </cell>
        </row>
        <row r="42">
          <cell r="A42" t="str">
            <v>I50</v>
          </cell>
          <cell r="B42" t="str">
            <v>AFIRMADO (Incluye transporte)</v>
          </cell>
          <cell r="C42" t="str">
            <v>Insumos</v>
          </cell>
          <cell r="D42" t="str">
            <v>M3</v>
          </cell>
          <cell r="E42">
            <v>62000</v>
          </cell>
          <cell r="F42">
            <v>58750</v>
          </cell>
        </row>
        <row r="43">
          <cell r="A43" t="str">
            <v>I51</v>
          </cell>
          <cell r="B43" t="str">
            <v>ARENA LIMPIA SIN SOBRETAMAÑOS</v>
          </cell>
          <cell r="C43" t="str">
            <v>Insumos</v>
          </cell>
          <cell r="D43" t="str">
            <v>M3</v>
          </cell>
          <cell r="E43">
            <v>110940</v>
          </cell>
          <cell r="F43">
            <v>95910</v>
          </cell>
        </row>
        <row r="44">
          <cell r="A44" t="str">
            <v>I52</v>
          </cell>
          <cell r="B44" t="str">
            <v>SUCIO DE RIO PARA AFIRMADOS</v>
          </cell>
          <cell r="C44" t="str">
            <v>Insumos</v>
          </cell>
          <cell r="D44" t="str">
            <v>M3</v>
          </cell>
          <cell r="E44">
            <v>66285</v>
          </cell>
          <cell r="F44">
            <v>63736</v>
          </cell>
        </row>
        <row r="45">
          <cell r="A45" t="str">
            <v>I55</v>
          </cell>
          <cell r="B45" t="str">
            <v>ACCESORIOS PARA CONECTAR VÁLVULA ORINAL MEDIANO TIPO DOCOL REF. 4 AA TCDO1 O SIMILAR</v>
          </cell>
          <cell r="C45" t="str">
            <v>Insumos</v>
          </cell>
          <cell r="D45" t="str">
            <v>UND</v>
          </cell>
          <cell r="E45">
            <v>95075</v>
          </cell>
          <cell r="F45">
            <v>91418</v>
          </cell>
        </row>
        <row r="46">
          <cell r="A46" t="str">
            <v>I58</v>
          </cell>
          <cell r="B46" t="str">
            <v>CEPILLERO EN PORCELANA TIPO ELITE DE CORONA REF. 06150100-1 O SIMILAR.</v>
          </cell>
          <cell r="C46" t="str">
            <v>Insumos</v>
          </cell>
          <cell r="D46" t="str">
            <v>UND</v>
          </cell>
          <cell r="E46">
            <v>22538</v>
          </cell>
          <cell r="F46">
            <v>21671</v>
          </cell>
        </row>
        <row r="47">
          <cell r="A47" t="str">
            <v>I59</v>
          </cell>
          <cell r="B47" t="str">
            <v>CEPILLERO EN PORCELANA TIPO ESPACIO DE CORONA REF. 04250100-1 O SIMILAR.</v>
          </cell>
          <cell r="C47" t="str">
            <v>Insumos</v>
          </cell>
          <cell r="D47" t="str">
            <v>UND</v>
          </cell>
          <cell r="E47">
            <v>35142</v>
          </cell>
          <cell r="F47">
            <v>33790</v>
          </cell>
        </row>
        <row r="48">
          <cell r="A48" t="str">
            <v>I60</v>
          </cell>
          <cell r="B48" t="str">
            <v>COMBO LAGUNA BALTA BLANCO: SANITARIO, LAVAMANOS SIN PEDESTAL, GRIFERÍA Y ACCESORIOS DE CORONA O SIMILAR.</v>
          </cell>
          <cell r="C48" t="str">
            <v>Insumos</v>
          </cell>
          <cell r="D48" t="str">
            <v>UND</v>
          </cell>
          <cell r="E48">
            <v>419016</v>
          </cell>
          <cell r="F48">
            <v>402900</v>
          </cell>
        </row>
        <row r="49">
          <cell r="A49" t="str">
            <v>I61</v>
          </cell>
          <cell r="B49" t="str">
            <v>COMBO LAGUNA BALTA BLANCO: SANITARIO, LAVAMANOS CON PEDESTAL, GRIFERÍA Y ACCESORIOS DE CORONA O SIMILAR.</v>
          </cell>
          <cell r="C49" t="str">
            <v>Insumos</v>
          </cell>
          <cell r="D49" t="str">
            <v>UND</v>
          </cell>
          <cell r="E49">
            <v>467896</v>
          </cell>
          <cell r="F49">
            <v>449900</v>
          </cell>
        </row>
        <row r="50">
          <cell r="A50" t="str">
            <v>I62</v>
          </cell>
          <cell r="B50" t="str">
            <v>GRIFERIA PARA LAVAMANOS TEMPORIZADOR INCLINADA SENSI DACQUA</v>
          </cell>
          <cell r="C50" t="str">
            <v>Insumos</v>
          </cell>
          <cell r="D50" t="str">
            <v>UND</v>
          </cell>
          <cell r="E50">
            <v>182936</v>
          </cell>
          <cell r="F50">
            <v>175900</v>
          </cell>
        </row>
        <row r="51">
          <cell r="A51" t="str">
            <v>I63</v>
          </cell>
          <cell r="B51" t="str">
            <v>GRIFERÍA LAVAMANOS ANTIVANDÁLICO CON PICO EXPUESTO REF:701310001 CORONA O SIMILAR</v>
          </cell>
          <cell r="C51" t="str">
            <v>Insumos</v>
          </cell>
          <cell r="D51" t="str">
            <v>UND</v>
          </cell>
          <cell r="E51">
            <v>562595</v>
          </cell>
          <cell r="F51">
            <v>540957</v>
          </cell>
        </row>
        <row r="52">
          <cell r="A52" t="str">
            <v>I65</v>
          </cell>
          <cell r="B52" t="str">
            <v>SANITARIO LAGUNA BLANCO DE CORONA O SIMILAR (INCLUYE SANITARIO, TAPA, TANQUE, ACCESORIOS DE CONEXIÓN E INSTALACIÓN.)</v>
          </cell>
          <cell r="C52" t="str">
            <v>Insumos</v>
          </cell>
          <cell r="D52" t="str">
            <v>UND</v>
          </cell>
          <cell r="E52">
            <v>257816</v>
          </cell>
          <cell r="F52">
            <v>247900</v>
          </cell>
        </row>
        <row r="53">
          <cell r="A53" t="str">
            <v>I66</v>
          </cell>
          <cell r="B53" t="str">
            <v>CONJUNTO SANITARIO TIPO MONTECARLO ELONGADO COLOR BLANCO REF. 02641100-1 DE CORONA O SIMILAR (INCLUYE SANITARIO ONE PIECE, TAPA, GRIFERIA, ACCESORIOS DE CONEXIÓN E INSTALACIÓN.)</v>
          </cell>
          <cell r="C53" t="str">
            <v>Insumos</v>
          </cell>
          <cell r="D53" t="str">
            <v>UND</v>
          </cell>
          <cell r="E53">
            <v>755698</v>
          </cell>
          <cell r="F53">
            <v>726633</v>
          </cell>
        </row>
        <row r="54">
          <cell r="A54" t="str">
            <v>I67</v>
          </cell>
          <cell r="B54" t="str">
            <v>SANITARIO TIPO ERIE  DE COLGAR BAJO CONSUMO TIPO PUSH ANTIVANDÁLICO COLOR BLANCO, COLGADO AL MURO CON SIFÓN OCULTO CORONA O SIMILAR, CORONA O SIMILAR. INCLUYE GRIFERIA PUSH</v>
          </cell>
          <cell r="C54" t="str">
            <v>Insumos</v>
          </cell>
          <cell r="D54" t="str">
            <v>UND</v>
          </cell>
          <cell r="E54">
            <v>2034136</v>
          </cell>
          <cell r="F54">
            <v>1955900</v>
          </cell>
        </row>
        <row r="55">
          <cell r="A55" t="str">
            <v>I69</v>
          </cell>
          <cell r="B55" t="str">
            <v>DUCHA MEZCLADORA CROMADA 8" TIPO GALAXIA DE GRIVAL SIN SALIDA BAÑERA REF. 50400001 O SIMILAR (INCLUYE UNIVERSAL, MEZCLADOR Y REGADERA)</v>
          </cell>
          <cell r="C55" t="str">
            <v>Insumos</v>
          </cell>
          <cell r="D55" t="str">
            <v>UND</v>
          </cell>
          <cell r="E55">
            <v>159016</v>
          </cell>
          <cell r="F55">
            <v>152900</v>
          </cell>
        </row>
        <row r="56">
          <cell r="A56" t="str">
            <v>I70</v>
          </cell>
          <cell r="B56" t="str">
            <v>DUCHA ANTIVANDÁLICA CON REGADERA TUBULAR REF: 754000001 CORONA O SIMILAR</v>
          </cell>
          <cell r="C56" t="str">
            <v>Insumos</v>
          </cell>
          <cell r="D56" t="str">
            <v>UND</v>
          </cell>
          <cell r="E56">
            <v>252853</v>
          </cell>
          <cell r="F56">
            <v>243128</v>
          </cell>
        </row>
        <row r="57">
          <cell r="A57" t="str">
            <v>I71</v>
          </cell>
          <cell r="B57" t="str">
            <v>DUCHA SENCILLA GALAXIA REF. 50430001 TIPO GRIVAL O SIMILAR. (INCLUYE UNIVERSAL Y REGADERA)</v>
          </cell>
          <cell r="C57" t="str">
            <v>Insumos</v>
          </cell>
          <cell r="D57" t="str">
            <v>UND</v>
          </cell>
          <cell r="E57">
            <v>61873</v>
          </cell>
          <cell r="F57">
            <v>59493</v>
          </cell>
        </row>
        <row r="58">
          <cell r="A58" t="str">
            <v>I72</v>
          </cell>
          <cell r="B58" t="str">
            <v>GANCHOS  EN PORCELANA TIPO ELITE REF. 06170100-1 DE CORONA O SIMILAR. (JUEGO DE 2 UND)</v>
          </cell>
          <cell r="C58" t="str">
            <v>Insumos</v>
          </cell>
          <cell r="D58" t="str">
            <v>JUEGO</v>
          </cell>
          <cell r="E58">
            <v>36878</v>
          </cell>
          <cell r="F58">
            <v>35460</v>
          </cell>
        </row>
        <row r="59">
          <cell r="A59" t="str">
            <v>I73</v>
          </cell>
          <cell r="B59" t="str">
            <v>GANCHOS  EN PORCELANA TIPO ESPACIO REF. 04270100-1 DE CORONA O SIMILAR. (JUEGO DE 2 UND)</v>
          </cell>
          <cell r="C59" t="str">
            <v>Insumos</v>
          </cell>
          <cell r="D59" t="str">
            <v>JUEGO</v>
          </cell>
          <cell r="E59">
            <v>31469</v>
          </cell>
          <cell r="F59">
            <v>30259</v>
          </cell>
        </row>
        <row r="60">
          <cell r="A60" t="str">
            <v>I74</v>
          </cell>
          <cell r="B60" t="str">
            <v>JABONERA DUCHA EN PORCELANA TIPO ELITE REF. 06110100-1 DE CORONA O SIMILAR.</v>
          </cell>
          <cell r="C60" t="str">
            <v>Insumos</v>
          </cell>
          <cell r="D60" t="str">
            <v>UND</v>
          </cell>
          <cell r="E60">
            <v>40982</v>
          </cell>
          <cell r="F60">
            <v>39406</v>
          </cell>
        </row>
        <row r="61">
          <cell r="A61" t="str">
            <v>I75</v>
          </cell>
          <cell r="B61" t="str">
            <v>JABONERA DUCHA EN PORCELANA TIPO ESPACIO REF. 04210100-1 DE CORONA O SIMILAR.</v>
          </cell>
          <cell r="C61" t="str">
            <v>Insumos</v>
          </cell>
          <cell r="D61" t="str">
            <v>UND</v>
          </cell>
          <cell r="E61">
            <v>20489</v>
          </cell>
          <cell r="F61">
            <v>19701</v>
          </cell>
        </row>
        <row r="62">
          <cell r="A62" t="str">
            <v>I76</v>
          </cell>
          <cell r="B62" t="str">
            <v>JABONERA LAVAMANOS EN PORCELANA TIPO ELITE REF. 06130100-1 DE CORONA O SIMILAR.</v>
          </cell>
          <cell r="C62" t="str">
            <v>Insumos</v>
          </cell>
          <cell r="D62" t="str">
            <v>UND</v>
          </cell>
          <cell r="E62">
            <v>30732</v>
          </cell>
          <cell r="F62">
            <v>29550</v>
          </cell>
        </row>
        <row r="63">
          <cell r="A63" t="str">
            <v>I77</v>
          </cell>
          <cell r="B63" t="str">
            <v>JABONERA LAVAMANOS EN PORCELANA TIPO ESPACIO REF. 04230100-1 DE CORONA O SIMILAR.</v>
          </cell>
          <cell r="C63" t="str">
            <v>Insumos</v>
          </cell>
          <cell r="D63" t="str">
            <v>UND</v>
          </cell>
          <cell r="E63">
            <v>37355</v>
          </cell>
          <cell r="F63">
            <v>35918</v>
          </cell>
        </row>
        <row r="64">
          <cell r="A64" t="str">
            <v>I78</v>
          </cell>
          <cell r="B64" t="str">
            <v>JUEGO INCRUSTACIONES X 6 UND TIPO ELITE PORCELANA DE CORONA REF.06610100-1 O SIMILAR (PAPELERA, JABONERA LAVAMANOS, 2 GANCHOS, CEPILLERA, JABONERA DUCHA Y TOALLERO).</v>
          </cell>
          <cell r="C64" t="str">
            <v>Insumos</v>
          </cell>
          <cell r="D64" t="str">
            <v>UND</v>
          </cell>
          <cell r="E64">
            <v>129766</v>
          </cell>
          <cell r="F64">
            <v>124775</v>
          </cell>
        </row>
        <row r="65">
          <cell r="A65" t="str">
            <v>I79</v>
          </cell>
          <cell r="B65" t="str">
            <v>JUEGO INCRUSTACIONES X 4 UND TIPO PORCELANA DE CORONA-1 O SIMILAR (JABONERA LAVAMANOS, 2 GANCHOS, CEPILLERA, JABONERA DUCHA Y TOALLERO).</v>
          </cell>
          <cell r="C65" t="str">
            <v>Insumos</v>
          </cell>
          <cell r="D65" t="str">
            <v>UND</v>
          </cell>
          <cell r="E65">
            <v>129766</v>
          </cell>
          <cell r="F65">
            <v>124775</v>
          </cell>
        </row>
        <row r="66">
          <cell r="A66" t="str">
            <v>I80</v>
          </cell>
          <cell r="B66" t="str">
            <v>JUEGO INCRUSTACIONES X 6 UND TIPO ESPACIO PORCELANA DE CORONA REF.04400100-1 O SIMILAR (PAPELERA, JABONERA LAVAMANOS, 2 GANCHOS, CEPILLERA, JABONERA DUCHA Y TOALLERO).</v>
          </cell>
          <cell r="C66" t="str">
            <v>Insumos</v>
          </cell>
          <cell r="D66" t="str">
            <v>UND</v>
          </cell>
          <cell r="E66">
            <v>210136</v>
          </cell>
          <cell r="F66">
            <v>202054</v>
          </cell>
        </row>
        <row r="67">
          <cell r="A67" t="str">
            <v>I81</v>
          </cell>
          <cell r="B67" t="str">
            <v>KIT GRIFERIA LAVAPLATOS SENCILLO GALAXIA CROMO REF. 50960 GRIVAL O SIMILAR (INCLUYE SIFON EN P, CANASTILLA 4" Y GRIVALFLEX)</v>
          </cell>
          <cell r="C67" t="str">
            <v>Insumos</v>
          </cell>
          <cell r="D67" t="str">
            <v>UND</v>
          </cell>
          <cell r="E67">
            <v>96100</v>
          </cell>
          <cell r="F67">
            <v>92404</v>
          </cell>
        </row>
        <row r="68">
          <cell r="A68" t="str">
            <v>I82</v>
          </cell>
          <cell r="B68" t="str">
            <v>LAVAMANOS SOBREPONER LINEA MARSELLA COLOR BLANCO DE CORONA REF. .13011000 O SIMILAR.</v>
          </cell>
          <cell r="C68" t="str">
            <v>Insumos</v>
          </cell>
          <cell r="D68" t="str">
            <v>UND</v>
          </cell>
          <cell r="E68">
            <v>233896</v>
          </cell>
          <cell r="F68">
            <v>224900</v>
          </cell>
        </row>
        <row r="69">
          <cell r="A69" t="str">
            <v>I83</v>
          </cell>
          <cell r="B69" t="str">
            <v>LAVAMANOS SOBREPONER LINEA STILO COLOR BLANCO DE CORONA REF. 072591001 O SIMILAR.</v>
          </cell>
          <cell r="C69" t="str">
            <v>Insumos</v>
          </cell>
          <cell r="D69" t="str">
            <v>UND</v>
          </cell>
          <cell r="E69">
            <v>307361</v>
          </cell>
          <cell r="F69">
            <v>295539</v>
          </cell>
        </row>
        <row r="70">
          <cell r="A70" t="str">
            <v>I84</v>
          </cell>
          <cell r="B70" t="str">
            <v>LAVAMANOS NOVARA DE SOBREPONER (INCLUYE ACCESORIOS) TIPO CORONA  O SIMILAR.</v>
          </cell>
          <cell r="C70" t="str">
            <v>Insumos</v>
          </cell>
          <cell r="D70" t="str">
            <v>UND</v>
          </cell>
          <cell r="E70">
            <v>298344</v>
          </cell>
          <cell r="F70">
            <v>286869</v>
          </cell>
        </row>
        <row r="71">
          <cell r="A71" t="str">
            <v>I85</v>
          </cell>
          <cell r="B71" t="str">
            <v>LAVAPLATOS DE EMPOTRAR DOBLE EN ACERO INOXIDABLE - TIPO SOCODA O SIMILAR - DIMENSIONES 81 X 51 CM.</v>
          </cell>
          <cell r="C71" t="str">
            <v>Insumos</v>
          </cell>
          <cell r="D71" t="str">
            <v>UND</v>
          </cell>
          <cell r="E71">
            <v>307361</v>
          </cell>
          <cell r="F71">
            <v>295539</v>
          </cell>
        </row>
        <row r="72">
          <cell r="A72" t="str">
            <v>I86</v>
          </cell>
          <cell r="B72" t="str">
            <v>LAVAPLATOS DE EMPOTRAR EN ACERO INOXIDABLE - TIPO SOCODA O SIMILAR - DIMENSIONES 45 X 49 CM.</v>
          </cell>
          <cell r="C72" t="str">
            <v>Insumos</v>
          </cell>
          <cell r="D72" t="str">
            <v>UND</v>
          </cell>
          <cell r="E72">
            <v>235642</v>
          </cell>
          <cell r="F72">
            <v>226579</v>
          </cell>
        </row>
        <row r="73">
          <cell r="A73" t="str">
            <v>I90</v>
          </cell>
          <cell r="B73" t="str">
            <v>KIT ORINAL MEDIANO CON VÁLVULA PUSH DE EMPOTRAR CORONA O SIMILAR</v>
          </cell>
          <cell r="C73" t="str">
            <v>Insumos</v>
          </cell>
          <cell r="D73" t="str">
            <v>UND</v>
          </cell>
          <cell r="E73">
            <v>730288</v>
          </cell>
          <cell r="F73">
            <v>702200</v>
          </cell>
        </row>
        <row r="74">
          <cell r="A74" t="str">
            <v>I91</v>
          </cell>
          <cell r="B74" t="str">
            <v xml:space="preserve">ORINAL TIPO GOTTA BAJO CONSUMO 0,5 LPF SIFON OCULTO TIPO + GRIFERIA TIPO PUSH ANTIVANDALICA,  CORONA O SIMILAR </v>
          </cell>
          <cell r="C74" t="str">
            <v>Insumos</v>
          </cell>
          <cell r="D74" t="str">
            <v>UND</v>
          </cell>
          <cell r="E74">
            <v>922482</v>
          </cell>
          <cell r="F74">
            <v>887002</v>
          </cell>
        </row>
        <row r="75">
          <cell r="A75" t="str">
            <v>I92</v>
          </cell>
          <cell r="B75" t="str">
            <v>PAPELERA EN PORCELANA TIPO ELITE REF. 06140100-1 DE CORONA O SIMILAR.</v>
          </cell>
          <cell r="C75" t="str">
            <v>Insumos</v>
          </cell>
          <cell r="D75" t="str">
            <v>UND</v>
          </cell>
          <cell r="E75">
            <v>34837</v>
          </cell>
          <cell r="F75">
            <v>33497</v>
          </cell>
        </row>
        <row r="76">
          <cell r="A76" t="str">
            <v>I93</v>
          </cell>
          <cell r="B76" t="str">
            <v>PAPELERA EN PORCELANA TIPO ESPACIO REF. 04240100-1 TIPO CORONA O SIMILAR.</v>
          </cell>
          <cell r="C76" t="str">
            <v>Insumos</v>
          </cell>
          <cell r="D76" t="str">
            <v>UND</v>
          </cell>
          <cell r="E76">
            <v>40523</v>
          </cell>
          <cell r="F76">
            <v>38964</v>
          </cell>
        </row>
        <row r="77">
          <cell r="A77" t="str">
            <v>I94</v>
          </cell>
          <cell r="B77" t="str">
            <v>KIT SANITARIO PARA DISCAPACITADO ELONGADO SIN ASIENTO COLOR BLANCO DE CONEXIÓN POR ENCIMA LINEA ADRIATICA DE CORONA. CON FLUXÓMETRO DE PALANCA</v>
          </cell>
          <cell r="C77" t="str">
            <v>Insumos</v>
          </cell>
          <cell r="D77" t="str">
            <v>UND</v>
          </cell>
          <cell r="E77">
            <v>2044536</v>
          </cell>
          <cell r="F77">
            <v>1965900</v>
          </cell>
        </row>
        <row r="78">
          <cell r="A78" t="str">
            <v>I95</v>
          </cell>
          <cell r="B78" t="str">
            <v>KIT TAZA BÁLTICA PLUS ENTRADA POSTERIOR CON VÁLVULA PUSH DE EMPOTRAR</v>
          </cell>
          <cell r="C78" t="str">
            <v>Insumos</v>
          </cell>
          <cell r="D78" t="str">
            <v>UND</v>
          </cell>
          <cell r="E78">
            <v>1465672</v>
          </cell>
          <cell r="F78">
            <v>1409300</v>
          </cell>
        </row>
        <row r="79">
          <cell r="A79" t="str">
            <v>I96</v>
          </cell>
          <cell r="B79" t="str">
            <v>SECADOR ELECTRICO PARA MANOS LIBRES EN ACERO INOXIDABLE 304 SATINADO TIPO ACCESORIOS &amp; ACABADOS REF. 1 AA 1318 O SIMILAR.</v>
          </cell>
          <cell r="C79" t="str">
            <v>Insumos</v>
          </cell>
          <cell r="D79" t="str">
            <v>UND</v>
          </cell>
          <cell r="E79">
            <v>1172073</v>
          </cell>
          <cell r="F79">
            <v>1126993</v>
          </cell>
        </row>
        <row r="80">
          <cell r="A80" t="str">
            <v>I97</v>
          </cell>
          <cell r="B80" t="str">
            <v>SIFON P PARA ORINAL SANTA FÉ TIPO GRIVAL REF.. 93301 O SIMILAR</v>
          </cell>
          <cell r="C80" t="str">
            <v>Insumos</v>
          </cell>
          <cell r="D80" t="str">
            <v>UND</v>
          </cell>
          <cell r="E80">
            <v>15348</v>
          </cell>
          <cell r="F80">
            <v>14758</v>
          </cell>
        </row>
        <row r="81">
          <cell r="A81" t="str">
            <v>I98</v>
          </cell>
          <cell r="B81" t="str">
            <v>TOALLERO EN PORCELANA TIPO ELITE REF. 09190100-1 DE CORONA O SIMILAR.</v>
          </cell>
          <cell r="C81" t="str">
            <v>Insumos</v>
          </cell>
          <cell r="D81" t="str">
            <v>UND</v>
          </cell>
          <cell r="E81">
            <v>27045</v>
          </cell>
          <cell r="F81">
            <v>26005</v>
          </cell>
        </row>
        <row r="82">
          <cell r="A82" t="str">
            <v>I99</v>
          </cell>
          <cell r="B82" t="str">
            <v>TOALLERO EN PORCELANA TIPO ESPACIO REF. 04290100-1 DE CORONA O SIMILAR.</v>
          </cell>
          <cell r="C82" t="str">
            <v>Insumos</v>
          </cell>
          <cell r="D82" t="str">
            <v>UND</v>
          </cell>
          <cell r="E82">
            <v>39204</v>
          </cell>
          <cell r="F82">
            <v>37696</v>
          </cell>
        </row>
        <row r="83">
          <cell r="A83" t="str">
            <v>I100</v>
          </cell>
          <cell r="B83" t="str">
            <v>VALVULA ANTIVANDALICA  PARA ORINAL</v>
          </cell>
          <cell r="C83" t="str">
            <v>Insumos</v>
          </cell>
          <cell r="D83" t="str">
            <v>UND</v>
          </cell>
          <cell r="E83">
            <v>211937</v>
          </cell>
          <cell r="F83">
            <v>203786</v>
          </cell>
        </row>
        <row r="84">
          <cell r="A84" t="str">
            <v>I103</v>
          </cell>
          <cell r="B84" t="str">
            <v>DISPENSADOR PARA JABON LIQUIDO MARCA A&amp;A CUERPO EN ACERO INOXIDABLE CAPACIDAD 1.2 LITROS. REF 8-AA-600</v>
          </cell>
          <cell r="C84" t="str">
            <v>Insumos</v>
          </cell>
          <cell r="D84" t="str">
            <v>UND</v>
          </cell>
          <cell r="E84">
            <v>150221</v>
          </cell>
          <cell r="F84">
            <v>144443</v>
          </cell>
        </row>
        <row r="85">
          <cell r="A85" t="str">
            <v>I104</v>
          </cell>
          <cell r="B85" t="str">
            <v>DISPENSADOR PARA JABON LIQUIDO PARA INSTALAR EN MESON PICO EN ACERO INOXIDABLE TIPO 304 DE 6* DE LARGO GIRATORIO, TANQUE Y VASTAGO EN ABS DE INGENIERIA, CAP. 1 LITRO, MARCA BOBRICK REF. 3AA-8226</v>
          </cell>
          <cell r="C85" t="str">
            <v>Insumos</v>
          </cell>
          <cell r="D85" t="str">
            <v>UND</v>
          </cell>
          <cell r="E85">
            <v>262414</v>
          </cell>
          <cell r="F85">
            <v>252321</v>
          </cell>
        </row>
        <row r="86">
          <cell r="A86" t="str">
            <v>I105</v>
          </cell>
          <cell r="B86" t="e">
            <v>#VALUE!</v>
          </cell>
          <cell r="C86" t="str">
            <v>Insumos</v>
          </cell>
          <cell r="D86" t="str">
            <v>UND</v>
          </cell>
          <cell r="E86">
            <v>1087680</v>
          </cell>
          <cell r="F86">
            <v>1045846</v>
          </cell>
        </row>
        <row r="87">
          <cell r="A87" t="str">
            <v>I106</v>
          </cell>
          <cell r="B87" t="e">
            <v>#VALUE!</v>
          </cell>
          <cell r="C87" t="str">
            <v>Insumos</v>
          </cell>
          <cell r="D87" t="str">
            <v>UND</v>
          </cell>
          <cell r="E87">
            <v>1806468</v>
          </cell>
          <cell r="F87">
            <v>1736988</v>
          </cell>
        </row>
        <row r="88">
          <cell r="A88" t="str">
            <v>I107</v>
          </cell>
          <cell r="B88" t="str">
            <v xml:space="preserve">PROTECTOR PARA PAPEL HIGIENICO DE SOBREPONER EN LA PARED EN ACERO INOXIDABLE 304 SATINADO, PARA ROLLO DE 200/400 MTS CERRADURA CON LLAVE, IMPORTADO MARCA A&amp;A. </v>
          </cell>
          <cell r="C88" t="str">
            <v>Insumos</v>
          </cell>
          <cell r="D88" t="str">
            <v>UND</v>
          </cell>
          <cell r="E88">
            <v>186350</v>
          </cell>
          <cell r="F88">
            <v>179183</v>
          </cell>
        </row>
        <row r="89">
          <cell r="A89" t="str">
            <v>I108</v>
          </cell>
          <cell r="B89" t="str">
            <v>BARRA DE SEGURIDAD DE PARED A PISO EN ACERO INOXIDABLE SATINADO CON TORNILLOS ESCONDIDOS PARA INSTALAR DERECHA A IZQUIERDA</v>
          </cell>
          <cell r="C89" t="str">
            <v>Insumos</v>
          </cell>
          <cell r="D89" t="str">
            <v>UND</v>
          </cell>
          <cell r="E89">
            <v>249496</v>
          </cell>
          <cell r="F89">
            <v>239900</v>
          </cell>
        </row>
        <row r="90">
          <cell r="A90" t="str">
            <v>I109</v>
          </cell>
          <cell r="B90" t="str">
            <v>BARRA DE SEGURIDAD EN ACERO INOXIDABLE SATINADO CON TORNILLOS ESCONDIDOS PARA INSTALAR EN SANITARIO SIN TANQUE MARCA A&amp;A REF 8-AA-808</v>
          </cell>
          <cell r="C90" t="str">
            <v>Insumos</v>
          </cell>
          <cell r="D90" t="str">
            <v>UND</v>
          </cell>
          <cell r="E90">
            <v>433160</v>
          </cell>
          <cell r="F90">
            <v>416500</v>
          </cell>
        </row>
        <row r="91">
          <cell r="A91" t="str">
            <v>I112</v>
          </cell>
          <cell r="B91" t="str">
            <v>LAVAMANOS SOBREPONER LINEA MANANTIAL DUO Color blanco Tipo Corona o similar (Incluye sifon botella, desague sencillo y accesorios de conexión e instalacion)</v>
          </cell>
          <cell r="C91" t="str">
            <v>Insumos</v>
          </cell>
          <cell r="D91" t="str">
            <v>UND</v>
          </cell>
          <cell r="E91">
            <v>416939</v>
          </cell>
          <cell r="F91">
            <v>400903</v>
          </cell>
        </row>
        <row r="92">
          <cell r="A92" t="str">
            <v>I113</v>
          </cell>
          <cell r="B92" t="str">
            <v>SANITARIO LINEA INFANTIL COMPLETO CON FLUITMASTER Y VALVULA DE REGULACION SANITARIA</v>
          </cell>
          <cell r="C92" t="str">
            <v>Insumos</v>
          </cell>
          <cell r="D92" t="str">
            <v>UND</v>
          </cell>
          <cell r="E92">
            <v>721192</v>
          </cell>
          <cell r="F92">
            <v>693454</v>
          </cell>
        </row>
        <row r="93">
          <cell r="A93" t="str">
            <v>I114</v>
          </cell>
          <cell r="B93" t="str">
            <v>FLUITMASTER  PARA SANITARIO</v>
          </cell>
          <cell r="C93" t="str">
            <v>Insumos</v>
          </cell>
          <cell r="D93" t="str">
            <v>UND</v>
          </cell>
          <cell r="E93">
            <v>67610</v>
          </cell>
          <cell r="F93">
            <v>65010</v>
          </cell>
        </row>
        <row r="94">
          <cell r="A94" t="str">
            <v>I115</v>
          </cell>
          <cell r="B94" t="str">
            <v>LAVAPLATOS SOCODA 80*51 DOBLE POCETA,MEZCLADOR PISCIS DE LAVAPLATOS,KIT DE CANASTILLA Y SIFÓN</v>
          </cell>
          <cell r="C94" t="str">
            <v>Insumos</v>
          </cell>
          <cell r="D94" t="str">
            <v>UND</v>
          </cell>
          <cell r="E94">
            <v>473283</v>
          </cell>
          <cell r="F94">
            <v>455080</v>
          </cell>
        </row>
        <row r="95">
          <cell r="A95" t="str">
            <v>I116</v>
          </cell>
          <cell r="B95" t="str">
            <v>LAVAPLATOS SOCODA 60*40,MEZCLADOR PISCIS DE LAVAPLATOS,KIT CANASTILLA Y SIFÓN</v>
          </cell>
          <cell r="C95" t="str">
            <v>Insumos</v>
          </cell>
          <cell r="D95" t="str">
            <v>UND</v>
          </cell>
          <cell r="E95">
            <v>247911</v>
          </cell>
          <cell r="F95">
            <v>238376</v>
          </cell>
        </row>
        <row r="96">
          <cell r="A96" t="str">
            <v>I117</v>
          </cell>
          <cell r="B96" t="str">
            <v>LAVAPLATOS SOCODA 1.00*51,MEZCLADOR PISCIS DE LAVAPALTOS,KIT DE CANASTILLA Y SIFÓN</v>
          </cell>
          <cell r="C96" t="str">
            <v>Insumos</v>
          </cell>
          <cell r="D96" t="str">
            <v>UND</v>
          </cell>
          <cell r="E96">
            <v>292985</v>
          </cell>
          <cell r="F96">
            <v>281716</v>
          </cell>
        </row>
        <row r="97">
          <cell r="A97" t="str">
            <v>I120</v>
          </cell>
          <cell r="B97" t="str">
            <v>PUERTA DOBLE EN VIDRIO TEMPLADO 10 MM CON ZOCALO EN ALUMINIO DE PIVOTE Y PELICULA TIPO SANT BLASTING, CON CERRADURAS Y MANIJAS. INCLUYE EL SUMINISTRO DE TODOS LOS ACCESORIOS REQUERIDOS PARA EL CORRECTO MONTAJE. SEGUN DETALLE.</v>
          </cell>
          <cell r="C97" t="str">
            <v>Insumos</v>
          </cell>
          <cell r="D97" t="str">
            <v>M2</v>
          </cell>
          <cell r="E97">
            <v>1098144</v>
          </cell>
          <cell r="F97">
            <v>1055908</v>
          </cell>
        </row>
        <row r="98">
          <cell r="A98" t="str">
            <v>I121</v>
          </cell>
          <cell r="B98" t="str">
            <v>PUERTA DOBLE EN VIDRIO TEMPLADO 10 MM CON ZOCALO EN ALUMINIO DE PIVOTE, CON CERRADURAS Y MANIJAS. INCLUYE EL SUMINISTRO DE TODOS LOS ACCESORIOS REQUERIDOS PARA EL CORRECTO MONTAJE. SEGUN DETALLE</v>
          </cell>
          <cell r="C98" t="str">
            <v>Insumos</v>
          </cell>
          <cell r="D98" t="str">
            <v>M2</v>
          </cell>
          <cell r="E98">
            <v>962369</v>
          </cell>
          <cell r="F98">
            <v>925355</v>
          </cell>
        </row>
        <row r="99">
          <cell r="A99" t="str">
            <v>I122</v>
          </cell>
          <cell r="B99" t="e">
            <v>#VALUE!</v>
          </cell>
          <cell r="C99" t="str">
            <v>Insumos</v>
          </cell>
          <cell r="D99" t="str">
            <v>M2</v>
          </cell>
          <cell r="E99">
            <v>1397631</v>
          </cell>
          <cell r="F99">
            <v>1343876</v>
          </cell>
        </row>
        <row r="100">
          <cell r="A100" t="str">
            <v>I123</v>
          </cell>
          <cell r="B100" t="str">
            <v>PUERTA DOBLE VIDRIO TEMPLADO 10 MM CON ZOCALO EN ALUMINIO CON BISAGRAS DE PISO NEUMATICAS, CON CERRADURAS Y MANIJAS. INCLUYE EL SUMINISTRO DE TODOS LOS ACCESORIOS REQUERIDOS PARA EL CORRECTO MONTAJE. SEGUN DETALLE. (SUMINISTRO E INSTALACIÓN).</v>
          </cell>
          <cell r="C100" t="str">
            <v>Insumos</v>
          </cell>
          <cell r="D100" t="str">
            <v>M2</v>
          </cell>
          <cell r="E100">
            <v>1285340</v>
          </cell>
          <cell r="F100">
            <v>1235904</v>
          </cell>
        </row>
        <row r="101">
          <cell r="A101" t="str">
            <v>I124</v>
          </cell>
          <cell r="B101" t="str">
            <v>PUERTA DUCHA ACRILICO (INCLUYE MARCO EN ALUMINIO ANODIZADO, PASADOR Y TOALLERO) A TODO COSTO</v>
          </cell>
          <cell r="C101" t="str">
            <v>Insumos</v>
          </cell>
          <cell r="D101" t="str">
            <v>M2</v>
          </cell>
          <cell r="E101">
            <v>381740</v>
          </cell>
          <cell r="F101">
            <v>367058</v>
          </cell>
        </row>
        <row r="102">
          <cell r="A102" t="str">
            <v>I125</v>
          </cell>
          <cell r="B102" t="e">
            <v>#VALUE!</v>
          </cell>
          <cell r="C102" t="str">
            <v>Insumos</v>
          </cell>
          <cell r="D102" t="str">
            <v>M2</v>
          </cell>
          <cell r="E102">
            <v>1397631</v>
          </cell>
          <cell r="F102">
            <v>1343876</v>
          </cell>
        </row>
        <row r="103">
          <cell r="A103" t="str">
            <v>I126</v>
          </cell>
          <cell r="B103" t="str">
            <v>PUERTA EN VIDRIO TEMPLADO 10 MM CON ZOCALO EN ALUMINIO CON BISAGRAS DE PISO NEUMATICAS, CON CERRADURA Y MANIJA (HOJA SENCILLA). INCLUYE EL SUMINISTRO DE TODOS LOS ACCESORIOS REQUERIDOS PARA EL CORRECTO MONTAJE. SEGUN DETALLE. (SUMINISTRO E INSTALACIÓN).</v>
          </cell>
          <cell r="C103" t="str">
            <v>Insumos</v>
          </cell>
          <cell r="D103" t="str">
            <v>M2</v>
          </cell>
          <cell r="E103">
            <v>1278886</v>
          </cell>
          <cell r="F103">
            <v>1229698</v>
          </cell>
        </row>
        <row r="104">
          <cell r="A104" t="str">
            <v>I127</v>
          </cell>
          <cell r="B104" t="e">
            <v>#VALUE!</v>
          </cell>
          <cell r="C104" t="str">
            <v>Insumos</v>
          </cell>
          <cell r="D104" t="str">
            <v>M2</v>
          </cell>
          <cell r="E104">
            <v>1160897</v>
          </cell>
          <cell r="F104">
            <v>1116247</v>
          </cell>
        </row>
        <row r="105">
          <cell r="A105" t="str">
            <v>I128</v>
          </cell>
          <cell r="B105" t="str">
            <v>PUERTA EN VIDRIO TEMPLADO 10 MM CON ZOCALO EN ALUMINIO DE PIVOTE, CON CERRADURA Y MANIJA (HOJA SENCILLA). INCLUYE EL SUMINISTRO DE TODOS LOS ACCESORIOS REQUERIDOS PARA EL CORRECTO MONTAJE. SEGUN DETALLE. (SUMINISTRO E INSTALACIÓN).</v>
          </cell>
          <cell r="C105" t="str">
            <v>Insumos</v>
          </cell>
          <cell r="D105" t="str">
            <v>M2</v>
          </cell>
          <cell r="E105">
            <v>1008199</v>
          </cell>
          <cell r="F105">
            <v>969422</v>
          </cell>
        </row>
        <row r="106">
          <cell r="A106" t="str">
            <v>I129</v>
          </cell>
          <cell r="B106" t="str">
            <v>SUMINISTRO E INSTALACION DE ESPEJO   4 MM. BISELADO Y PULIDO EN CUATRO LADOS. (INCLUYE ELEMENTOS DE FIJACIÓN AL MURO).</v>
          </cell>
          <cell r="C106" t="str">
            <v>Insumos</v>
          </cell>
          <cell r="D106" t="str">
            <v>M2</v>
          </cell>
          <cell r="E106">
            <v>178744</v>
          </cell>
          <cell r="F106">
            <v>171869</v>
          </cell>
        </row>
        <row r="107">
          <cell r="A107" t="str">
            <v>I130</v>
          </cell>
          <cell r="B107" t="str">
            <v>SUMINISTRO E INSTALACION DE ESPEJO  6 MM. SIN BISELAR Y SIN MARCO. (INCLUYE ELEMENTOS DE FIJACIÓN AL MURO).</v>
          </cell>
          <cell r="C107" t="str">
            <v>Insumos</v>
          </cell>
          <cell r="D107" t="str">
            <v>M2</v>
          </cell>
          <cell r="E107">
            <v>198173</v>
          </cell>
          <cell r="F107">
            <v>190551</v>
          </cell>
        </row>
        <row r="108">
          <cell r="A108" t="str">
            <v>I131</v>
          </cell>
          <cell r="B108" t="e">
            <v>#VALUE!</v>
          </cell>
          <cell r="C108" t="str">
            <v>Insumos</v>
          </cell>
          <cell r="D108" t="str">
            <v>M2</v>
          </cell>
          <cell r="E108">
            <v>430776</v>
          </cell>
          <cell r="F108">
            <v>414208</v>
          </cell>
        </row>
        <row r="109">
          <cell r="A109" t="str">
            <v>I133</v>
          </cell>
          <cell r="B109" t="str">
            <v>VENTANERIA APOYADA EN PERFILERIA DE ALUMINIO ANODIZADO COLOR NATURAL Y CUERPO CORREDIZO+ VIDRIO LAMINADO DE4+5 (INCLUYE EL SUMINISTRO DE TODOS LOS ACCESORIOS REQUERIDOS PARA EL CORRECTO MONTAJE).</v>
          </cell>
          <cell r="C109" t="str">
            <v>Insumos</v>
          </cell>
          <cell r="D109" t="str">
            <v>M2</v>
          </cell>
          <cell r="E109">
            <v>973308</v>
          </cell>
          <cell r="F109">
            <v>935873</v>
          </cell>
        </row>
        <row r="110">
          <cell r="A110" t="str">
            <v>I134</v>
          </cell>
          <cell r="B110" t="str">
            <v>VENTANERIA APOYADA EN PERFILERIA DE ALUMINIO ANODIZADO COLOR NATURAL Y REJILLA SUPERIOR EN ALUMINO+ VIDRIO LAMINADO DE4+5 (INCLUYE EL SUMINISTRO DE TODOS LOS ACCESORIOS REQUERIDOS PARA EL CORRECTO MONTAJE).</v>
          </cell>
          <cell r="C110" t="str">
            <v>Insumos</v>
          </cell>
          <cell r="D110" t="str">
            <v>M2</v>
          </cell>
          <cell r="E110">
            <v>918092</v>
          </cell>
          <cell r="F110">
            <v>882781</v>
          </cell>
        </row>
        <row r="111">
          <cell r="A111" t="str">
            <v>I135</v>
          </cell>
          <cell r="B111" t="str">
            <v>VENTANERIA APOYADA EN PERFILERIA DE ALUMINIO ANODIZADO COLOR NATURAL + VIDRIO LAMINADO DE4+5 (INCLUYE EL SUMINISTRO DE TODOS LOS ACCESORIOS REQUERIDOS PARA EL CORRECTO MONTAJE).</v>
          </cell>
          <cell r="C111" t="str">
            <v>Insumos</v>
          </cell>
          <cell r="D111" t="str">
            <v>M2</v>
          </cell>
          <cell r="E111">
            <v>1002814</v>
          </cell>
          <cell r="F111">
            <v>964244</v>
          </cell>
        </row>
        <row r="112">
          <cell r="A112" t="str">
            <v>I136</v>
          </cell>
          <cell r="B112" t="str">
            <v>VENTANERIA APOYADA EN PERFILERIA DE ALUMINIO ANODIZADO COLOR NATURAL +REJILLA SUPERIOR Y CUERPOS CORREDIZOS VIDRIO LAMINADO DE4+5 (INCLUYE EL SUMINISTRO DE TODOS LOS ACCESORIOS REQUERIDOS PARA EL CORRECTO MONTAJE).</v>
          </cell>
          <cell r="C112" t="str">
            <v>Insumos</v>
          </cell>
          <cell r="D112" t="str">
            <v>M2</v>
          </cell>
          <cell r="E112">
            <v>984370</v>
          </cell>
          <cell r="F112">
            <v>946510</v>
          </cell>
        </row>
        <row r="113">
          <cell r="A113" t="str">
            <v>I137</v>
          </cell>
          <cell r="B113" t="str">
            <v>VENTANERIA APOYADA EN PERFILERIA DE ALUMINIO ANODIZADO COLOR NATURAL +REJILLA SUPERIOR Y CUERPOS CORREDIZOS VIDRIO LAMINADO DE4+5 (INCLUYE EL SUMINISTRO DE TODOS LOS ACCESORIOS REQUERIDOS PARA EL CORRECTO MONTAJE).</v>
          </cell>
          <cell r="C113" t="str">
            <v>Insumos</v>
          </cell>
          <cell r="D113" t="str">
            <v>M2</v>
          </cell>
          <cell r="E113">
            <v>1113979</v>
          </cell>
          <cell r="F113">
            <v>1071134</v>
          </cell>
        </row>
        <row r="114">
          <cell r="A114" t="str">
            <v>I140</v>
          </cell>
          <cell r="B114" t="str">
            <v>VENTANERIA APOYADA EN PERFILERIA DE ALUMINIO ANODIZADO COLOR NATURAL, ESTRUCTURA METALICA+ VIDRIO LAMINADO DE4+5 (INCLUYE EL SUMINISTRO DE TODOS LOS ACCESORIOS REQUERIDOS PARA EL CORRECTO MONTAJE).</v>
          </cell>
          <cell r="C114" t="str">
            <v>Insumos</v>
          </cell>
          <cell r="D114" t="str">
            <v>M2</v>
          </cell>
          <cell r="E114">
            <v>993802</v>
          </cell>
          <cell r="F114">
            <v>955579</v>
          </cell>
        </row>
        <row r="115">
          <cell r="A115" t="str">
            <v>I141</v>
          </cell>
          <cell r="B115" t="str">
            <v>VENTANERIA APOYADA EN PERFILERIA DE ALUMINIO ANODIZADO MATE COLOR BLANCO, VIDRIO TEMPLADO DE 8MM INCOLORO+REJILLA SUPERIOR Y PUERTA EN ALUMINIO ANODIZADO BLANCO MATE CON MANIJA GRIFOX</v>
          </cell>
          <cell r="C115" t="str">
            <v>Insumos</v>
          </cell>
          <cell r="D115" t="str">
            <v>M2</v>
          </cell>
          <cell r="E115">
            <v>930487</v>
          </cell>
          <cell r="F115">
            <v>894699</v>
          </cell>
        </row>
        <row r="116">
          <cell r="A116" t="str">
            <v>I142</v>
          </cell>
          <cell r="B116" t="str">
            <v>VENTANERIA APOYADA EN PERFILERIA DE ALUMINIO EMBEBIDA EN MURO Y CIELO RASO, CON VIDRIO TEMPLADO 8MM INCOLORO</v>
          </cell>
          <cell r="C116" t="str">
            <v>Insumos</v>
          </cell>
          <cell r="D116" t="str">
            <v>M2</v>
          </cell>
          <cell r="E116">
            <v>526407</v>
          </cell>
          <cell r="F116">
            <v>506161</v>
          </cell>
        </row>
        <row r="117">
          <cell r="A117" t="str">
            <v>I143</v>
          </cell>
          <cell r="B117" t="str">
            <v>VENTANERIA APOYADA EN PERFILERIA DE ALUMINIO ANODIZADO MATE COLOR BLANCO, VIDRIO TEMPLADO DE 8MM INCOLORO CON UNIONES A TOPE +REJILLA SUPERIOR</v>
          </cell>
          <cell r="C117" t="str">
            <v>Insumos</v>
          </cell>
          <cell r="D117" t="str">
            <v>M2</v>
          </cell>
          <cell r="E117">
            <v>771271</v>
          </cell>
          <cell r="F117">
            <v>741607</v>
          </cell>
        </row>
        <row r="118">
          <cell r="A118" t="str">
            <v>I144</v>
          </cell>
          <cell r="B118" t="e">
            <v>#VALUE!</v>
          </cell>
          <cell r="C118" t="str">
            <v>Insumos</v>
          </cell>
          <cell r="D118" t="str">
            <v>M2</v>
          </cell>
          <cell r="E118">
            <v>233182</v>
          </cell>
          <cell r="F118">
            <v>224213</v>
          </cell>
        </row>
        <row r="119">
          <cell r="A119" t="str">
            <v>I146</v>
          </cell>
          <cell r="B119" t="e">
            <v>#VALUE!</v>
          </cell>
          <cell r="C119" t="str">
            <v>Insumos</v>
          </cell>
          <cell r="D119" t="str">
            <v>M2</v>
          </cell>
          <cell r="E119">
            <v>404896</v>
          </cell>
          <cell r="F119">
            <v>389323</v>
          </cell>
        </row>
        <row r="120">
          <cell r="A120" t="str">
            <v>I147</v>
          </cell>
          <cell r="B120" t="e">
            <v>#VALUE!</v>
          </cell>
          <cell r="C120" t="str">
            <v>Insumos</v>
          </cell>
          <cell r="D120" t="str">
            <v>UND</v>
          </cell>
          <cell r="E120">
            <v>1609754</v>
          </cell>
          <cell r="F120">
            <v>1547840</v>
          </cell>
        </row>
        <row r="121">
          <cell r="A121" t="str">
            <v>I148</v>
          </cell>
          <cell r="B121" t="str">
            <v>REJILLA EN ALUMINIO ANODIZADO MATE BLANCO SU LONGUITUD ES VARIABLE, VERIFICAR EN PLANTAS GENERALES.</v>
          </cell>
          <cell r="C121" t="str">
            <v>Insumos</v>
          </cell>
          <cell r="D121" t="str">
            <v>M2</v>
          </cell>
          <cell r="E121">
            <v>486040</v>
          </cell>
          <cell r="F121">
            <v>467346</v>
          </cell>
        </row>
        <row r="122">
          <cell r="A122" t="str">
            <v>I150</v>
          </cell>
          <cell r="B122" t="e">
            <v>#VALUE!</v>
          </cell>
          <cell r="C122" t="str">
            <v>Insumos</v>
          </cell>
          <cell r="D122" t="str">
            <v>M2</v>
          </cell>
          <cell r="E122">
            <v>352523</v>
          </cell>
          <cell r="F122">
            <v>338964</v>
          </cell>
        </row>
        <row r="123">
          <cell r="A123" t="str">
            <v>I151</v>
          </cell>
          <cell r="B123" t="e">
            <v>#VALUE!</v>
          </cell>
          <cell r="C123" t="str">
            <v>Insumos</v>
          </cell>
          <cell r="D123" t="str">
            <v>M2</v>
          </cell>
          <cell r="E123">
            <v>404230</v>
          </cell>
          <cell r="F123">
            <v>388683</v>
          </cell>
        </row>
        <row r="124">
          <cell r="A124" t="str">
            <v>I153</v>
          </cell>
          <cell r="B124" t="e">
            <v>#VALUE!</v>
          </cell>
          <cell r="C124" t="str">
            <v>Insumos</v>
          </cell>
          <cell r="D124" t="str">
            <v>M2</v>
          </cell>
          <cell r="E124">
            <v>314616</v>
          </cell>
          <cell r="F124">
            <v>302515</v>
          </cell>
        </row>
        <row r="125">
          <cell r="A125" t="str">
            <v>I154</v>
          </cell>
          <cell r="B125" t="e">
            <v>#VALUE!</v>
          </cell>
          <cell r="C125" t="str">
            <v>Insumos</v>
          </cell>
          <cell r="D125" t="str">
            <v>M2</v>
          </cell>
          <cell r="E125">
            <v>336502</v>
          </cell>
          <cell r="F125">
            <v>323560</v>
          </cell>
        </row>
        <row r="126">
          <cell r="A126" t="str">
            <v>I155</v>
          </cell>
          <cell r="B126" t="e">
            <v>#VALUE!</v>
          </cell>
          <cell r="C126" t="str">
            <v>Insumos</v>
          </cell>
          <cell r="D126" t="str">
            <v>M2</v>
          </cell>
          <cell r="E126">
            <v>631046</v>
          </cell>
          <cell r="F126">
            <v>606775</v>
          </cell>
        </row>
        <row r="127">
          <cell r="A127" t="str">
            <v>I156</v>
          </cell>
          <cell r="B127" t="str">
            <v>ANGULO ALUMINIO 1"X1"</v>
          </cell>
          <cell r="C127" t="str">
            <v>Insumos</v>
          </cell>
          <cell r="D127" t="str">
            <v>ML</v>
          </cell>
          <cell r="E127">
            <v>6240</v>
          </cell>
          <cell r="F127">
            <v>6000</v>
          </cell>
        </row>
        <row r="128">
          <cell r="A128" t="str">
            <v>I157</v>
          </cell>
          <cell r="B128" t="str">
            <v>TEE ALUMINIO 1"X1"</v>
          </cell>
          <cell r="C128" t="str">
            <v>Insumos</v>
          </cell>
          <cell r="D128" t="str">
            <v>ML</v>
          </cell>
          <cell r="E128">
            <v>7280</v>
          </cell>
          <cell r="F128">
            <v>7000</v>
          </cell>
        </row>
        <row r="129">
          <cell r="A129" t="str">
            <v>I158</v>
          </cell>
          <cell r="B129" t="str">
            <v>REMACHE POP</v>
          </cell>
          <cell r="C129" t="str">
            <v>Insumos</v>
          </cell>
          <cell r="D129" t="str">
            <v>UND</v>
          </cell>
          <cell r="E129">
            <v>135</v>
          </cell>
          <cell r="F129">
            <v>130</v>
          </cell>
        </row>
        <row r="130">
          <cell r="A130" t="str">
            <v>I159</v>
          </cell>
          <cell r="B130" t="str">
            <v>TUBO ALUMINIO 1" 1M</v>
          </cell>
          <cell r="C130" t="str">
            <v>Insumos</v>
          </cell>
          <cell r="D130" t="str">
            <v>UND</v>
          </cell>
          <cell r="E130">
            <v>24793</v>
          </cell>
          <cell r="F130">
            <v>23839</v>
          </cell>
        </row>
        <row r="131">
          <cell r="A131" t="str">
            <v>I161</v>
          </cell>
          <cell r="B131" t="str">
            <v>ANGULO  HIERRO 3/4" X 1/8"</v>
          </cell>
          <cell r="C131" t="str">
            <v>Insumos</v>
          </cell>
          <cell r="D131" t="str">
            <v>M</v>
          </cell>
          <cell r="E131">
            <v>6147</v>
          </cell>
          <cell r="F131">
            <v>5911</v>
          </cell>
        </row>
        <row r="132">
          <cell r="A132" t="str">
            <v>I164</v>
          </cell>
          <cell r="B132" t="str">
            <v>ESCALERA DE GATO EN "C" DE 6 PASOS EN TUBERIA AGUA NEGRA 3/4" TIPO COLMENA O SIMILAR. SUMINISTRO E INSTALACIÓN A TODO COSTO.</v>
          </cell>
          <cell r="C132" t="str">
            <v>Insumos</v>
          </cell>
          <cell r="D132" t="str">
            <v>UND</v>
          </cell>
          <cell r="E132">
            <v>203557</v>
          </cell>
          <cell r="F132">
            <v>195728</v>
          </cell>
        </row>
        <row r="133">
          <cell r="A133" t="str">
            <v>I165</v>
          </cell>
          <cell r="B133" t="str">
            <v>ESCALERA METALICA TIPO CANASTA ACERO 3/4" Y 5/8"  DE 90 KILOGRAMOS (SEGUN DETALLE PLANO) A TODO COSTO. PARA TANQUE DE AGUA.</v>
          </cell>
          <cell r="C133" t="str">
            <v>Insumos</v>
          </cell>
          <cell r="D133" t="str">
            <v>UND</v>
          </cell>
          <cell r="E133">
            <v>426002</v>
          </cell>
          <cell r="F133">
            <v>409617</v>
          </cell>
        </row>
        <row r="134">
          <cell r="A134" t="str">
            <v>I166</v>
          </cell>
          <cell r="B134" t="str">
            <v>LÁMINA GALVANIZADA CAL. 18 (1.22 X 2.44 M).</v>
          </cell>
          <cell r="C134" t="str">
            <v>Insumos</v>
          </cell>
          <cell r="D134" t="str">
            <v>UND</v>
          </cell>
          <cell r="E134">
            <v>213923</v>
          </cell>
          <cell r="F134">
            <v>205695</v>
          </cell>
        </row>
        <row r="135">
          <cell r="A135" t="str">
            <v>I167</v>
          </cell>
          <cell r="B135" t="str">
            <v>LAMINA GALVANIZADA CAL. 20 TIPO ACESCO O SIMILAR.</v>
          </cell>
          <cell r="C135" t="str">
            <v>Insumos</v>
          </cell>
          <cell r="D135" t="str">
            <v>M2</v>
          </cell>
          <cell r="E135">
            <v>43992</v>
          </cell>
          <cell r="F135">
            <v>42300</v>
          </cell>
        </row>
        <row r="136">
          <cell r="A136" t="str">
            <v>I169</v>
          </cell>
          <cell r="B136" t="str">
            <v>MALLA ESLABONADA 21/4*21/4 *2 MTS</v>
          </cell>
          <cell r="C136" t="str">
            <v>Insumos</v>
          </cell>
          <cell r="D136" t="str">
            <v>M2</v>
          </cell>
          <cell r="E136">
            <v>21514</v>
          </cell>
          <cell r="F136">
            <v>20687</v>
          </cell>
        </row>
        <row r="137">
          <cell r="A137" t="str">
            <v>I170</v>
          </cell>
          <cell r="B137" t="str">
            <v>CONCERTINA DIAMETRO 18" ESPIRAL ESPACIADO CADA 20 INCLUYE CABLE GALVANIZADO SUPER GX DE 1/8 Y PERROS DE SUJECION 3/16</v>
          </cell>
          <cell r="C137" t="str">
            <v>Insumos</v>
          </cell>
          <cell r="D137" t="str">
            <v>M</v>
          </cell>
          <cell r="E137">
            <v>17472</v>
          </cell>
          <cell r="F137">
            <v>16800</v>
          </cell>
        </row>
        <row r="138">
          <cell r="A138" t="str">
            <v>I171</v>
          </cell>
          <cell r="B138" t="str">
            <v>MARCO METALICO PUERTAS E= 12 CM MONTANTE REJILLA.  H=0.30 M. EN LÁMINA GALVANIZADA CAL. 20 PARA HOJA DE PUERTA CON ANCHO 0.51 A 0.75 M. Y ALTURA 2.11 A 2.40 M. (SUMINISTRO).</v>
          </cell>
          <cell r="C138" t="str">
            <v>Insumos</v>
          </cell>
          <cell r="D138" t="str">
            <v>UND</v>
          </cell>
          <cell r="E138">
            <v>185640</v>
          </cell>
          <cell r="F138">
            <v>178500</v>
          </cell>
        </row>
        <row r="139">
          <cell r="A139" t="str">
            <v>I172</v>
          </cell>
          <cell r="B139" t="str">
            <v>MARCO METALICO PUERTAS E= 12 CM MONTANTE REJILLA.  H=0.30 M. EN LÁMINA GALVANIZADA CAL. 20 PARA HOJA DE PUERTA CON ANCHO 0.76 A 1.10 M. Y ALTURA 2.11 A 2.40 M. (SUMINISTRO).</v>
          </cell>
          <cell r="C139" t="str">
            <v>Insumos</v>
          </cell>
          <cell r="D139" t="str">
            <v>UND</v>
          </cell>
          <cell r="E139">
            <v>185640</v>
          </cell>
          <cell r="F139">
            <v>178500</v>
          </cell>
        </row>
        <row r="140">
          <cell r="A140" t="str">
            <v>I173</v>
          </cell>
          <cell r="B140" t="str">
            <v>MARCO METALICO PUERTAS E= 12 CM MONTANTE REJILLA EN LÁMINA CR. H=0.30 M. EN LÁMINA GALVANIZADA CAL. 20 PARA HOJA DE PUERTA CON ANCHO 0.51 A 0.75 M. Y ALTURA 1.80 A 2.10 M. (SUMINISTRO).</v>
          </cell>
          <cell r="C140" t="str">
            <v>Insumos</v>
          </cell>
          <cell r="D140" t="str">
            <v>UND</v>
          </cell>
          <cell r="E140">
            <v>185640</v>
          </cell>
          <cell r="F140">
            <v>178500</v>
          </cell>
        </row>
        <row r="141">
          <cell r="A141" t="str">
            <v>I174</v>
          </cell>
          <cell r="B141" t="str">
            <v>MARCO METALICO PUERTAS E= 12 CM MONTANTE REJILLA EN LÁMINA CR. H=0.30 M. EN LÁMINA GALVANIZADA CAL. 20 PARA HOJA DE PUERTA CON ANCHO 0.76 A 1.10 M. Y ALTURA 1.80 A 2.10 M. (SUMINISTRO).</v>
          </cell>
          <cell r="C141" t="str">
            <v>Insumos</v>
          </cell>
          <cell r="D141" t="str">
            <v>UND</v>
          </cell>
          <cell r="E141">
            <v>185640</v>
          </cell>
          <cell r="F141">
            <v>178500</v>
          </cell>
        </row>
        <row r="142">
          <cell r="A142" t="str">
            <v>I175</v>
          </cell>
          <cell r="B142" t="str">
            <v>MARCO METALICO PUERTAS E= 12 CM MONTANTE VIDRIO 4 MM. H=0.30 M. EN LÁMINA GALVANIZADA CAL. 20 PARA HOJA DE PUERTA CON ANCHO 0.51 A 0.75 M. Y ALTURA 1.80 A 2.10 M. (SUMINISTRO).</v>
          </cell>
          <cell r="C142" t="str">
            <v>Insumos</v>
          </cell>
          <cell r="D142" t="str">
            <v>UND</v>
          </cell>
          <cell r="E142">
            <v>185640</v>
          </cell>
          <cell r="F142">
            <v>178500</v>
          </cell>
        </row>
        <row r="143">
          <cell r="A143" t="str">
            <v>I176</v>
          </cell>
          <cell r="B143" t="str">
            <v>MARCO METALICO PUERTAS E= 12 CM MONTANTE VIDRIO 4 MM. H=0.30 M. EN LÁMINA GALVANIZADA CAL. 20 PARA HOJA DE PUERTA CON ANCHO 0.51 A 0.75 M. Y ALTURA 2.11 A 2.40 M. (SUMINISTRO).</v>
          </cell>
          <cell r="C143" t="str">
            <v>Insumos</v>
          </cell>
          <cell r="D143" t="str">
            <v>UND</v>
          </cell>
          <cell r="E143">
            <v>185640</v>
          </cell>
          <cell r="F143">
            <v>178500</v>
          </cell>
        </row>
        <row r="144">
          <cell r="A144" t="str">
            <v>I177</v>
          </cell>
          <cell r="B144" t="str">
            <v>MARCO METALICO PUERTAS E= 12 CM MONTANTE VIDRIO 4 MM. H=0.30 M. EN LÁMINA GALVANIZADA CAL. 20 PARA HOJA DE PUERTA CON ANCHO 0.76 A 1.10 M. Y ALTURA 1.80 A 2.10 M. (SUMINISTRO).</v>
          </cell>
          <cell r="C144" t="str">
            <v>Insumos</v>
          </cell>
          <cell r="D144" t="str">
            <v>UND</v>
          </cell>
          <cell r="E144">
            <v>185640</v>
          </cell>
          <cell r="F144">
            <v>178500</v>
          </cell>
        </row>
        <row r="145">
          <cell r="A145" t="str">
            <v>I178</v>
          </cell>
          <cell r="B145" t="str">
            <v>MARCO METALICO PUERTAS E= 12 CM MONTANTE VIDRIO 4 MM. H=0.30 M. EN LÁMINA GALVANIZADA CAL. 20 PARA HOJA DE PUERTA CON ANCHO 0.76 A 1.10 M. Y ALTURA 2.11 A 2.40 M. (SUMINISTRO).</v>
          </cell>
          <cell r="C145" t="str">
            <v>Insumos</v>
          </cell>
          <cell r="D145" t="str">
            <v>UND</v>
          </cell>
          <cell r="E145">
            <v>185640</v>
          </cell>
          <cell r="F145">
            <v>178500</v>
          </cell>
        </row>
        <row r="146">
          <cell r="A146" t="str">
            <v>I179</v>
          </cell>
          <cell r="B146" t="str">
            <v>MARCO METALICO PUERTAS E= 12 CM SENCILLO EN LÁMINA GALVANIZADA CAL. 20 PARA HOJA DE PUERTA CON ANCHO 0.51 A 0.75 M. Y ALTURA 1.80 A 2.10 M. (SUMINISTRO).</v>
          </cell>
          <cell r="C146" t="str">
            <v>Insumos</v>
          </cell>
          <cell r="D146" t="str">
            <v>UND</v>
          </cell>
          <cell r="E146">
            <v>185640</v>
          </cell>
          <cell r="F146">
            <v>178500</v>
          </cell>
        </row>
        <row r="147">
          <cell r="A147" t="str">
            <v>I180</v>
          </cell>
          <cell r="B147" t="str">
            <v>MARCO METALICO PUERTAS E= 12 CM SENCILLO EN LÁMINA GALVANIZADA CAL. 20 PARA HOJA DE PUERTA CON ANCHO 0.51 A 0.75 M. Y ALTURA 2.11 A 2.40 M. (SUMINISTRO).</v>
          </cell>
          <cell r="C147" t="str">
            <v>Insumos</v>
          </cell>
          <cell r="D147" t="str">
            <v>UND</v>
          </cell>
          <cell r="E147">
            <v>185640</v>
          </cell>
          <cell r="F147">
            <v>178500</v>
          </cell>
        </row>
        <row r="148">
          <cell r="A148" t="str">
            <v>I181</v>
          </cell>
          <cell r="B148" t="str">
            <v>MARCO METALICO PUERTAS E= 12 CM SENCILLO EN LÁMINA GALVANIZADA CAL. 20 PARA HOJA DE PUERTA CON ANCHO 0.76 A 1.10 M. Y ALTURA 1.80 A 2.10 M. (SUMINISTRO).</v>
          </cell>
          <cell r="C148" t="str">
            <v>Insumos</v>
          </cell>
          <cell r="D148" t="str">
            <v>UND</v>
          </cell>
          <cell r="E148">
            <v>185640</v>
          </cell>
          <cell r="F148">
            <v>178500</v>
          </cell>
        </row>
        <row r="149">
          <cell r="A149" t="str">
            <v>I182</v>
          </cell>
          <cell r="B149" t="str">
            <v>MARCO METALICO PUERTAS E= 12 CM SENCILLO EN LÁMINA GALVANIZADA CAL. 20 PARA PUERTA CON ANCHO 0.76 A 1.10 M. Y ALTURA 2.11 A 2.40 M. (SUMINISTRO).</v>
          </cell>
          <cell r="C149" t="str">
            <v>Insumos</v>
          </cell>
          <cell r="D149" t="str">
            <v>UND</v>
          </cell>
          <cell r="E149">
            <v>185640</v>
          </cell>
          <cell r="F149">
            <v>178500</v>
          </cell>
        </row>
        <row r="150">
          <cell r="A150" t="str">
            <v>I183</v>
          </cell>
          <cell r="B150" t="str">
            <v>MARCO METALICO PUERTAS E= 8.5 CM MONTANTE REJILLA EN LÁMINA CR.  H=0.30 M. EN LÁMINA GALVANIZADA CAL. 20 PARA HOJA DE PUERTA CON ANCHO 0.51 A 0.75 M. Y ALTURA 2.11 A 2.40 M. (SUMINISTRO).</v>
          </cell>
          <cell r="C150" t="str">
            <v>Insumos</v>
          </cell>
          <cell r="D150" t="str">
            <v>UND</v>
          </cell>
          <cell r="E150">
            <v>185640</v>
          </cell>
          <cell r="F150">
            <v>178500</v>
          </cell>
        </row>
        <row r="151">
          <cell r="A151" t="str">
            <v>I184</v>
          </cell>
          <cell r="B151" t="str">
            <v>MARCO METALICO PUERTAS E= 8.5 CM MONTANTE REJILLA EN LÁMINA CR.  H=0.30 M. EN LÁMINA GALVANIZADA CAL. 20 PARA HOJA DE PUERTA CON ANCHO 0.76 A 1.10 M. Y ALTURA 2.11 A 2.40 M. (SUMINISTRO).</v>
          </cell>
          <cell r="C151" t="str">
            <v>Insumos</v>
          </cell>
          <cell r="D151" t="str">
            <v>UND</v>
          </cell>
          <cell r="E151">
            <v>185640</v>
          </cell>
          <cell r="F151">
            <v>178500</v>
          </cell>
        </row>
        <row r="152">
          <cell r="A152" t="str">
            <v>I185</v>
          </cell>
          <cell r="B152" t="str">
            <v>MARCO METALICO PUERTAS E= 8.5 CM MONTANTE REJILLA EN LÁMINA CR. H=0.30 M. EN LÁMINA GALVANIZADA CAL. 20 PARA HOJA DE PUERTA CON ANCHO 0.51 A 0.75 M. Y ALTURA 1.80 A 2.10 M. (SUMINISTRO).</v>
          </cell>
          <cell r="C152" t="str">
            <v>Insumos</v>
          </cell>
          <cell r="D152" t="str">
            <v>UND</v>
          </cell>
          <cell r="E152">
            <v>185640</v>
          </cell>
          <cell r="F152">
            <v>178500</v>
          </cell>
        </row>
        <row r="153">
          <cell r="A153" t="str">
            <v>I186</v>
          </cell>
          <cell r="B153" t="str">
            <v>MARCO METALICO PUERTAS E= 8.5 CM MONTANTE REJILLA EN LÁMINA CR. H=0.30 M.EN LÁMINA GALVANIZADA CAL. 20 PARA HOJA DE PUERTA CON ANCHO 0.76 A 1.10 M. Y ALTURA 1.80 A 2.10 M. (SUMINISTRO).</v>
          </cell>
          <cell r="C153" t="str">
            <v>Insumos</v>
          </cell>
          <cell r="D153" t="str">
            <v>UND</v>
          </cell>
          <cell r="E153">
            <v>185640</v>
          </cell>
          <cell r="F153">
            <v>178500</v>
          </cell>
        </row>
        <row r="154">
          <cell r="A154" t="str">
            <v>I187</v>
          </cell>
          <cell r="B154" t="str">
            <v>MARCO METALICO PUERTAS E= 8.5 CM MONTANTE VIDRIO 4 MM. H=0.30 M. EN LÁMINA GALVANIZADA CAL. 20 PARA HOJA DE PUERTA CON ANCHO 0.51 A 0.75 M. Y ALTURA 1.80 A 2.10 M. (SUMINISTRO).</v>
          </cell>
          <cell r="C154" t="str">
            <v>Insumos</v>
          </cell>
          <cell r="D154" t="str">
            <v>UND</v>
          </cell>
          <cell r="E154">
            <v>185640</v>
          </cell>
          <cell r="F154">
            <v>178500</v>
          </cell>
        </row>
        <row r="155">
          <cell r="A155" t="str">
            <v>I188</v>
          </cell>
          <cell r="B155" t="str">
            <v>MARCO METALICO PUERTAS E= 8.5 CM MONTANTE VIDRIO 4 MM. H=0.30 M. EN LÁMINA GALVANIZADA CAL. 20 PARA HOJA DE PUERTA CON ANCHO 0.51 A 0.75 M. Y ALTURA 2.11 A 2.40 M. (SUMINISTRO).</v>
          </cell>
          <cell r="C155" t="str">
            <v>Insumos</v>
          </cell>
          <cell r="D155" t="str">
            <v>UND</v>
          </cell>
          <cell r="E155">
            <v>185640</v>
          </cell>
          <cell r="F155">
            <v>178500</v>
          </cell>
        </row>
        <row r="156">
          <cell r="A156" t="str">
            <v>I189</v>
          </cell>
          <cell r="B156" t="str">
            <v>MARCO METALICO PUERTAS E= 8.5 CM MONTANTE VIDRIO 4 MM. H=0.30 M. EN LÁMINA LÁMINA GALVANIZADA CAL. 20 PARA HOJA DE PUERTA CON ANCHO 0.76 A 1.10 M. Y ALTURA 2.11 A 2.40 M. (SUMINISTRO).</v>
          </cell>
          <cell r="C156" t="str">
            <v>Insumos</v>
          </cell>
          <cell r="D156" t="str">
            <v>UND</v>
          </cell>
          <cell r="E156">
            <v>185640</v>
          </cell>
          <cell r="F156">
            <v>178500</v>
          </cell>
        </row>
        <row r="157">
          <cell r="A157" t="str">
            <v>I190</v>
          </cell>
          <cell r="B157" t="str">
            <v>MARCO METALICO PUERTAS E= 8.5 CM MONTANTE VIDRIO 4 MM. H=0.30 M.EN LÁMINA LÁMINA GALVANIZADA CAL. 20 PARA HOJA DE PUERTA CON ANCHO 0.76 A 1.10 M. Y ALTURA 1.80 A 2.10 M. (SUMINISTRO).</v>
          </cell>
          <cell r="C157" t="str">
            <v>Insumos</v>
          </cell>
          <cell r="D157" t="str">
            <v>UND</v>
          </cell>
          <cell r="E157">
            <v>185640</v>
          </cell>
          <cell r="F157">
            <v>178500</v>
          </cell>
        </row>
        <row r="158">
          <cell r="A158" t="str">
            <v>I191</v>
          </cell>
          <cell r="B158" t="str">
            <v>MARCO METALICO PUERTAS E= 8.5 CM SENCILLO EN LÁMINA GALVANIZADA CAL. 20 PARA HOJA DE PUERTA CON ANCHO 0.51 A 0.75 M. Y ALTURA 1.80 A 2.10 M. (SUMINISTRO)</v>
          </cell>
          <cell r="C158" t="str">
            <v>Insumos</v>
          </cell>
          <cell r="D158" t="str">
            <v>UND</v>
          </cell>
          <cell r="E158">
            <v>185640</v>
          </cell>
          <cell r="F158">
            <v>178500</v>
          </cell>
        </row>
        <row r="159">
          <cell r="A159" t="str">
            <v>I192</v>
          </cell>
          <cell r="B159" t="str">
            <v>MARCO METALICO PUERTAS E= 8.5 CM SENCILLO EN LÁMINA GALVANIZADA CAL. 20 PARA HOJA DE PUERTA CON ANCHO 0.51 A 0.75 M. Y ALTURA 2.11 A 2.40 M. (SUMINISTRO).</v>
          </cell>
          <cell r="C159" t="str">
            <v>Insumos</v>
          </cell>
          <cell r="D159" t="str">
            <v>UND</v>
          </cell>
          <cell r="E159">
            <v>185640</v>
          </cell>
          <cell r="F159">
            <v>178500</v>
          </cell>
        </row>
        <row r="160">
          <cell r="A160" t="str">
            <v>I193</v>
          </cell>
          <cell r="B160" t="str">
            <v>MARCO METALICO PUERTAS E= 8.5 CM SENCILLO EN LÁMINA GALVANIZADA CAL. 20 PARA HOJA DE PUERTA CON ANCHO 0.76 A 1.10 M. Y ALTURA 1.80 A 2.10 M. (SUMINISTRO).</v>
          </cell>
          <cell r="C160" t="str">
            <v>Insumos</v>
          </cell>
          <cell r="D160" t="str">
            <v>UND</v>
          </cell>
          <cell r="E160">
            <v>185640</v>
          </cell>
          <cell r="F160">
            <v>178500</v>
          </cell>
        </row>
        <row r="161">
          <cell r="A161" t="str">
            <v>I194</v>
          </cell>
          <cell r="B161" t="str">
            <v>MARCO METALICO PUERTAS E= 8.5 CM SENCILLO EN LÁMINA GALVANIZADA CAL. 20 PARA PUERTA CON ANCHO 0.76 A 1.10 M. Y ALTURA 2.11 A 2.40 M. (SUMINISTRO).</v>
          </cell>
          <cell r="C161" t="str">
            <v>Insumos</v>
          </cell>
          <cell r="D161" t="str">
            <v>UND</v>
          </cell>
          <cell r="E161">
            <v>185640</v>
          </cell>
          <cell r="F161">
            <v>178500</v>
          </cell>
        </row>
        <row r="162">
          <cell r="A162" t="str">
            <v>I196</v>
          </cell>
          <cell r="B162" t="str">
            <v>MARCO Y TAPA CAJA INSPECCION DE 0.30 X 0.30 M. (MARCO EN ANGULO 1 1/2 X 1 1/2 * 1/8", TAPA REFORZADA EN PLATINA DE 2 * 1/8" CON PARRILLA EN VARILLA 3/8 CADA 10 CM.).</v>
          </cell>
          <cell r="C162" t="str">
            <v>Insumos</v>
          </cell>
          <cell r="D162" t="str">
            <v>UND</v>
          </cell>
          <cell r="E162">
            <v>76101</v>
          </cell>
          <cell r="F162">
            <v>73174</v>
          </cell>
        </row>
        <row r="163">
          <cell r="A163" t="str">
            <v>I197</v>
          </cell>
          <cell r="B163" t="str">
            <v>MARCO Y TAPA CAJA INSPECCION DE 0.40 X 0.40 M. (MARCO EN ANGULO 1 1/2 X 1 1/2 * 1/8", TAPA REFORZADA EN PLATINA DE 2 * 1/8" CON PARRILLA EN VARILLA 3/8 CADA 10 CM.).</v>
          </cell>
          <cell r="C163" t="str">
            <v>Insumos</v>
          </cell>
          <cell r="D163" t="str">
            <v>UND</v>
          </cell>
          <cell r="E163">
            <v>109008</v>
          </cell>
          <cell r="F163">
            <v>104815</v>
          </cell>
        </row>
        <row r="164">
          <cell r="A164" t="str">
            <v>I200</v>
          </cell>
          <cell r="B164" t="str">
            <v>MARCO Y TAPA CAJA INSPECCION DE 1.00 X 1.00 M. (MARCO EN ANGULO 2 1/2 X 2 1/2 * 3/16", TAPA REFORZADA EN PLATINA DE 3 * 3/16" CON PARRILLA EN VARILLA 3/8 CADA 10 CM.).</v>
          </cell>
          <cell r="C164" t="str">
            <v>Insumos</v>
          </cell>
          <cell r="D164" t="str">
            <v>UND</v>
          </cell>
          <cell r="E164">
            <v>694893</v>
          </cell>
          <cell r="F164">
            <v>668166</v>
          </cell>
        </row>
        <row r="165">
          <cell r="A165" t="str">
            <v>I201</v>
          </cell>
          <cell r="B165" t="str">
            <v>MARCO Y TAPA CAJA INSPECCION SEGÚN NORMA CS 274 DE 0.72 X 0.72 M. (MARCO EN ANGULO 2 1/2 X 2 1/2 * 3/16", TAPA REFORZADA EN PLATINA DE 2 1/2 * 3/16" CON PARRILLA EN VARILLA 3/8 CADA 10 CM.).</v>
          </cell>
          <cell r="C165" t="str">
            <v>Insumos</v>
          </cell>
          <cell r="D165" t="str">
            <v>UND</v>
          </cell>
          <cell r="E165">
            <v>498332</v>
          </cell>
          <cell r="F165">
            <v>479165</v>
          </cell>
        </row>
        <row r="166">
          <cell r="A166" t="str">
            <v>I202</v>
          </cell>
          <cell r="B166" t="str">
            <v>MARCO Y TAPA CAJA INSPECCION SEGÚN NORMA CS 275 DE 0.805 X 1.305 M. (MARCO EN ANGULO 2 1/2 X 2 1/2 * 3/16", TAPA REFORZADA EN PLATINA DE 2 1/2 * 3/16" CON PARRILLA EN VARILLA 1/2" CADA 10 CM.).</v>
          </cell>
          <cell r="C166" t="str">
            <v>Insumos</v>
          </cell>
          <cell r="D166" t="str">
            <v>UND</v>
          </cell>
          <cell r="E166">
            <v>564807</v>
          </cell>
          <cell r="F166">
            <v>543084</v>
          </cell>
        </row>
        <row r="167">
          <cell r="A167" t="str">
            <v>I203</v>
          </cell>
          <cell r="B167" t="str">
            <v>MARCO Y TAPA CAJA INSPECCION SEGÚN NORMA CS 276-2 DE 1.305 X 1.61 M. (MARCO EN ANGULO 2 1/2 X 2 1/2 * 3/16", TAPA REFORZADA EN PLATINA DE 2 1/2 * 3/16" CON PARRILLA EN VARILLA 1/2" CADA 10 CM.).</v>
          </cell>
          <cell r="C167" t="str">
            <v>Insumos</v>
          </cell>
          <cell r="D167" t="str">
            <v>UND</v>
          </cell>
          <cell r="E167">
            <v>707544</v>
          </cell>
          <cell r="F167">
            <v>680331</v>
          </cell>
        </row>
        <row r="168">
          <cell r="A168" t="str">
            <v>I204</v>
          </cell>
          <cell r="B168" t="str">
            <v>MARCO Y TAPA CAJA INSPECCION SEGÚN NORMA CS 280-3 CON DIAMETRO DE 0.685 M. INCLUYE CONCRETO DE 4.000 PSI.</v>
          </cell>
          <cell r="C168" t="str">
            <v>Insumos</v>
          </cell>
          <cell r="D168" t="str">
            <v>UND</v>
          </cell>
          <cell r="E168">
            <v>922082</v>
          </cell>
          <cell r="F168">
            <v>886617</v>
          </cell>
        </row>
        <row r="169">
          <cell r="A169" t="str">
            <v>I205</v>
          </cell>
          <cell r="B169" t="str">
            <v>PLATINA  2'' X 1/4''</v>
          </cell>
          <cell r="C169" t="str">
            <v>Insumos</v>
          </cell>
          <cell r="D169" t="str">
            <v>M</v>
          </cell>
          <cell r="E169">
            <v>12700</v>
          </cell>
          <cell r="F169">
            <v>12212</v>
          </cell>
        </row>
        <row r="170">
          <cell r="A170" t="str">
            <v>I207</v>
          </cell>
          <cell r="B170" t="str">
            <v>PLATINA SOPORTE 3 MM</v>
          </cell>
          <cell r="C170" t="str">
            <v>Insumos</v>
          </cell>
          <cell r="D170" t="str">
            <v>UND</v>
          </cell>
          <cell r="E170">
            <v>5121</v>
          </cell>
          <cell r="F170">
            <v>4924</v>
          </cell>
        </row>
        <row r="171">
          <cell r="A171" t="str">
            <v>I208</v>
          </cell>
          <cell r="B171" t="str">
            <v>PUERTA CABINAS SANITARIAS SISTEMA CANTILIVER EN ACERO INOXIDABLE CAL. 18. SEGÚN DETALLE. INCLUYE SUMINISTRO, INSTALACIÓN, PASADOR DE CIERRE.</v>
          </cell>
          <cell r="C171" t="str">
            <v>Insumos</v>
          </cell>
          <cell r="D171" t="str">
            <v>M2</v>
          </cell>
          <cell r="E171">
            <v>1167976</v>
          </cell>
          <cell r="F171">
            <v>1123054</v>
          </cell>
        </row>
        <row r="172">
          <cell r="A172" t="str">
            <v>I209</v>
          </cell>
          <cell r="B172" t="str">
            <v>PUERTA CABINAS SANITARIAS SISTEMA CANTILIVER EN ACERO INOXIDABLE CAL. 20. SEGÚN DETALLE. INCLUYE SUMINISTRO, INSTALACIÓN, PASADOR DE CIERRE .</v>
          </cell>
          <cell r="C172" t="str">
            <v>Insumos</v>
          </cell>
          <cell r="D172" t="str">
            <v>M2</v>
          </cell>
          <cell r="E172">
            <v>1126990</v>
          </cell>
          <cell r="F172">
            <v>1083644</v>
          </cell>
        </row>
        <row r="173">
          <cell r="A173" t="str">
            <v>I210</v>
          </cell>
          <cell r="B173" t="str">
            <v>PUERTA ACERO INOXIDABLE CAL. 20. SEGÚN DETALLE. INCLUYE SUMINISTRO E INSTALACIÓN .</v>
          </cell>
          <cell r="C173" t="str">
            <v>Insumos</v>
          </cell>
          <cell r="D173" t="str">
            <v>M2</v>
          </cell>
          <cell r="E173">
            <v>1249934</v>
          </cell>
          <cell r="F173">
            <v>1201860</v>
          </cell>
        </row>
        <row r="174">
          <cell r="A174" t="str">
            <v>I211</v>
          </cell>
          <cell r="B174" t="str">
            <v xml:space="preserve">PUERTA CABINAS SANITARIAS SISTEMA CANTILIVER EN LÁMINA GALVANIZADA CAL. 18 ENTAMBORADA. TIPO GRIJALBA O SIMILAR. INCLUYE PINTURA ELECTROSTATICA COLOR GRIS PLATA, SUMINISTRO, INSTALACIÓN, MARCO, CHAPETAS, PASADOR DE CIERRE Y PLATINAS SEGÚN DETALLE. </v>
          </cell>
          <cell r="C174" t="str">
            <v>Insumos</v>
          </cell>
          <cell r="D174" t="str">
            <v>M2</v>
          </cell>
          <cell r="E174">
            <v>696686</v>
          </cell>
          <cell r="F174">
            <v>669890</v>
          </cell>
        </row>
        <row r="175">
          <cell r="A175" t="str">
            <v>I212</v>
          </cell>
          <cell r="B175" t="str">
            <v xml:space="preserve">PUERTA CABINAS SANITARIAS SISTEMA CANTILIVER EN LÁMINA GALVANIZADA CAL. 20 ENTAMBORADA. TIPO GRIJALBA O SIMILAR. INCLUYE PINTURA ELECTROSTATICA COLOR GRIS PLATA, SUMINISTRO, INSTALACIÓN, MARCO, CHAPETAS, PASADOR DE CIERRE Y PLATINAS SEGÚN DETALLE. </v>
          </cell>
          <cell r="C175" t="str">
            <v>Insumos</v>
          </cell>
          <cell r="D175" t="str">
            <v>M2</v>
          </cell>
          <cell r="E175">
            <v>676198</v>
          </cell>
          <cell r="F175">
            <v>650190</v>
          </cell>
        </row>
        <row r="176">
          <cell r="A176" t="str">
            <v>I214</v>
          </cell>
          <cell r="B176" t="e">
            <v>#VALUE!</v>
          </cell>
          <cell r="C176" t="str">
            <v>Insumos</v>
          </cell>
          <cell r="D176" t="str">
            <v>UND</v>
          </cell>
          <cell r="E176">
            <v>720470</v>
          </cell>
          <cell r="F176">
            <v>692760</v>
          </cell>
        </row>
        <row r="177">
          <cell r="A177" t="str">
            <v>I216</v>
          </cell>
          <cell r="B177" t="e">
            <v>#VALUE!</v>
          </cell>
          <cell r="C177" t="str">
            <v>Insumos</v>
          </cell>
          <cell r="D177" t="str">
            <v>UND</v>
          </cell>
          <cell r="E177">
            <v>839459</v>
          </cell>
          <cell r="F177">
            <v>807172</v>
          </cell>
        </row>
        <row r="178">
          <cell r="A178" t="str">
            <v>I218</v>
          </cell>
          <cell r="B178" t="e">
            <v>#VALUE!</v>
          </cell>
          <cell r="C178" t="str">
            <v>Insumos</v>
          </cell>
          <cell r="D178" t="str">
            <v>UND</v>
          </cell>
          <cell r="E178">
            <v>673414</v>
          </cell>
          <cell r="F178">
            <v>647513</v>
          </cell>
        </row>
        <row r="179">
          <cell r="A179" t="str">
            <v>I220</v>
          </cell>
          <cell r="B179" t="e">
            <v>#VALUE!</v>
          </cell>
          <cell r="C179" t="str">
            <v>Insumos</v>
          </cell>
          <cell r="D179" t="str">
            <v>UND</v>
          </cell>
          <cell r="E179">
            <v>768015</v>
          </cell>
          <cell r="F179">
            <v>738476</v>
          </cell>
        </row>
        <row r="180">
          <cell r="A180" t="str">
            <v>I224</v>
          </cell>
          <cell r="B180" t="e">
            <v>#VALUE!</v>
          </cell>
          <cell r="C180" t="str">
            <v>Insumos</v>
          </cell>
          <cell r="D180" t="str">
            <v>UND</v>
          </cell>
          <cell r="E180">
            <v>720950</v>
          </cell>
          <cell r="F180">
            <v>693221</v>
          </cell>
        </row>
        <row r="181">
          <cell r="A181" t="str">
            <v>I226</v>
          </cell>
          <cell r="B181" t="e">
            <v>#VALUE!</v>
          </cell>
          <cell r="C181" t="str">
            <v>Insumos</v>
          </cell>
          <cell r="D181" t="str">
            <v>UND</v>
          </cell>
          <cell r="E181">
            <v>720950</v>
          </cell>
          <cell r="F181">
            <v>693221</v>
          </cell>
        </row>
        <row r="182">
          <cell r="A182" t="str">
            <v>I228</v>
          </cell>
          <cell r="B182" t="e">
            <v>#VALUE!</v>
          </cell>
          <cell r="C182" t="str">
            <v>Insumos</v>
          </cell>
          <cell r="D182" t="str">
            <v>UND</v>
          </cell>
          <cell r="E182">
            <v>631785</v>
          </cell>
          <cell r="F182">
            <v>607486</v>
          </cell>
        </row>
        <row r="183">
          <cell r="A183" t="str">
            <v>I229</v>
          </cell>
          <cell r="B183" t="e">
            <v>#VALUE!</v>
          </cell>
          <cell r="C183" t="str">
            <v>Insumos</v>
          </cell>
          <cell r="D183" t="str">
            <v>UND</v>
          </cell>
          <cell r="E183">
            <v>631785</v>
          </cell>
          <cell r="F183">
            <v>607486</v>
          </cell>
        </row>
        <row r="184">
          <cell r="A184" t="str">
            <v>I230</v>
          </cell>
          <cell r="B184" t="str">
            <v>REJILLA CUNETA METALICA (A = 0.50 M) MARCO CONTRAMARCO EN ANGULO DE 1 1/2 X 3/16 CELOSIAS EN PLATINA DE 1/4 X 3/16 ACERO A36 CON ANTICORROSIVO Y PINTURA NEGRO MATE.</v>
          </cell>
          <cell r="C184" t="str">
            <v>Insumos</v>
          </cell>
          <cell r="D184" t="str">
            <v>M</v>
          </cell>
          <cell r="E184">
            <v>307361</v>
          </cell>
          <cell r="F184">
            <v>295539</v>
          </cell>
        </row>
        <row r="185">
          <cell r="A185" t="str">
            <v>I231</v>
          </cell>
          <cell r="B185" t="str">
            <v>SOPORTE METALICO EN ANGULO PARA MESON ANCLADO A MURO CON CHAZOS EXPANSIVOS</v>
          </cell>
          <cell r="C185" t="str">
            <v>Insumos</v>
          </cell>
          <cell r="D185" t="str">
            <v>UND</v>
          </cell>
          <cell r="E185">
            <v>81961</v>
          </cell>
          <cell r="F185">
            <v>78809</v>
          </cell>
        </row>
        <row r="186">
          <cell r="A186" t="str">
            <v>I233</v>
          </cell>
          <cell r="B186" t="str">
            <v>TAPA EN LÁMINA DE ALFAJOR 6MM  0.80*0.80 M. MARCO EN ÁNGULO DE 2 X 1/8". (INCLUYE GANCHO EN ACERO Y MARCO) SEGÚN DISEÑO. SUMINISTRO E INSTALACIÓN.</v>
          </cell>
          <cell r="C186" t="str">
            <v>Insumos</v>
          </cell>
          <cell r="D186" t="str">
            <v>UND</v>
          </cell>
          <cell r="E186">
            <v>365000</v>
          </cell>
          <cell r="F186">
            <v>350962</v>
          </cell>
        </row>
        <row r="187">
          <cell r="A187" t="str">
            <v>I234</v>
          </cell>
          <cell r="B187" t="str">
            <v>TAPA EN LÁMINA DE ALFAJOR 6MM 1.00*1.00 M. MARCO EN ÁNGULO DE 2 X 1/8". (INCLUYE GANCHO EN ACERO Y MARCO) SEGÚN DISEÑO. SUMINISTRO E INSTALACIÓN.</v>
          </cell>
          <cell r="C187" t="str">
            <v>Insumos</v>
          </cell>
          <cell r="D187" t="str">
            <v>UND</v>
          </cell>
          <cell r="E187">
            <v>401108</v>
          </cell>
          <cell r="F187">
            <v>385681</v>
          </cell>
        </row>
        <row r="188">
          <cell r="A188" t="str">
            <v>I236</v>
          </cell>
          <cell r="B188" t="str">
            <v>TUBO AGUAS NEGRAS DIAMETRO 2" CAL. 0.080</v>
          </cell>
          <cell r="C188" t="str">
            <v>Insumos</v>
          </cell>
          <cell r="D188" t="str">
            <v>M</v>
          </cell>
          <cell r="E188">
            <v>16636</v>
          </cell>
          <cell r="F188">
            <v>15996</v>
          </cell>
        </row>
        <row r="189">
          <cell r="A189" t="str">
            <v>I237</v>
          </cell>
          <cell r="B189" t="str">
            <v>TUBO HG 2"</v>
          </cell>
          <cell r="C189" t="str">
            <v>Insumos</v>
          </cell>
          <cell r="D189" t="str">
            <v>M</v>
          </cell>
          <cell r="E189">
            <v>63104</v>
          </cell>
          <cell r="F189">
            <v>60677</v>
          </cell>
        </row>
        <row r="190">
          <cell r="A190" t="str">
            <v>I238</v>
          </cell>
          <cell r="B190" t="str">
            <v>TUBO HG 3"</v>
          </cell>
          <cell r="C190" t="str">
            <v>Insumos</v>
          </cell>
          <cell r="D190" t="str">
            <v>M</v>
          </cell>
          <cell r="E190">
            <v>96912</v>
          </cell>
          <cell r="F190">
            <v>93185</v>
          </cell>
        </row>
        <row r="191">
          <cell r="A191" t="str">
            <v>I239</v>
          </cell>
          <cell r="B191" t="str">
            <v>ANGULO 2"* 2"*3/16"</v>
          </cell>
          <cell r="C191" t="str">
            <v>Insumos</v>
          </cell>
          <cell r="D191" t="str">
            <v>M</v>
          </cell>
          <cell r="E191">
            <v>21973</v>
          </cell>
          <cell r="F191">
            <v>21128</v>
          </cell>
        </row>
        <row r="192">
          <cell r="A192" t="str">
            <v>I240</v>
          </cell>
          <cell r="B192" t="str">
            <v>ANGULO 1-1/2"1-1/2"*3/16"</v>
          </cell>
          <cell r="C192" t="str">
            <v>Insumos</v>
          </cell>
          <cell r="D192" t="str">
            <v>M</v>
          </cell>
          <cell r="E192">
            <v>16040</v>
          </cell>
          <cell r="F192">
            <v>15423</v>
          </cell>
        </row>
        <row r="193">
          <cell r="A193" t="str">
            <v>I241</v>
          </cell>
          <cell r="B193" t="str">
            <v>PLATINA 2"*3/16*</v>
          </cell>
          <cell r="C193" t="str">
            <v>Insumos</v>
          </cell>
          <cell r="D193" t="str">
            <v>M</v>
          </cell>
          <cell r="E193">
            <v>12402</v>
          </cell>
          <cell r="F193">
            <v>11925</v>
          </cell>
        </row>
        <row r="194">
          <cell r="A194" t="str">
            <v>I243</v>
          </cell>
          <cell r="B194" t="str">
            <v>ALAMBRE GALVANIZADO CAL 14</v>
          </cell>
          <cell r="C194" t="str">
            <v>Insumos</v>
          </cell>
          <cell r="D194" t="str">
            <v>KG</v>
          </cell>
          <cell r="E194">
            <v>9684</v>
          </cell>
          <cell r="F194">
            <v>9312</v>
          </cell>
        </row>
        <row r="195">
          <cell r="A195" t="str">
            <v>I245</v>
          </cell>
          <cell r="B195" t="str">
            <v>PLATINA 80X80 DE 1/16 "</v>
          </cell>
          <cell r="C195" t="str">
            <v>Insumos</v>
          </cell>
          <cell r="D195" t="str">
            <v>UND</v>
          </cell>
          <cell r="E195">
            <v>93257</v>
          </cell>
          <cell r="F195">
            <v>89670</v>
          </cell>
        </row>
        <row r="196">
          <cell r="A196" t="str">
            <v>I253</v>
          </cell>
          <cell r="B196" t="str">
            <v>PLATINA  25 x 25 CM X 1"</v>
          </cell>
          <cell r="C196" t="str">
            <v>Insumos</v>
          </cell>
          <cell r="D196" t="str">
            <v>UND</v>
          </cell>
          <cell r="E196">
            <v>136635</v>
          </cell>
          <cell r="F196">
            <v>131380</v>
          </cell>
        </row>
        <row r="197">
          <cell r="A197" t="str">
            <v>I254</v>
          </cell>
          <cell r="B197" t="str">
            <v>BOLARDO LISO HF</v>
          </cell>
          <cell r="C197" t="str">
            <v>Insumos</v>
          </cell>
          <cell r="D197" t="str">
            <v>UND</v>
          </cell>
          <cell r="E197">
            <v>437142</v>
          </cell>
          <cell r="F197">
            <v>420329</v>
          </cell>
        </row>
        <row r="198">
          <cell r="A198" t="str">
            <v>I255</v>
          </cell>
          <cell r="B198" t="str">
            <v>DEFENSA DE PROTECCIÓN VIAL TIPO INVIAS</v>
          </cell>
          <cell r="C198" t="str">
            <v>Insumos</v>
          </cell>
          <cell r="D198" t="str">
            <v>ML</v>
          </cell>
          <cell r="E198">
            <v>360596</v>
          </cell>
          <cell r="F198">
            <v>346727</v>
          </cell>
        </row>
        <row r="199">
          <cell r="A199" t="str">
            <v>I256</v>
          </cell>
          <cell r="B199" t="str">
            <v>CARRETEL DE HIERRO</v>
          </cell>
          <cell r="C199" t="str">
            <v>Insumos</v>
          </cell>
          <cell r="D199" t="str">
            <v>UND</v>
          </cell>
          <cell r="E199">
            <v>1014180</v>
          </cell>
          <cell r="F199">
            <v>975173</v>
          </cell>
        </row>
        <row r="200">
          <cell r="A200" t="str">
            <v>I257</v>
          </cell>
          <cell r="B200" t="str">
            <v>BARRA ANTIPANICO HORIZONTAL SOLO SALIDA - TIPO AZBE REF. B0950 O SIMILAR.</v>
          </cell>
          <cell r="C200" t="str">
            <v>Insumos</v>
          </cell>
          <cell r="D200" t="str">
            <v>UND</v>
          </cell>
          <cell r="E200">
            <v>1537874</v>
          </cell>
          <cell r="F200">
            <v>1478725</v>
          </cell>
        </row>
        <row r="201">
          <cell r="A201" t="str">
            <v>I258</v>
          </cell>
          <cell r="B201" t="str">
            <v>CERRADURA BELL WOOD POMO MADERA - ALCOBA TIPO SCHALAGE REF. A50WS O SIMILAR. ACABADO SEGÚN DISEÑO.</v>
          </cell>
          <cell r="C201" t="str">
            <v>Insumos</v>
          </cell>
          <cell r="D201" t="str">
            <v>UND</v>
          </cell>
          <cell r="E201">
            <v>56810</v>
          </cell>
          <cell r="F201">
            <v>54625</v>
          </cell>
        </row>
        <row r="202">
          <cell r="A202" t="str">
            <v>I259</v>
          </cell>
          <cell r="B202" t="str">
            <v>CERRADURA BELL WOOD POMO MADERA - BAÑO TIPO SCHALAGE REF. A40S O SIMILAR. ACABADO SEGÚN DISEÑO.</v>
          </cell>
          <cell r="C202" t="str">
            <v>Insumos</v>
          </cell>
          <cell r="D202" t="str">
            <v>UND</v>
          </cell>
          <cell r="E202">
            <v>56810</v>
          </cell>
          <cell r="F202">
            <v>54625</v>
          </cell>
        </row>
        <row r="203">
          <cell r="A203" t="str">
            <v>I260</v>
          </cell>
          <cell r="B203" t="str">
            <v>CERRADURA BELL WOOD POMO MADERA - ENTRADA TIPO SCHALAGE REF. A80PD O SIMILAR. ACABADO SEGÚN DISEÑO.</v>
          </cell>
          <cell r="C203" t="str">
            <v>Insumos</v>
          </cell>
          <cell r="D203" t="str">
            <v>UND</v>
          </cell>
          <cell r="E203">
            <v>87709</v>
          </cell>
          <cell r="F203">
            <v>84336</v>
          </cell>
        </row>
        <row r="204">
          <cell r="A204" t="str">
            <v>I261</v>
          </cell>
          <cell r="B204" t="str">
            <v>CERRADURA CERROJO DOBLE LLAVE - TIPO SCHALAGE REF. B362PX O SIMILAR. ACABADO SEGÚN DISEÑO.</v>
          </cell>
          <cell r="C204" t="str">
            <v>Insumos</v>
          </cell>
          <cell r="D204" t="str">
            <v>UND</v>
          </cell>
          <cell r="E204">
            <v>150221</v>
          </cell>
          <cell r="F204">
            <v>144443</v>
          </cell>
        </row>
        <row r="205">
          <cell r="A205" t="str">
            <v>I262</v>
          </cell>
          <cell r="B205" t="str">
            <v>CERRADURA CERROJO LLAVE VOLTEADOR - TIPO SCHALAGE REF. B360PX O SIMILAR. ACABADO SEGÚN DISEÑO.</v>
          </cell>
          <cell r="C205" t="str">
            <v>Insumos</v>
          </cell>
          <cell r="D205" t="str">
            <v>UND</v>
          </cell>
          <cell r="E205">
            <v>150221</v>
          </cell>
          <cell r="F205">
            <v>144443</v>
          </cell>
        </row>
        <row r="206">
          <cell r="A206" t="str">
            <v>I263</v>
          </cell>
          <cell r="B206" t="str">
            <v>CERRADURA ORBIT POMO METALICO - ALCOBA TIPO SCHALAGE REF. A50PD O SIMILAR. ACABADO SEGÚN DISEÑO.</v>
          </cell>
          <cell r="C206" t="str">
            <v>Insumos</v>
          </cell>
          <cell r="D206" t="str">
            <v>UND</v>
          </cell>
          <cell r="E206">
            <v>164960</v>
          </cell>
          <cell r="F206">
            <v>158615</v>
          </cell>
        </row>
        <row r="207">
          <cell r="A207" t="str">
            <v>I264</v>
          </cell>
          <cell r="B207" t="str">
            <v>CERRADURA ORBIT POMO METALICO - BAÑO TIPO SCHALAGE REF. A40S O SIMILAR. ACABADO SEGÚN DISEÑO.</v>
          </cell>
          <cell r="C207" t="str">
            <v>Insumos</v>
          </cell>
          <cell r="D207" t="str">
            <v>UND</v>
          </cell>
          <cell r="E207">
            <v>136198</v>
          </cell>
          <cell r="F207">
            <v>130960</v>
          </cell>
        </row>
        <row r="208">
          <cell r="A208" t="str">
            <v>I265</v>
          </cell>
          <cell r="B208" t="str">
            <v>CERRADURA ORBIT POMO METALICO - ENTRADA TIPO SCHALAGE REF. A80PD O SIMILAR. ACABADO SEGÚN DISEÑO.</v>
          </cell>
          <cell r="C208" t="str">
            <v>Insumos</v>
          </cell>
          <cell r="D208" t="str">
            <v>UND</v>
          </cell>
          <cell r="E208">
            <v>158303</v>
          </cell>
          <cell r="F208">
            <v>152214</v>
          </cell>
        </row>
        <row r="209">
          <cell r="A209" t="str">
            <v>I266</v>
          </cell>
          <cell r="B209" t="str">
            <v>MANILLA Y CILINDRO EXTERIOR PARA BARRA ANTIPANICO HORIZONTAL - TIPO AZBE REF. 9510M O SIMILAR.</v>
          </cell>
          <cell r="C209" t="str">
            <v>Insumos</v>
          </cell>
          <cell r="D209" t="str">
            <v>UND</v>
          </cell>
          <cell r="E209">
            <v>306622</v>
          </cell>
          <cell r="F209">
            <v>294829</v>
          </cell>
        </row>
        <row r="210">
          <cell r="A210" t="str">
            <v>I267</v>
          </cell>
          <cell r="B210" t="str">
            <v>CERRADURA ENTRADA PRINCIPAL  - TIPO SCHALAGE REF. H387  O SIMILAR. ACABADO SEGÚN DISEÑO.</v>
          </cell>
          <cell r="C210" t="str">
            <v>Insumos</v>
          </cell>
          <cell r="D210" t="str">
            <v>UND</v>
          </cell>
          <cell r="E210">
            <v>397661</v>
          </cell>
          <cell r="F210">
            <v>382366</v>
          </cell>
        </row>
        <row r="211">
          <cell r="A211" t="str">
            <v>I269</v>
          </cell>
          <cell r="B211" t="str">
            <v>CERRADURA YALE TRES MACHUELOS</v>
          </cell>
          <cell r="C211" t="str">
            <v>Insumos</v>
          </cell>
          <cell r="D211" t="str">
            <v>UND</v>
          </cell>
          <cell r="E211">
            <v>225374</v>
          </cell>
          <cell r="F211">
            <v>216706</v>
          </cell>
        </row>
        <row r="212">
          <cell r="A212" t="str">
            <v>I270</v>
          </cell>
          <cell r="B212" t="str">
            <v>ACPM</v>
          </cell>
          <cell r="C212" t="str">
            <v>Insumos</v>
          </cell>
          <cell r="D212" t="str">
            <v>GAL</v>
          </cell>
          <cell r="E212">
            <v>12500</v>
          </cell>
          <cell r="F212">
            <v>12500</v>
          </cell>
        </row>
        <row r="213">
          <cell r="A213" t="str">
            <v>I271</v>
          </cell>
          <cell r="B213" t="str">
            <v>GASOLINA CORRIENTE</v>
          </cell>
          <cell r="C213" t="str">
            <v>Insumos</v>
          </cell>
          <cell r="D213" t="str">
            <v>GAL</v>
          </cell>
          <cell r="E213">
            <v>16500</v>
          </cell>
          <cell r="F213">
            <v>16500</v>
          </cell>
        </row>
        <row r="214">
          <cell r="A214" t="str">
            <v>I272</v>
          </cell>
          <cell r="B214" t="str">
            <v>LUBRICANTE PARA PVC CORRUGADA</v>
          </cell>
          <cell r="C214" t="str">
            <v>Insumos</v>
          </cell>
          <cell r="D214" t="str">
            <v>UND</v>
          </cell>
          <cell r="E214">
            <v>198173</v>
          </cell>
          <cell r="F214">
            <v>190551</v>
          </cell>
        </row>
        <row r="215">
          <cell r="A215" t="str">
            <v>I273</v>
          </cell>
          <cell r="B215" t="str">
            <v>GRASA ECON X 370 GRS</v>
          </cell>
          <cell r="C215" t="str">
            <v>Insumos</v>
          </cell>
          <cell r="D215" t="str">
            <v>UND</v>
          </cell>
          <cell r="E215">
            <v>12280</v>
          </cell>
          <cell r="F215">
            <v>11808</v>
          </cell>
        </row>
        <row r="216">
          <cell r="A216" t="str">
            <v>I274</v>
          </cell>
          <cell r="B216" t="str">
            <v>CEMENTO GRIS</v>
          </cell>
          <cell r="C216" t="str">
            <v>Insumos</v>
          </cell>
          <cell r="D216" t="str">
            <v>KG</v>
          </cell>
          <cell r="E216">
            <v>690</v>
          </cell>
          <cell r="F216">
            <v>680</v>
          </cell>
        </row>
        <row r="217">
          <cell r="A217" t="str">
            <v>I275</v>
          </cell>
          <cell r="B217" t="str">
            <v>CONCRETO PREMEZCLADO PARA PAVIMENTO MR 40 KG/CM2</v>
          </cell>
          <cell r="C217" t="str">
            <v>Insumos</v>
          </cell>
          <cell r="D217" t="str">
            <v>M3</v>
          </cell>
          <cell r="E217">
            <v>727000</v>
          </cell>
          <cell r="F217">
            <v>0</v>
          </cell>
        </row>
        <row r="218">
          <cell r="A218" t="str">
            <v>I276</v>
          </cell>
          <cell r="B218" t="str">
            <v>GROUTING 17.5 MPA</v>
          </cell>
          <cell r="C218" t="str">
            <v>Insumos</v>
          </cell>
          <cell r="D218" t="str">
            <v>M3</v>
          </cell>
          <cell r="E218">
            <v>716882</v>
          </cell>
          <cell r="F218">
            <v>689310</v>
          </cell>
        </row>
        <row r="219">
          <cell r="A219" t="str">
            <v>I277</v>
          </cell>
          <cell r="B219" t="str">
            <v>CAL</v>
          </cell>
          <cell r="C219" t="str">
            <v>Insumos</v>
          </cell>
          <cell r="D219" t="str">
            <v>KG</v>
          </cell>
          <cell r="E219">
            <v>1739</v>
          </cell>
          <cell r="F219">
            <v>1672</v>
          </cell>
        </row>
        <row r="220">
          <cell r="A220" t="str">
            <v>I278</v>
          </cell>
          <cell r="B220" t="str">
            <v>MORTERO DE NIVELACION SIKAGROUT O SIMILAR</v>
          </cell>
          <cell r="C220" t="str">
            <v>Insumos</v>
          </cell>
          <cell r="D220" t="str">
            <v>LT</v>
          </cell>
          <cell r="E220">
            <v>40546</v>
          </cell>
          <cell r="F220">
            <v>38987</v>
          </cell>
        </row>
        <row r="221">
          <cell r="A221" t="str">
            <v>I279</v>
          </cell>
          <cell r="B221" t="str">
            <v xml:space="preserve">ADOQUIN DE CONCRETO (8*10*20) </v>
          </cell>
          <cell r="C221" t="str">
            <v>Insumos</v>
          </cell>
          <cell r="D221" t="str">
            <v>UND</v>
          </cell>
          <cell r="E221">
            <v>1353</v>
          </cell>
          <cell r="F221">
            <v>1301</v>
          </cell>
        </row>
        <row r="222">
          <cell r="A222" t="str">
            <v>I280</v>
          </cell>
          <cell r="B222" t="str">
            <v>ADOQUIN ECOLOGICO</v>
          </cell>
          <cell r="C222" t="str">
            <v>Insumos</v>
          </cell>
          <cell r="D222" t="str">
            <v>UND</v>
          </cell>
          <cell r="E222">
            <v>1803</v>
          </cell>
          <cell r="F222">
            <v>1734</v>
          </cell>
        </row>
        <row r="223">
          <cell r="A223" t="str">
            <v>I281</v>
          </cell>
          <cell r="B223" t="str">
            <v>CAL HIDRATADA</v>
          </cell>
          <cell r="C223" t="str">
            <v>Insumos</v>
          </cell>
          <cell r="D223" t="str">
            <v>KG</v>
          </cell>
          <cell r="E223">
            <v>2028</v>
          </cell>
          <cell r="F223">
            <v>1950</v>
          </cell>
        </row>
        <row r="224">
          <cell r="A224" t="str">
            <v>I282</v>
          </cell>
          <cell r="B224" t="str">
            <v>SUELO CEMENTO 10:1</v>
          </cell>
          <cell r="C224" t="str">
            <v>Insumos</v>
          </cell>
          <cell r="D224" t="str">
            <v>M3</v>
          </cell>
          <cell r="E224">
            <v>202837</v>
          </cell>
          <cell r="F224">
            <v>195036</v>
          </cell>
        </row>
        <row r="225">
          <cell r="A225" t="str">
            <v>I283</v>
          </cell>
          <cell r="B225" t="str">
            <v>CONCRETO PREMEZCLADO PARA PAVIMENTO MR 45 KG/CM2</v>
          </cell>
          <cell r="C225" t="str">
            <v>Insumos</v>
          </cell>
          <cell r="D225" t="str">
            <v>M3</v>
          </cell>
          <cell r="E225">
            <v>845146</v>
          </cell>
          <cell r="F225">
            <v>845146</v>
          </cell>
        </row>
        <row r="226">
          <cell r="A226" t="str">
            <v>I284</v>
          </cell>
          <cell r="B226" t="str">
            <v>BOLARDO EN CONCRETO DIAMETRO 18cm Y ALTURA LIBRE 62 cm</v>
          </cell>
          <cell r="C226" t="str">
            <v>Insumos</v>
          </cell>
          <cell r="D226" t="str">
            <v>UND</v>
          </cell>
          <cell r="E226">
            <v>123763</v>
          </cell>
          <cell r="F226">
            <v>119003</v>
          </cell>
        </row>
        <row r="227">
          <cell r="A227" t="str">
            <v>I285</v>
          </cell>
          <cell r="B227" t="str">
            <v>CONCRETO PREMEZCLADO PARA PAVIMENTO MR 42 KG/CM2</v>
          </cell>
          <cell r="C227" t="str">
            <v>Insumos</v>
          </cell>
          <cell r="D227" t="str">
            <v>M3</v>
          </cell>
          <cell r="E227">
            <v>780137</v>
          </cell>
          <cell r="F227">
            <v>780137</v>
          </cell>
        </row>
        <row r="228">
          <cell r="A228" t="str">
            <v>I286</v>
          </cell>
          <cell r="B228" t="str">
            <v>CONCRETO PREMEZCLADO 4000 PSI - 28MPA</v>
          </cell>
          <cell r="C228" t="str">
            <v>Insumos</v>
          </cell>
          <cell r="D228" t="str">
            <v>M3</v>
          </cell>
          <cell r="E228">
            <v>715125</v>
          </cell>
          <cell r="F228">
            <v>715125</v>
          </cell>
        </row>
        <row r="229">
          <cell r="A229" t="str">
            <v>I287</v>
          </cell>
          <cell r="B229" t="str">
            <v>CONCRETO PREMEZCLADO 3000 PSI - 21MPA</v>
          </cell>
          <cell r="C229" t="str">
            <v>Insumos</v>
          </cell>
          <cell r="D229" t="str">
            <v>M3</v>
          </cell>
          <cell r="E229">
            <v>650112</v>
          </cell>
          <cell r="F229">
            <v>650112</v>
          </cell>
        </row>
        <row r="230">
          <cell r="A230" t="str">
            <v>I288</v>
          </cell>
          <cell r="B230" t="str">
            <v>CABALLETE LISO TEJA TIPO CINDULIT / CINDURIB  L=3.05 M. O SIMILAR.  COLOR VERDE, AZUL O ROJO SEGÚN DISEÑO.</v>
          </cell>
          <cell r="C230" t="str">
            <v>Insumos</v>
          </cell>
          <cell r="D230" t="str">
            <v>UND</v>
          </cell>
          <cell r="E230">
            <v>161633</v>
          </cell>
          <cell r="F230">
            <v>155416</v>
          </cell>
        </row>
        <row r="231">
          <cell r="A231" t="str">
            <v>I289</v>
          </cell>
          <cell r="B231" t="str">
            <v>FACHADA F MULTIPANEL 300FS TIPO HUNTER DOUGLAS ALUZINC 0,6 MM Y ALUMINIO 0,7 MM. O SIMILAR</v>
          </cell>
          <cell r="C231" t="str">
            <v>Insumos</v>
          </cell>
          <cell r="D231" t="str">
            <v>M2</v>
          </cell>
          <cell r="E231">
            <v>184213</v>
          </cell>
          <cell r="F231">
            <v>177128</v>
          </cell>
        </row>
        <row r="232">
          <cell r="A232" t="str">
            <v>I290</v>
          </cell>
          <cell r="B232" t="str">
            <v>LIMAHOYA LISA TEJA TIPO CINDULIT / CINDURIB  L=3.05 M. O SIMILAR. COLOR VERDE, AZUL O ROJO SEGÚN DISEÑO.</v>
          </cell>
          <cell r="C232" t="str">
            <v>Insumos</v>
          </cell>
          <cell r="D232" t="str">
            <v>UND</v>
          </cell>
          <cell r="E232">
            <v>170482</v>
          </cell>
          <cell r="F232">
            <v>163925</v>
          </cell>
        </row>
        <row r="233">
          <cell r="A233" t="str">
            <v>I291</v>
          </cell>
          <cell r="B233" t="str">
            <v>PERFIL ACERO ESTRUCTURAL PHR ASTM A500 GRADO 50 - TIPO ACESCO O SIMILAR</v>
          </cell>
          <cell r="C233" t="str">
            <v>Insumos</v>
          </cell>
          <cell r="D233" t="str">
            <v>KG</v>
          </cell>
          <cell r="E233">
            <v>8840</v>
          </cell>
          <cell r="F233">
            <v>8500</v>
          </cell>
        </row>
        <row r="234">
          <cell r="A234" t="str">
            <v>I292</v>
          </cell>
          <cell r="B234" t="str">
            <v>PERFIL HEA  A-36</v>
          </cell>
          <cell r="C234" t="str">
            <v>Insumos</v>
          </cell>
          <cell r="D234" t="str">
            <v>KG</v>
          </cell>
          <cell r="E234">
            <v>7696</v>
          </cell>
          <cell r="F234">
            <v>7400</v>
          </cell>
        </row>
        <row r="235">
          <cell r="A235" t="str">
            <v>I293</v>
          </cell>
          <cell r="B235" t="str">
            <v>PERFIL IPE  A-36</v>
          </cell>
          <cell r="C235" t="str">
            <v>Insumos</v>
          </cell>
          <cell r="D235" t="str">
            <v>KG</v>
          </cell>
          <cell r="E235">
            <v>6989</v>
          </cell>
          <cell r="F235">
            <v>6720</v>
          </cell>
        </row>
        <row r="236">
          <cell r="A236" t="str">
            <v>I295</v>
          </cell>
          <cell r="B236" t="str">
            <v xml:space="preserve">PLATINAS ACERO A-36  </v>
          </cell>
          <cell r="C236" t="str">
            <v>Insumos</v>
          </cell>
          <cell r="D236" t="str">
            <v>KG</v>
          </cell>
          <cell r="E236">
            <v>5949</v>
          </cell>
          <cell r="F236">
            <v>5720</v>
          </cell>
        </row>
        <row r="237">
          <cell r="A237" t="str">
            <v>I296</v>
          </cell>
          <cell r="B237" t="str">
            <v>TEJA TERMOACUSTICA TIPO CINDURIB O SIMILAR A=0.78 M. E = 0.35 MM. COLOR VERDE, AZUL O ROJO SEGÚN DISEÑO.</v>
          </cell>
          <cell r="C237" t="str">
            <v>Insumos</v>
          </cell>
          <cell r="D237" t="str">
            <v>M2</v>
          </cell>
          <cell r="E237">
            <v>63993</v>
          </cell>
          <cell r="F237">
            <v>61532</v>
          </cell>
        </row>
        <row r="238">
          <cell r="A238" t="str">
            <v>I297</v>
          </cell>
          <cell r="B238" t="str">
            <v>TEJA TRASLUCIDA TIPO CINDURIB  A=0.78 M E=0.35 MM O SIMILAR. CRISTAL O OPAL  SEGÚN DISEÑO.</v>
          </cell>
          <cell r="C238" t="str">
            <v>Insumos</v>
          </cell>
          <cell r="D238" t="str">
            <v>M2</v>
          </cell>
          <cell r="E238">
            <v>178572</v>
          </cell>
          <cell r="F238">
            <v>171704</v>
          </cell>
        </row>
        <row r="239">
          <cell r="A239" t="str">
            <v>I298</v>
          </cell>
          <cell r="B239" t="str">
            <v>TEJA TERMOACUSTICA TIPO CINDULIT 180 O SIMILAR A=0.78 M. E = 0.35 MM. COLOR VERDE, AZUL O ROJO SEGÚN DISEÑO.</v>
          </cell>
          <cell r="C239" t="str">
            <v>Insumos</v>
          </cell>
          <cell r="D239" t="str">
            <v>M2</v>
          </cell>
          <cell r="E239">
            <v>54181</v>
          </cell>
          <cell r="F239">
            <v>52097</v>
          </cell>
        </row>
        <row r="240">
          <cell r="A240" t="str">
            <v>I299</v>
          </cell>
          <cell r="B240" t="str">
            <v xml:space="preserve">TORNILLO AUTOPERFORANTE TEJA TIPO CINDU O SIMILAR. DIAM. 2 1/2". </v>
          </cell>
          <cell r="C240" t="str">
            <v>Insumos</v>
          </cell>
          <cell r="D240" t="str">
            <v>UND</v>
          </cell>
          <cell r="E240">
            <v>617</v>
          </cell>
          <cell r="F240">
            <v>593</v>
          </cell>
        </row>
        <row r="241">
          <cell r="A241" t="str">
            <v>I300</v>
          </cell>
          <cell r="B241" t="str">
            <v>TORNILLO AUTOPERFORANTE TEJA TIPO CINDU O SIMILAR. DIAM. 3/4".</v>
          </cell>
          <cell r="C241" t="str">
            <v>Insumos</v>
          </cell>
          <cell r="D241" t="str">
            <v>UND</v>
          </cell>
          <cell r="E241">
            <v>426</v>
          </cell>
          <cell r="F241">
            <v>410</v>
          </cell>
        </row>
        <row r="242">
          <cell r="A242" t="str">
            <v>I301</v>
          </cell>
          <cell r="B242" t="str">
            <v>TUBERIA ESTRUCTURAL A.S.T.M.  A-500 GRADO C - REDONDA, CUADRADA O RECTANGULAR SEGÚN DISEÑO - TIPO COLMENA O SIMILAR</v>
          </cell>
          <cell r="C242" t="str">
            <v>Insumos</v>
          </cell>
          <cell r="D242" t="str">
            <v>KG</v>
          </cell>
          <cell r="E242">
            <v>8736</v>
          </cell>
          <cell r="F242">
            <v>8400</v>
          </cell>
        </row>
        <row r="243">
          <cell r="A243" t="str">
            <v>I302</v>
          </cell>
          <cell r="B243" t="str">
            <v>TEJA DE ZINC ONDULADA TZO L=2.44X0.80</v>
          </cell>
          <cell r="C243" t="str">
            <v>Insumos</v>
          </cell>
          <cell r="D243" t="str">
            <v>UND</v>
          </cell>
          <cell r="E243">
            <v>43033</v>
          </cell>
          <cell r="F243">
            <v>41378</v>
          </cell>
        </row>
        <row r="244">
          <cell r="A244" t="str">
            <v>I307</v>
          </cell>
          <cell r="B244" t="str">
            <v>TEJA ONDULADA FIBROCEMENTO PERFIL 7 0,92x1,52M</v>
          </cell>
          <cell r="C244" t="str">
            <v>Insumos</v>
          </cell>
          <cell r="D244" t="str">
            <v>UND</v>
          </cell>
          <cell r="E244">
            <v>31550</v>
          </cell>
          <cell r="F244">
            <v>30337</v>
          </cell>
        </row>
        <row r="245">
          <cell r="A245" t="str">
            <v>I308</v>
          </cell>
          <cell r="B245" t="str">
            <v>TEJA ONDULADA FIBROCEMENTO PERFIL 5 0,92x1,52M</v>
          </cell>
          <cell r="C245" t="str">
            <v>Insumos</v>
          </cell>
          <cell r="D245" t="str">
            <v>UND</v>
          </cell>
          <cell r="E245">
            <v>33808</v>
          </cell>
          <cell r="F245">
            <v>32508</v>
          </cell>
        </row>
        <row r="246">
          <cell r="A246" t="str">
            <v>I309</v>
          </cell>
          <cell r="B246" t="str">
            <v>CABALLETE FIBROCEMENTO FIJO 15</v>
          </cell>
          <cell r="C246" t="str">
            <v>Insumos</v>
          </cell>
          <cell r="D246" t="str">
            <v>UND</v>
          </cell>
          <cell r="E246">
            <v>39443</v>
          </cell>
          <cell r="F246">
            <v>37926</v>
          </cell>
        </row>
        <row r="247">
          <cell r="A247" t="str">
            <v>I310</v>
          </cell>
          <cell r="B247" t="str">
            <v>CABALLETE FIBROCEMENTO FIJO 15 - 20</v>
          </cell>
          <cell r="C247" t="str">
            <v>Insumos</v>
          </cell>
          <cell r="D247" t="str">
            <v>UND</v>
          </cell>
          <cell r="E247">
            <v>39443</v>
          </cell>
          <cell r="F247">
            <v>37926</v>
          </cell>
        </row>
        <row r="248">
          <cell r="A248" t="str">
            <v>I311</v>
          </cell>
          <cell r="B248" t="str">
            <v>CABALLETE FIBROCEMENTO UNIVERSAL</v>
          </cell>
          <cell r="C248" t="str">
            <v>Insumos</v>
          </cell>
          <cell r="D248" t="str">
            <v>UND</v>
          </cell>
          <cell r="E248">
            <v>60850</v>
          </cell>
          <cell r="F248">
            <v>58510</v>
          </cell>
        </row>
        <row r="249">
          <cell r="A249" t="str">
            <v>I312</v>
          </cell>
          <cell r="B249" t="str">
            <v>CLARABOYA FIBROCEMENTO  #6 P7</v>
          </cell>
          <cell r="C249" t="str">
            <v>Insumos</v>
          </cell>
          <cell r="D249" t="str">
            <v>UND</v>
          </cell>
          <cell r="E249">
            <v>70512</v>
          </cell>
          <cell r="F249">
            <v>67800</v>
          </cell>
        </row>
        <row r="250">
          <cell r="A250" t="str">
            <v>I313</v>
          </cell>
          <cell r="B250" t="str">
            <v>VIDRIO TRANSPARENTE 3MM</v>
          </cell>
          <cell r="C250" t="str">
            <v>Insumos</v>
          </cell>
          <cell r="D250" t="str">
            <v>M2</v>
          </cell>
          <cell r="E250">
            <v>33808</v>
          </cell>
          <cell r="F250">
            <v>32508</v>
          </cell>
        </row>
        <row r="251">
          <cell r="A251" t="str">
            <v>I314</v>
          </cell>
          <cell r="B251" t="str">
            <v>LIMAHOYA ASBESTO CEMENTO PERFIL 7-1000</v>
          </cell>
          <cell r="C251" t="str">
            <v>Insumos</v>
          </cell>
          <cell r="D251" t="str">
            <v>UND</v>
          </cell>
          <cell r="E251">
            <v>30425</v>
          </cell>
          <cell r="F251">
            <v>29255</v>
          </cell>
        </row>
        <row r="252">
          <cell r="A252" t="str">
            <v>I315</v>
          </cell>
          <cell r="B252" t="str">
            <v>TEJA TRASLUCIDA PVC ONDULADA 3,66x0,83M</v>
          </cell>
          <cell r="C252" t="str">
            <v>Insumos</v>
          </cell>
          <cell r="D252" t="str">
            <v>M2</v>
          </cell>
          <cell r="E252">
            <v>112686</v>
          </cell>
          <cell r="F252">
            <v>108352</v>
          </cell>
        </row>
        <row r="253">
          <cell r="A253" t="str">
            <v>I316</v>
          </cell>
          <cell r="B253" t="str">
            <v>TEJA TRASLUCIDA PVC ONDULADA 2,44x0,83M</v>
          </cell>
          <cell r="C253" t="str">
            <v>Insumos</v>
          </cell>
          <cell r="D253" t="str">
            <v>M2</v>
          </cell>
          <cell r="E253">
            <v>76625</v>
          </cell>
          <cell r="F253">
            <v>73678</v>
          </cell>
        </row>
        <row r="254">
          <cell r="A254" t="str">
            <v>I317</v>
          </cell>
          <cell r="B254" t="str">
            <v>AMARRA PARA TEJA ETERNIT</v>
          </cell>
          <cell r="C254" t="str">
            <v>Insumos</v>
          </cell>
          <cell r="D254" t="str">
            <v>UND</v>
          </cell>
          <cell r="E254">
            <v>619</v>
          </cell>
          <cell r="F254">
            <v>595</v>
          </cell>
        </row>
        <row r="255">
          <cell r="A255" t="str">
            <v>I318</v>
          </cell>
          <cell r="B255" t="str">
            <v>LAMINA POLICARBONATO 6MM TRANSP ALVEOLAR</v>
          </cell>
          <cell r="C255" t="str">
            <v>Insumos</v>
          </cell>
          <cell r="D255" t="str">
            <v>UND</v>
          </cell>
          <cell r="E255">
            <v>1171939</v>
          </cell>
          <cell r="F255">
            <v>1126864</v>
          </cell>
        </row>
        <row r="256">
          <cell r="A256" t="str">
            <v>I319</v>
          </cell>
          <cell r="B256" t="str">
            <v>REMATE U 6X20 10MM POLICARB  LATERAL-FINAL LAMINA</v>
          </cell>
          <cell r="C256" t="str">
            <v>Insumos</v>
          </cell>
          <cell r="D256" t="str">
            <v>UND</v>
          </cell>
          <cell r="E256">
            <v>20286</v>
          </cell>
          <cell r="F256">
            <v>19506</v>
          </cell>
        </row>
        <row r="257">
          <cell r="A257" t="str">
            <v>I320</v>
          </cell>
          <cell r="B257" t="str">
            <v>CINTALAUMINIO INDUSTRIAL SELLO POLICARBONATO 32M</v>
          </cell>
          <cell r="C257" t="str">
            <v>Insumos</v>
          </cell>
          <cell r="D257" t="str">
            <v>UND</v>
          </cell>
          <cell r="E257">
            <v>135223</v>
          </cell>
          <cell r="F257">
            <v>130022</v>
          </cell>
        </row>
        <row r="258">
          <cell r="A258" t="str">
            <v>I321</v>
          </cell>
          <cell r="B258" t="str">
            <v>TEJA TERMOACUSTICA AJOVER</v>
          </cell>
          <cell r="C258" t="str">
            <v>Insumos</v>
          </cell>
          <cell r="D258" t="str">
            <v>M2</v>
          </cell>
          <cell r="E258">
            <v>33808</v>
          </cell>
          <cell r="F258">
            <v>32508</v>
          </cell>
        </row>
        <row r="259">
          <cell r="A259" t="str">
            <v>I322</v>
          </cell>
          <cell r="B259" t="str">
            <v>PLACA ICOPOR TEXTURIZADO 60x60</v>
          </cell>
          <cell r="C259" t="str">
            <v>Insumos</v>
          </cell>
          <cell r="D259" t="str">
            <v>UND</v>
          </cell>
          <cell r="E259">
            <v>6763</v>
          </cell>
          <cell r="F259">
            <v>6503</v>
          </cell>
        </row>
        <row r="260">
          <cell r="A260" t="str">
            <v>I323</v>
          </cell>
          <cell r="B260" t="str">
            <v>VIDRIO TRASLUCIDO 3MM</v>
          </cell>
          <cell r="C260" t="str">
            <v>Insumos</v>
          </cell>
          <cell r="D260" t="str">
            <v>M2</v>
          </cell>
          <cell r="E260">
            <v>33808</v>
          </cell>
          <cell r="F260">
            <v>32508</v>
          </cell>
        </row>
        <row r="261">
          <cell r="A261" t="str">
            <v>I324</v>
          </cell>
          <cell r="B261" t="str">
            <v>VIDRIO TRASLUCIDO 4MM</v>
          </cell>
          <cell r="C261" t="str">
            <v>Insumos</v>
          </cell>
          <cell r="D261" t="str">
            <v>M2</v>
          </cell>
          <cell r="E261">
            <v>47329</v>
          </cell>
          <cell r="F261">
            <v>45509</v>
          </cell>
        </row>
        <row r="262">
          <cell r="A262" t="str">
            <v>I325</v>
          </cell>
          <cell r="B262" t="str">
            <v>VIDRIO TRASLUCIDO 6MM</v>
          </cell>
          <cell r="C262" t="str">
            <v>Insumos</v>
          </cell>
          <cell r="D262" t="str">
            <v>M2</v>
          </cell>
          <cell r="E262">
            <v>74374</v>
          </cell>
          <cell r="F262">
            <v>71513</v>
          </cell>
        </row>
        <row r="263">
          <cell r="A263" t="str">
            <v>I326</v>
          </cell>
          <cell r="B263" t="str">
            <v>CINTA MALLA DE FIBRA DE VIDRIO ( 90 M. )</v>
          </cell>
          <cell r="C263" t="str">
            <v>Insumos</v>
          </cell>
          <cell r="D263" t="str">
            <v>ROLLO</v>
          </cell>
          <cell r="E263">
            <v>13416</v>
          </cell>
          <cell r="F263">
            <v>12900</v>
          </cell>
        </row>
        <row r="264">
          <cell r="A264" t="str">
            <v>I327</v>
          </cell>
          <cell r="B264" t="str">
            <v>CINTA PAPEL ( 75 M.) X 50MM</v>
          </cell>
          <cell r="C264" t="str">
            <v>Insumos</v>
          </cell>
          <cell r="D264" t="str">
            <v>ROLLO</v>
          </cell>
          <cell r="E264">
            <v>9880</v>
          </cell>
          <cell r="F264">
            <v>9500</v>
          </cell>
        </row>
        <row r="265">
          <cell r="A265" t="str">
            <v>I328</v>
          </cell>
          <cell r="B265" t="str">
            <v>FIBRA DE VIDRIO FRESCASA DE 2 1/2"</v>
          </cell>
          <cell r="C265" t="str">
            <v>Insumos</v>
          </cell>
          <cell r="D265" t="str">
            <v>M2</v>
          </cell>
          <cell r="E265">
            <v>12295</v>
          </cell>
          <cell r="F265">
            <v>11822</v>
          </cell>
        </row>
        <row r="266">
          <cell r="A266" t="str">
            <v>I329</v>
          </cell>
          <cell r="B266" t="str">
            <v>FIBRA DE VIDRIO FRESCASA DE 3 1/2"</v>
          </cell>
          <cell r="C266" t="str">
            <v>Insumos</v>
          </cell>
          <cell r="D266" t="str">
            <v>M2</v>
          </cell>
          <cell r="E266">
            <v>15368</v>
          </cell>
          <cell r="F266">
            <v>14777</v>
          </cell>
        </row>
        <row r="267">
          <cell r="A267" t="str">
            <v>I330</v>
          </cell>
          <cell r="B267" t="str">
            <v>MASILLA SUPERMASTIC USG X 28 KG</v>
          </cell>
          <cell r="C267" t="str">
            <v>Insumos</v>
          </cell>
          <cell r="D267" t="str">
            <v>CANECA</v>
          </cell>
          <cell r="E267">
            <v>64376</v>
          </cell>
          <cell r="F267">
            <v>61900</v>
          </cell>
        </row>
        <row r="268">
          <cell r="A268" t="str">
            <v>I331</v>
          </cell>
          <cell r="B268" t="str">
            <v>PERFIL CANAL BASE 9 - 0.53mm ( 90 MM ) - 2.44 M.</v>
          </cell>
          <cell r="C268" t="str">
            <v>Insumos</v>
          </cell>
          <cell r="D268" t="str">
            <v>UND</v>
          </cell>
          <cell r="E268">
            <v>6708</v>
          </cell>
          <cell r="F268">
            <v>6450</v>
          </cell>
        </row>
        <row r="269">
          <cell r="A269" t="str">
            <v>I334</v>
          </cell>
          <cell r="B269" t="str">
            <v>PERFIL OMEGA CAL 26 - 2.44 M.</v>
          </cell>
          <cell r="C269" t="str">
            <v>Insumos</v>
          </cell>
          <cell r="D269" t="str">
            <v>UND</v>
          </cell>
          <cell r="E269">
            <v>3796</v>
          </cell>
          <cell r="F269">
            <v>3650</v>
          </cell>
        </row>
        <row r="270">
          <cell r="A270" t="str">
            <v>I336</v>
          </cell>
          <cell r="B270" t="str">
            <v>PERFIL PARAL BASE 9 CAL 26 - 2.44 M.</v>
          </cell>
          <cell r="C270" t="str">
            <v>Insumos</v>
          </cell>
          <cell r="D270" t="str">
            <v>UND</v>
          </cell>
          <cell r="E270">
            <v>7748</v>
          </cell>
          <cell r="F270">
            <v>7450</v>
          </cell>
        </row>
        <row r="271">
          <cell r="A271" t="str">
            <v>I337</v>
          </cell>
          <cell r="B271" t="str">
            <v>PLACA YESO TIPO GYPLAC ESTANDAR 1/2" (12.7 MM) DE 1.22 X 2.44 MM. O SIMILAR.</v>
          </cell>
          <cell r="C271" t="str">
            <v>Insumos</v>
          </cell>
          <cell r="D271" t="str">
            <v>UND</v>
          </cell>
          <cell r="E271">
            <v>44200</v>
          </cell>
          <cell r="F271">
            <v>42500</v>
          </cell>
        </row>
        <row r="272">
          <cell r="A272" t="str">
            <v>I338</v>
          </cell>
          <cell r="B272" t="str">
            <v xml:space="preserve">PLACA YESO TIPO GYPLAC R.H. 1/2" (12.7 MM) DE 1.22 X 2.44 MM. O SIMILAR. </v>
          </cell>
          <cell r="C272" t="str">
            <v>Insumos</v>
          </cell>
          <cell r="D272" t="str">
            <v>M2</v>
          </cell>
          <cell r="E272">
            <v>27739</v>
          </cell>
          <cell r="F272">
            <v>26672</v>
          </cell>
        </row>
        <row r="273">
          <cell r="A273" t="str">
            <v>I339</v>
          </cell>
          <cell r="B273" t="str">
            <v>PLACA DE FIBROCEMENTO  E= 10 MM</v>
          </cell>
          <cell r="C273" t="str">
            <v>Insumos</v>
          </cell>
          <cell r="D273" t="str">
            <v>M2</v>
          </cell>
          <cell r="E273">
            <v>33852</v>
          </cell>
          <cell r="F273">
            <v>32550</v>
          </cell>
        </row>
        <row r="274">
          <cell r="A274" t="str">
            <v>I340</v>
          </cell>
          <cell r="B274" t="str">
            <v>SUPERBOARD  ( 2.44 X 1.22 )  E= 6 MM</v>
          </cell>
          <cell r="C274" t="str">
            <v>Insumos</v>
          </cell>
          <cell r="D274" t="str">
            <v>M2</v>
          </cell>
          <cell r="E274">
            <v>21089</v>
          </cell>
          <cell r="F274">
            <v>20277.777777777777</v>
          </cell>
        </row>
        <row r="275">
          <cell r="A275" t="str">
            <v>I341</v>
          </cell>
          <cell r="B275" t="str">
            <v>SUPERBOARD  ( 2.44 X 1.22 )  E= 8 MM</v>
          </cell>
          <cell r="C275" t="str">
            <v>Insumos</v>
          </cell>
          <cell r="D275" t="str">
            <v>M2</v>
          </cell>
          <cell r="E275">
            <v>27040</v>
          </cell>
          <cell r="F275">
            <v>26000</v>
          </cell>
        </row>
        <row r="276">
          <cell r="A276" t="str">
            <v>I342</v>
          </cell>
          <cell r="B276" t="str">
            <v>TORNILLO AUTOPERFORANTE  EST.  7/16 "</v>
          </cell>
          <cell r="C276" t="str">
            <v>Insumos</v>
          </cell>
          <cell r="D276" t="str">
            <v>UND</v>
          </cell>
          <cell r="E276">
            <v>44</v>
          </cell>
          <cell r="F276">
            <v>42</v>
          </cell>
        </row>
        <row r="277">
          <cell r="A277" t="str">
            <v>I343</v>
          </cell>
          <cell r="B277" t="str">
            <v>TORNILLO AUTOPERFORANTE YESO 6 X1</v>
          </cell>
          <cell r="C277" t="str">
            <v>Insumos</v>
          </cell>
          <cell r="D277" t="str">
            <v>UND</v>
          </cell>
          <cell r="E277">
            <v>44</v>
          </cell>
          <cell r="F277">
            <v>42</v>
          </cell>
        </row>
        <row r="278">
          <cell r="A278" t="str">
            <v>I344</v>
          </cell>
          <cell r="B278" t="str">
            <v>TORNILLO PTA BROCA EXTRAPL. EST 8 X 1/2" ( 13MM )</v>
          </cell>
          <cell r="C278" t="str">
            <v>Insumos</v>
          </cell>
          <cell r="D278" t="str">
            <v>UND</v>
          </cell>
          <cell r="E278">
            <v>80</v>
          </cell>
          <cell r="F278">
            <v>77</v>
          </cell>
        </row>
        <row r="279">
          <cell r="A279" t="str">
            <v>I345</v>
          </cell>
          <cell r="B279" t="str">
            <v>PERFIL METALICO CAL 12 - 2,5MM. - 2,44M.</v>
          </cell>
          <cell r="C279" t="str">
            <v>Insumos</v>
          </cell>
          <cell r="D279" t="str">
            <v>UND</v>
          </cell>
          <cell r="E279">
            <v>73766</v>
          </cell>
          <cell r="F279">
            <v>70929</v>
          </cell>
        </row>
        <row r="280">
          <cell r="A280" t="str">
            <v>I346</v>
          </cell>
          <cell r="B280" t="str">
            <v>MASILLA PLASTICA</v>
          </cell>
          <cell r="C280" t="str">
            <v>Insumos</v>
          </cell>
          <cell r="D280" t="str">
            <v>KG</v>
          </cell>
          <cell r="E280">
            <v>45075</v>
          </cell>
          <cell r="F280">
            <v>43341</v>
          </cell>
        </row>
        <row r="281">
          <cell r="A281" t="str">
            <v>I348</v>
          </cell>
          <cell r="B281" t="e">
            <v>#VALUE!</v>
          </cell>
          <cell r="C281" t="str">
            <v>Insumos</v>
          </cell>
          <cell r="D281" t="str">
            <v>UND</v>
          </cell>
          <cell r="E281">
            <v>17131140</v>
          </cell>
          <cell r="F281">
            <v>16472250</v>
          </cell>
        </row>
        <row r="282">
          <cell r="A282" t="str">
            <v>I349</v>
          </cell>
          <cell r="B282" t="e">
            <v>#VALUE!</v>
          </cell>
          <cell r="C282" t="str">
            <v>Insumos</v>
          </cell>
          <cell r="D282" t="str">
            <v>UND</v>
          </cell>
          <cell r="E282">
            <v>17131140</v>
          </cell>
          <cell r="F282">
            <v>16472250</v>
          </cell>
        </row>
        <row r="283">
          <cell r="A283" t="str">
            <v>I350</v>
          </cell>
          <cell r="B283" t="e">
            <v>#VALUE!</v>
          </cell>
          <cell r="C283" t="str">
            <v>Insumos</v>
          </cell>
          <cell r="D283" t="str">
            <v>UND</v>
          </cell>
          <cell r="E283">
            <v>27387593</v>
          </cell>
          <cell r="F283">
            <v>26334224</v>
          </cell>
        </row>
        <row r="284">
          <cell r="A284" t="str">
            <v>I351</v>
          </cell>
          <cell r="B284" t="e">
            <v>#VALUE!</v>
          </cell>
          <cell r="C284" t="str">
            <v>Insumos</v>
          </cell>
          <cell r="D284" t="str">
            <v>UND</v>
          </cell>
          <cell r="E284">
            <v>17337935</v>
          </cell>
          <cell r="F284">
            <v>16671091</v>
          </cell>
        </row>
        <row r="285">
          <cell r="A285" t="str">
            <v>I352</v>
          </cell>
          <cell r="B285" t="e">
            <v>#VALUE!</v>
          </cell>
          <cell r="C285" t="str">
            <v>Insumos</v>
          </cell>
          <cell r="D285" t="str">
            <v>UND</v>
          </cell>
          <cell r="E285">
            <v>17965442</v>
          </cell>
          <cell r="F285">
            <v>17274463</v>
          </cell>
        </row>
        <row r="286">
          <cell r="A286" t="str">
            <v>I353</v>
          </cell>
          <cell r="B286" t="e">
            <v>#VALUE!</v>
          </cell>
          <cell r="C286" t="str">
            <v>Insumos</v>
          </cell>
          <cell r="D286" t="str">
            <v>UND</v>
          </cell>
          <cell r="E286">
            <v>17965442</v>
          </cell>
          <cell r="F286">
            <v>17274463</v>
          </cell>
        </row>
        <row r="287">
          <cell r="A287" t="str">
            <v>I354</v>
          </cell>
          <cell r="B287" t="e">
            <v>#VALUE!</v>
          </cell>
          <cell r="C287" t="str">
            <v>Insumos</v>
          </cell>
          <cell r="D287" t="str">
            <v>UND</v>
          </cell>
          <cell r="E287">
            <v>17965442</v>
          </cell>
          <cell r="F287">
            <v>17274463</v>
          </cell>
        </row>
        <row r="288">
          <cell r="A288" t="str">
            <v>I355</v>
          </cell>
          <cell r="B288" t="e">
            <v>#VALUE!</v>
          </cell>
          <cell r="C288" t="str">
            <v>Insumos</v>
          </cell>
          <cell r="D288" t="str">
            <v>UND</v>
          </cell>
          <cell r="E288">
            <v>17965442</v>
          </cell>
          <cell r="F288">
            <v>17274463</v>
          </cell>
        </row>
        <row r="289">
          <cell r="A289" t="str">
            <v>I356</v>
          </cell>
          <cell r="B289" t="e">
            <v>#VALUE!</v>
          </cell>
          <cell r="C289" t="str">
            <v>Insumos</v>
          </cell>
          <cell r="D289" t="str">
            <v>UND</v>
          </cell>
          <cell r="E289">
            <v>19622165</v>
          </cell>
          <cell r="F289">
            <v>18867466</v>
          </cell>
        </row>
        <row r="290">
          <cell r="A290" t="str">
            <v>I357</v>
          </cell>
          <cell r="B290" t="e">
            <v>#VALUE!</v>
          </cell>
          <cell r="C290" t="str">
            <v>Insumos</v>
          </cell>
          <cell r="D290" t="str">
            <v>UND</v>
          </cell>
          <cell r="E290">
            <v>20294832</v>
          </cell>
          <cell r="F290">
            <v>19514262</v>
          </cell>
        </row>
        <row r="291">
          <cell r="A291" t="str">
            <v>I358</v>
          </cell>
          <cell r="B291" t="e">
            <v>#VALUE!</v>
          </cell>
          <cell r="C291" t="str">
            <v>Insumos</v>
          </cell>
          <cell r="D291" t="str">
            <v>UND</v>
          </cell>
          <cell r="E291">
            <v>24157348</v>
          </cell>
          <cell r="F291">
            <v>23228219</v>
          </cell>
        </row>
        <row r="292">
          <cell r="A292" t="str">
            <v>I363</v>
          </cell>
          <cell r="B292" t="str">
            <v>SUMINISTRO, TRANSPORTE E INSTALACIÓN DE ASCENSOR TIPO PASAJEROS, PARA 8 PERSONAS O 630 KILOGRAMOS, 3 PARADAS MAQUINA LATERAL 1.10 * 1.40 * 2.20</v>
          </cell>
          <cell r="C292" t="str">
            <v>Insumos</v>
          </cell>
          <cell r="D292" t="str">
            <v>UND</v>
          </cell>
          <cell r="E292">
            <v>162268397</v>
          </cell>
          <cell r="F292">
            <v>156027305</v>
          </cell>
        </row>
        <row r="293">
          <cell r="A293" t="str">
            <v>I366</v>
          </cell>
          <cell r="B293" t="str">
            <v>TORON N°15  GRADO 1860 D =0,6"</v>
          </cell>
          <cell r="C293" t="str">
            <v>Insumos</v>
          </cell>
          <cell r="D293" t="str">
            <v>M</v>
          </cell>
          <cell r="E293">
            <v>8064</v>
          </cell>
          <cell r="F293">
            <v>7754</v>
          </cell>
        </row>
        <row r="294">
          <cell r="A294" t="str">
            <v>I367</v>
          </cell>
          <cell r="B294" t="str">
            <v>EMULSION ASFALTICA TIPO CRL-1</v>
          </cell>
          <cell r="C294" t="str">
            <v>Insumos</v>
          </cell>
          <cell r="D294" t="str">
            <v>LT</v>
          </cell>
          <cell r="E294">
            <v>6450</v>
          </cell>
          <cell r="F294">
            <v>5352</v>
          </cell>
        </row>
        <row r="295">
          <cell r="A295" t="str">
            <v>I369</v>
          </cell>
          <cell r="B295" t="str">
            <v>MEZCLA ASFALTICA TIPO MDC-19</v>
          </cell>
          <cell r="C295" t="str">
            <v>Insumos</v>
          </cell>
          <cell r="D295" t="str">
            <v>M3</v>
          </cell>
          <cell r="E295">
            <v>798000</v>
          </cell>
          <cell r="F295">
            <v>761600</v>
          </cell>
        </row>
        <row r="296">
          <cell r="A296" t="str">
            <v>I372</v>
          </cell>
          <cell r="B296" t="str">
            <v>PASTO KIKUYO (CORTADO)</v>
          </cell>
          <cell r="C296" t="str">
            <v>Insumos</v>
          </cell>
          <cell r="D296" t="str">
            <v>M2</v>
          </cell>
          <cell r="E296">
            <v>12983</v>
          </cell>
          <cell r="F296">
            <v>12484</v>
          </cell>
        </row>
        <row r="297">
          <cell r="A297" t="str">
            <v>I373</v>
          </cell>
          <cell r="B297" t="str">
            <v>PLANTAS ORNAMENTALES VARIAS</v>
          </cell>
          <cell r="C297" t="str">
            <v>Insumos</v>
          </cell>
          <cell r="D297" t="str">
            <v>UND</v>
          </cell>
          <cell r="E297">
            <v>4195</v>
          </cell>
          <cell r="F297">
            <v>4034</v>
          </cell>
        </row>
        <row r="298">
          <cell r="A298" t="str">
            <v>I374</v>
          </cell>
          <cell r="B298" t="str">
            <v>TIERRA NEGRA</v>
          </cell>
          <cell r="C298" t="str">
            <v>Insumos</v>
          </cell>
          <cell r="D298" t="str">
            <v>M3</v>
          </cell>
          <cell r="E298">
            <v>126506</v>
          </cell>
          <cell r="F298">
            <v>121640</v>
          </cell>
        </row>
        <row r="299">
          <cell r="A299" t="str">
            <v>I375</v>
          </cell>
          <cell r="B299" t="str">
            <v>GRAMA TIPO BERMUDA GRASS</v>
          </cell>
          <cell r="C299" t="str">
            <v>Insumos</v>
          </cell>
          <cell r="D299" t="str">
            <v>M2</v>
          </cell>
          <cell r="E299">
            <v>11585</v>
          </cell>
          <cell r="F299">
            <v>11139</v>
          </cell>
        </row>
        <row r="300">
          <cell r="A300" t="str">
            <v>I376</v>
          </cell>
          <cell r="B300" t="str">
            <v>AISLADOR SISMICO DIS DI=650</v>
          </cell>
          <cell r="C300" t="str">
            <v>Insumos</v>
          </cell>
          <cell r="D300" t="str">
            <v>UND</v>
          </cell>
          <cell r="E300">
            <v>48183144</v>
          </cell>
          <cell r="F300">
            <v>46329946</v>
          </cell>
        </row>
        <row r="301">
          <cell r="A301" t="str">
            <v>I377</v>
          </cell>
          <cell r="B301" t="str">
            <v>PERNOS, TUERCA Y ARANDELA PARA FIJACION DE AISLADORES</v>
          </cell>
          <cell r="C301" t="str">
            <v>Insumos</v>
          </cell>
          <cell r="D301" t="str">
            <v>UND</v>
          </cell>
          <cell r="E301">
            <v>6798</v>
          </cell>
          <cell r="F301">
            <v>6537</v>
          </cell>
        </row>
        <row r="302">
          <cell r="A302" t="str">
            <v>I378</v>
          </cell>
          <cell r="B302" t="str">
            <v>PLANTILLA PARA UBICACIÓN DE PERNOS PARA FIJAR AISLADOR SISMICO</v>
          </cell>
          <cell r="C302" t="str">
            <v>Insumos</v>
          </cell>
          <cell r="D302" t="str">
            <v>UND</v>
          </cell>
          <cell r="E302">
            <v>349717</v>
          </cell>
          <cell r="F302">
            <v>336266</v>
          </cell>
        </row>
        <row r="303">
          <cell r="A303" t="str">
            <v>I379</v>
          </cell>
          <cell r="B303" t="str">
            <v>AISLADOR SISMICO DIS DI=1000</v>
          </cell>
          <cell r="C303" t="str">
            <v>Insumos</v>
          </cell>
          <cell r="D303" t="str">
            <v>UND</v>
          </cell>
          <cell r="E303">
            <v>56148909</v>
          </cell>
          <cell r="F303">
            <v>53989336</v>
          </cell>
        </row>
        <row r="304">
          <cell r="A304" t="str">
            <v>I380</v>
          </cell>
          <cell r="B304" t="str">
            <v>TUBO GALVANIZADO 4"</v>
          </cell>
          <cell r="C304" t="str">
            <v>Insumos</v>
          </cell>
          <cell r="D304" t="str">
            <v>UND</v>
          </cell>
          <cell r="E304">
            <v>563434</v>
          </cell>
          <cell r="F304">
            <v>541763</v>
          </cell>
        </row>
        <row r="305">
          <cell r="A305" t="str">
            <v>I381</v>
          </cell>
          <cell r="B305" t="str">
            <v>LAMINA METALICA DE 1/2"</v>
          </cell>
          <cell r="C305" t="str">
            <v>Insumos</v>
          </cell>
          <cell r="D305" t="str">
            <v>UND</v>
          </cell>
          <cell r="E305">
            <v>710118</v>
          </cell>
          <cell r="F305">
            <v>682806</v>
          </cell>
        </row>
        <row r="306">
          <cell r="A306" t="str">
            <v>I382</v>
          </cell>
          <cell r="B306" t="str">
            <v>JUNTA TIPO VSL T -100 O SIMILAR</v>
          </cell>
          <cell r="C306" t="str">
            <v>Insumos</v>
          </cell>
          <cell r="D306" t="str">
            <v>M</v>
          </cell>
          <cell r="E306">
            <v>3267907</v>
          </cell>
          <cell r="F306">
            <v>3142218</v>
          </cell>
        </row>
        <row r="307">
          <cell r="A307" t="str">
            <v>I383</v>
          </cell>
          <cell r="B307" t="str">
            <v>BLOQUES DE CESPED</v>
          </cell>
          <cell r="C307" t="str">
            <v>Insumos</v>
          </cell>
          <cell r="D307" t="str">
            <v>M2</v>
          </cell>
          <cell r="E307">
            <v>9846</v>
          </cell>
          <cell r="F307">
            <v>9467</v>
          </cell>
        </row>
        <row r="308">
          <cell r="A308" t="str">
            <v>I385</v>
          </cell>
          <cell r="B308" t="str">
            <v>CANECA METALICA PARA BASUREROS</v>
          </cell>
          <cell r="C308" t="str">
            <v>Insumos</v>
          </cell>
          <cell r="D308" t="str">
            <v>UND</v>
          </cell>
          <cell r="E308">
            <v>359429</v>
          </cell>
          <cell r="F308">
            <v>345605</v>
          </cell>
        </row>
        <row r="309">
          <cell r="A309" t="str">
            <v>I388</v>
          </cell>
          <cell r="B309" t="str">
            <v>VARILLA DE 1" ROSCADA PARA ANCLAJES DE LUMINARIA</v>
          </cell>
          <cell r="C309" t="str">
            <v>Insumos</v>
          </cell>
          <cell r="D309" t="str">
            <v>M</v>
          </cell>
          <cell r="E309">
            <v>30697</v>
          </cell>
          <cell r="F309">
            <v>29516</v>
          </cell>
        </row>
        <row r="310">
          <cell r="A310" t="str">
            <v>I390</v>
          </cell>
          <cell r="B310" t="str">
            <v>POSTE EN CONCRETO PREFABRICADO</v>
          </cell>
          <cell r="C310" t="str">
            <v>Insumos</v>
          </cell>
          <cell r="D310" t="str">
            <v>M</v>
          </cell>
          <cell r="E310">
            <v>49920</v>
          </cell>
          <cell r="F310">
            <v>48000</v>
          </cell>
        </row>
        <row r="311">
          <cell r="A311" t="str">
            <v>I391</v>
          </cell>
          <cell r="B311" t="str">
            <v>PLANTULA DE  LIMONCILLO Y/O CITRONELA O SIMILAR</v>
          </cell>
          <cell r="C311" t="str">
            <v>Insumos</v>
          </cell>
          <cell r="D311" t="str">
            <v>UND</v>
          </cell>
          <cell r="E311">
            <v>2735</v>
          </cell>
          <cell r="F311">
            <v>2630</v>
          </cell>
        </row>
        <row r="312">
          <cell r="A312" t="str">
            <v>I392</v>
          </cell>
          <cell r="B312" t="str">
            <v>REPOSICION PLANTULAS</v>
          </cell>
          <cell r="C312" t="str">
            <v>Insumos</v>
          </cell>
          <cell r="D312" t="str">
            <v>UND</v>
          </cell>
          <cell r="E312">
            <v>4735</v>
          </cell>
          <cell r="F312">
            <v>4553</v>
          </cell>
        </row>
        <row r="313">
          <cell r="A313" t="str">
            <v>I393</v>
          </cell>
          <cell r="B313" t="str">
            <v>SEMILLAS PARA BIOMANTO</v>
          </cell>
          <cell r="C313" t="str">
            <v>Insumos</v>
          </cell>
          <cell r="D313" t="str">
            <v>KG</v>
          </cell>
          <cell r="E313">
            <v>34757</v>
          </cell>
          <cell r="F313">
            <v>33420</v>
          </cell>
        </row>
        <row r="314">
          <cell r="A314" t="str">
            <v>I394</v>
          </cell>
          <cell r="B314" t="str">
            <v>GALLINAZA</v>
          </cell>
          <cell r="C314" t="str">
            <v>Insumos</v>
          </cell>
          <cell r="D314" t="str">
            <v>KG</v>
          </cell>
          <cell r="E314">
            <v>1768</v>
          </cell>
          <cell r="F314">
            <v>1700</v>
          </cell>
        </row>
        <row r="315">
          <cell r="A315" t="str">
            <v>I395</v>
          </cell>
          <cell r="B315" t="str">
            <v>ESTACA DE CAÑABRAVA O SIMILAR</v>
          </cell>
          <cell r="C315" t="str">
            <v>Insumos</v>
          </cell>
          <cell r="D315" t="str">
            <v>UND</v>
          </cell>
          <cell r="E315">
            <v>3827</v>
          </cell>
          <cell r="F315">
            <v>3680</v>
          </cell>
        </row>
        <row r="316">
          <cell r="A316" t="str">
            <v>I396</v>
          </cell>
          <cell r="B316" t="str">
            <v>ESTACAS DE MATARARRON, QUIEBRABARRIGA O SIMILAR</v>
          </cell>
          <cell r="C316" t="str">
            <v>Insumos</v>
          </cell>
          <cell r="D316" t="str">
            <v>UND</v>
          </cell>
          <cell r="E316">
            <v>4919</v>
          </cell>
          <cell r="F316">
            <v>4730</v>
          </cell>
        </row>
        <row r="317">
          <cell r="A317" t="str">
            <v>I397</v>
          </cell>
          <cell r="B317" t="str">
            <v>ESTACAS DE GUADUA</v>
          </cell>
          <cell r="C317" t="str">
            <v>Insumos</v>
          </cell>
          <cell r="D317" t="str">
            <v>UND</v>
          </cell>
          <cell r="E317">
            <v>5470</v>
          </cell>
          <cell r="F317">
            <v>5260</v>
          </cell>
        </row>
        <row r="318">
          <cell r="A318" t="str">
            <v>I398</v>
          </cell>
          <cell r="B318" t="str">
            <v>ALFALISTO BLANCO O SIMILAR</v>
          </cell>
          <cell r="C318" t="str">
            <v>Insumos</v>
          </cell>
          <cell r="D318" t="str">
            <v>KG</v>
          </cell>
          <cell r="E318">
            <v>3008</v>
          </cell>
          <cell r="F318">
            <v>2892</v>
          </cell>
        </row>
        <row r="319">
          <cell r="A319" t="str">
            <v>I399</v>
          </cell>
          <cell r="B319" t="str">
            <v>ALFALISTO GRIS O SIMILAR.</v>
          </cell>
          <cell r="C319" t="str">
            <v>Insumos</v>
          </cell>
          <cell r="D319" t="str">
            <v>KG</v>
          </cell>
          <cell r="E319">
            <v>2295</v>
          </cell>
          <cell r="F319">
            <v>2207</v>
          </cell>
        </row>
        <row r="320">
          <cell r="A320" t="str">
            <v>I400</v>
          </cell>
          <cell r="B320" t="str">
            <v>ALFALISTOPLUS O SIMILAR.</v>
          </cell>
          <cell r="C320" t="str">
            <v>Insumos</v>
          </cell>
          <cell r="D320" t="str">
            <v>KG</v>
          </cell>
          <cell r="E320">
            <v>5561</v>
          </cell>
          <cell r="F320">
            <v>5347</v>
          </cell>
        </row>
        <row r="321">
          <cell r="A321" t="str">
            <v>I401</v>
          </cell>
          <cell r="B321" t="str">
            <v>BISAGRAS ALUMINIO 3"</v>
          </cell>
          <cell r="C321" t="str">
            <v>Insumos</v>
          </cell>
          <cell r="D321" t="str">
            <v>UND</v>
          </cell>
          <cell r="E321">
            <v>5121</v>
          </cell>
          <cell r="F321">
            <v>4924</v>
          </cell>
        </row>
        <row r="322">
          <cell r="A322" t="str">
            <v>I402</v>
          </cell>
          <cell r="B322" t="str">
            <v>BROCA PARA MURO 5/8" X 8"</v>
          </cell>
          <cell r="C322" t="str">
            <v>Insumos</v>
          </cell>
          <cell r="D322" t="str">
            <v>UND</v>
          </cell>
          <cell r="E322">
            <v>55432</v>
          </cell>
          <cell r="F322">
            <v>53300</v>
          </cell>
        </row>
        <row r="323">
          <cell r="A323" t="str">
            <v>I403</v>
          </cell>
          <cell r="B323" t="str">
            <v>BROCA PARA MURO 7/8" X 8"</v>
          </cell>
          <cell r="C323" t="str">
            <v>Insumos</v>
          </cell>
          <cell r="D323" t="str">
            <v>UND</v>
          </cell>
          <cell r="E323">
            <v>74360</v>
          </cell>
          <cell r="F323">
            <v>71500</v>
          </cell>
        </row>
        <row r="324">
          <cell r="A324" t="str">
            <v>I404</v>
          </cell>
          <cell r="B324" t="str">
            <v>CEMENTO BLANCO</v>
          </cell>
          <cell r="C324" t="str">
            <v>Insumos</v>
          </cell>
          <cell r="D324" t="str">
            <v>KG</v>
          </cell>
          <cell r="E324">
            <v>1896</v>
          </cell>
          <cell r="F324">
            <v>1823</v>
          </cell>
        </row>
        <row r="325">
          <cell r="A325" t="str">
            <v>I405</v>
          </cell>
          <cell r="B325" t="str">
            <v>CHAZO PUNTILLA</v>
          </cell>
          <cell r="C325" t="str">
            <v>Insumos</v>
          </cell>
          <cell r="D325" t="str">
            <v>UND</v>
          </cell>
          <cell r="E325">
            <v>413</v>
          </cell>
          <cell r="F325">
            <v>397</v>
          </cell>
        </row>
        <row r="326">
          <cell r="A326" t="str">
            <v>I406</v>
          </cell>
          <cell r="B326" t="str">
            <v xml:space="preserve">CHAZOS 3/8 X 2" </v>
          </cell>
          <cell r="C326" t="str">
            <v>Insumos</v>
          </cell>
          <cell r="D326" t="str">
            <v>UND</v>
          </cell>
          <cell r="E326">
            <v>1535</v>
          </cell>
          <cell r="F326">
            <v>1476</v>
          </cell>
        </row>
        <row r="327">
          <cell r="A327" t="str">
            <v>I407</v>
          </cell>
          <cell r="B327" t="str">
            <v>CINTA DE DEMARCACION * 10 M.</v>
          </cell>
          <cell r="C327" t="str">
            <v>Insumos</v>
          </cell>
          <cell r="D327" t="str">
            <v>M</v>
          </cell>
          <cell r="E327">
            <v>201</v>
          </cell>
          <cell r="F327">
            <v>193</v>
          </cell>
        </row>
        <row r="328">
          <cell r="A328" t="str">
            <v>I408</v>
          </cell>
          <cell r="B328" t="str">
            <v>COLOR MINERAL</v>
          </cell>
          <cell r="C328" t="str">
            <v>Insumos</v>
          </cell>
          <cell r="D328" t="str">
            <v>KG</v>
          </cell>
          <cell r="E328">
            <v>21716</v>
          </cell>
          <cell r="F328">
            <v>20881</v>
          </cell>
        </row>
        <row r="329">
          <cell r="A329" t="str">
            <v>I409</v>
          </cell>
          <cell r="B329" t="str">
            <v>DILATACION EN BRONCE PC09</v>
          </cell>
          <cell r="C329" t="str">
            <v>Insumos</v>
          </cell>
          <cell r="D329" t="str">
            <v>M</v>
          </cell>
          <cell r="E329">
            <v>36400</v>
          </cell>
          <cell r="F329">
            <v>35000</v>
          </cell>
        </row>
        <row r="330">
          <cell r="A330" t="str">
            <v>I411</v>
          </cell>
          <cell r="B330" t="str">
            <v>ESTOPA</v>
          </cell>
          <cell r="C330" t="str">
            <v>Insumos</v>
          </cell>
          <cell r="D330" t="str">
            <v>KG</v>
          </cell>
          <cell r="E330">
            <v>90160</v>
          </cell>
          <cell r="F330">
            <v>86692</v>
          </cell>
        </row>
        <row r="331">
          <cell r="A331" t="str">
            <v>I413</v>
          </cell>
          <cell r="B331" t="str">
            <v>GRAVILLA MONA ( 25 KILOS )</v>
          </cell>
          <cell r="C331" t="str">
            <v>Insumos</v>
          </cell>
          <cell r="D331" t="str">
            <v>BUL</v>
          </cell>
          <cell r="E331">
            <v>9834</v>
          </cell>
          <cell r="F331">
            <v>9456</v>
          </cell>
        </row>
        <row r="332">
          <cell r="A332" t="str">
            <v>I414</v>
          </cell>
          <cell r="B332" t="str">
            <v>LAMINA METALDECK  LAMINA 2"  CAL.16  - TIPO ACESCO O SIMILAR.</v>
          </cell>
          <cell r="C332" t="str">
            <v>Insumos</v>
          </cell>
          <cell r="D332" t="str">
            <v>M2</v>
          </cell>
          <cell r="E332">
            <v>42097</v>
          </cell>
          <cell r="F332">
            <v>40478</v>
          </cell>
        </row>
        <row r="333">
          <cell r="A333" t="str">
            <v>I416</v>
          </cell>
          <cell r="B333" t="str">
            <v>LLAVE TERMINAL MANGUERA 1/2"</v>
          </cell>
          <cell r="C333" t="str">
            <v>Insumos</v>
          </cell>
          <cell r="D333" t="str">
            <v>UND</v>
          </cell>
          <cell r="E333">
            <v>32579</v>
          </cell>
          <cell r="F333">
            <v>31326</v>
          </cell>
        </row>
        <row r="334">
          <cell r="A334" t="str">
            <v>I417</v>
          </cell>
          <cell r="B334" t="str">
            <v>PABMERIL PLIEGO 9" X 11"</v>
          </cell>
          <cell r="C334" t="str">
            <v>Insumos</v>
          </cell>
          <cell r="D334" t="str">
            <v>UND</v>
          </cell>
          <cell r="E334">
            <v>4846</v>
          </cell>
          <cell r="F334">
            <v>4660</v>
          </cell>
        </row>
        <row r="335">
          <cell r="A335" t="str">
            <v>I418</v>
          </cell>
          <cell r="B335" t="str">
            <v>PEGACOR ULTRA PLUS</v>
          </cell>
          <cell r="C335" t="str">
            <v>Insumos</v>
          </cell>
          <cell r="D335" t="str">
            <v>KG</v>
          </cell>
          <cell r="E335">
            <v>1873</v>
          </cell>
          <cell r="F335">
            <v>1801</v>
          </cell>
        </row>
        <row r="336">
          <cell r="A336" t="str">
            <v>I420</v>
          </cell>
          <cell r="B336" t="str">
            <v>PISTOLA INYECTOR PARA EPOXICO</v>
          </cell>
          <cell r="C336" t="str">
            <v>Insumos</v>
          </cell>
          <cell r="D336" t="str">
            <v>UND</v>
          </cell>
          <cell r="E336">
            <v>594640</v>
          </cell>
          <cell r="F336">
            <v>571769</v>
          </cell>
        </row>
        <row r="337">
          <cell r="A337" t="str">
            <v>I421</v>
          </cell>
          <cell r="B337" t="str">
            <v>PLACA DE IDENTIFICACION EN ALUMINIO ALTO RELIEVE DE 12 X 5 CM. SEGÚN NORMA CS 278-1</v>
          </cell>
          <cell r="C337" t="str">
            <v>Insumos</v>
          </cell>
          <cell r="D337" t="str">
            <v>UND</v>
          </cell>
          <cell r="E337">
            <v>7167</v>
          </cell>
          <cell r="F337">
            <v>6891</v>
          </cell>
        </row>
        <row r="338">
          <cell r="A338" t="str">
            <v>I422</v>
          </cell>
          <cell r="B338" t="str">
            <v>PLASTOCRETE DM DE SIKA IMPERMEABILIZANTE PARA CONCRETOS O SIMILAR.</v>
          </cell>
          <cell r="C338" t="str">
            <v>Insumos</v>
          </cell>
          <cell r="D338" t="str">
            <v>KG</v>
          </cell>
          <cell r="E338">
            <v>15666</v>
          </cell>
          <cell r="F338">
            <v>15063.478260869566</v>
          </cell>
        </row>
        <row r="339">
          <cell r="A339" t="str">
            <v>I423</v>
          </cell>
          <cell r="B339" t="str">
            <v>POLIETILENO NO. 6</v>
          </cell>
          <cell r="C339" t="str">
            <v>Insumos</v>
          </cell>
          <cell r="D339" t="str">
            <v>M2</v>
          </cell>
          <cell r="E339">
            <v>5121</v>
          </cell>
          <cell r="F339">
            <v>4924</v>
          </cell>
        </row>
        <row r="340">
          <cell r="A340" t="str">
            <v>I424</v>
          </cell>
          <cell r="B340" t="str">
            <v>PUNTILLA CON CABEZA 1"</v>
          </cell>
          <cell r="C340" t="str">
            <v>Insumos</v>
          </cell>
          <cell r="D340" t="str">
            <v>LB</v>
          </cell>
          <cell r="E340">
            <v>6448</v>
          </cell>
          <cell r="F340">
            <v>6200</v>
          </cell>
        </row>
        <row r="341">
          <cell r="A341" t="str">
            <v>I425</v>
          </cell>
          <cell r="B341" t="str">
            <v>PUNTILLA CON CABEZA 2"</v>
          </cell>
          <cell r="C341" t="str">
            <v>Insumos</v>
          </cell>
          <cell r="D341" t="str">
            <v>LB</v>
          </cell>
          <cell r="E341">
            <v>5304</v>
          </cell>
          <cell r="F341">
            <v>5100</v>
          </cell>
        </row>
        <row r="342">
          <cell r="A342" t="str">
            <v>I426</v>
          </cell>
          <cell r="B342" t="str">
            <v>PUNTILLA CON CABEZA 3"</v>
          </cell>
          <cell r="C342" t="str">
            <v>Insumos</v>
          </cell>
          <cell r="D342" t="str">
            <v>LB</v>
          </cell>
          <cell r="E342">
            <v>5304</v>
          </cell>
          <cell r="F342">
            <v>5100</v>
          </cell>
        </row>
        <row r="343">
          <cell r="A343" t="str">
            <v>I427</v>
          </cell>
          <cell r="B343" t="str">
            <v>SIKA-1 IMPERMEABILIZANTE INTEGRAL MORTEROS O SIMILAR.</v>
          </cell>
          <cell r="C343" t="str">
            <v>Insumos</v>
          </cell>
          <cell r="D343" t="str">
            <v>KG</v>
          </cell>
          <cell r="E343">
            <v>17311</v>
          </cell>
          <cell r="F343">
            <v>16645</v>
          </cell>
        </row>
        <row r="344">
          <cell r="A344" t="str">
            <v>I428</v>
          </cell>
          <cell r="B344" t="str">
            <v>SIKADUR -42  ANCLAJE O SIMILAR.</v>
          </cell>
          <cell r="C344" t="str">
            <v>Insumos</v>
          </cell>
          <cell r="D344" t="str">
            <v>KG</v>
          </cell>
          <cell r="E344">
            <v>70374</v>
          </cell>
          <cell r="F344">
            <v>67667</v>
          </cell>
        </row>
        <row r="345">
          <cell r="A345" t="str">
            <v>I429</v>
          </cell>
          <cell r="B345" t="str">
            <v>SIKADUR -32 PRIMER</v>
          </cell>
          <cell r="C345" t="str">
            <v>Insumos</v>
          </cell>
          <cell r="D345" t="str">
            <v>KG</v>
          </cell>
          <cell r="E345">
            <v>156936</v>
          </cell>
          <cell r="F345">
            <v>150900</v>
          </cell>
        </row>
        <row r="346">
          <cell r="A346" t="str">
            <v>I430</v>
          </cell>
          <cell r="B346" t="str">
            <v>SIKADUR PANEL O SIMILAR.</v>
          </cell>
          <cell r="C346" t="str">
            <v>Insumos</v>
          </cell>
          <cell r="D346" t="str">
            <v>KG</v>
          </cell>
          <cell r="E346">
            <v>85030</v>
          </cell>
          <cell r="F346">
            <v>81760</v>
          </cell>
        </row>
        <row r="347">
          <cell r="A347" t="str">
            <v>I431</v>
          </cell>
          <cell r="B347" t="str">
            <v>SIKAFLEX 1A TUBO 305 CC O SIMILAR.</v>
          </cell>
          <cell r="C347" t="str">
            <v>Insumos</v>
          </cell>
          <cell r="D347" t="str">
            <v>UND</v>
          </cell>
          <cell r="E347">
            <v>46112</v>
          </cell>
          <cell r="F347">
            <v>44338</v>
          </cell>
        </row>
        <row r="348">
          <cell r="A348" t="str">
            <v>I432</v>
          </cell>
          <cell r="B348" t="str">
            <v>SIKAFLEX PRO 3 WF TUBO 600 CC O SIMILAR.</v>
          </cell>
          <cell r="C348" t="str">
            <v>Insumos</v>
          </cell>
          <cell r="D348" t="str">
            <v>UND</v>
          </cell>
          <cell r="E348">
            <v>109572</v>
          </cell>
          <cell r="F348">
            <v>105358</v>
          </cell>
        </row>
        <row r="349">
          <cell r="A349" t="str">
            <v>I433</v>
          </cell>
          <cell r="B349" t="str">
            <v>SILICONA TUBO 280 ML</v>
          </cell>
          <cell r="C349" t="str">
            <v>Insumos</v>
          </cell>
          <cell r="D349" t="str">
            <v>UND</v>
          </cell>
          <cell r="E349">
            <v>15982</v>
          </cell>
          <cell r="F349">
            <v>15367</v>
          </cell>
        </row>
        <row r="350">
          <cell r="A350" t="str">
            <v>I434</v>
          </cell>
          <cell r="B350" t="str">
            <v>SOLDADURA DE ESTAÑO 60-40 250GR 1/16"  (1.6 MM)</v>
          </cell>
          <cell r="C350" t="str">
            <v>Insumos</v>
          </cell>
          <cell r="D350" t="str">
            <v>UND</v>
          </cell>
          <cell r="E350">
            <v>37291</v>
          </cell>
          <cell r="F350">
            <v>35857</v>
          </cell>
        </row>
        <row r="351">
          <cell r="A351" t="str">
            <v>I435</v>
          </cell>
          <cell r="B351" t="str">
            <v>SOLDADURA ELECTRICA TIPO WESTARCO SUPER E- 6013  DE 1/8 O SIMILAR.</v>
          </cell>
          <cell r="C351" t="str">
            <v>Insumos</v>
          </cell>
          <cell r="D351" t="str">
            <v>KG</v>
          </cell>
          <cell r="E351">
            <v>22500</v>
          </cell>
          <cell r="F351">
            <v>22500</v>
          </cell>
        </row>
        <row r="352">
          <cell r="A352" t="str">
            <v>I437</v>
          </cell>
          <cell r="B352" t="str">
            <v xml:space="preserve">SOLDADURA E 6013 </v>
          </cell>
          <cell r="C352" t="str">
            <v>Insumos</v>
          </cell>
          <cell r="D352" t="str">
            <v>KG</v>
          </cell>
          <cell r="E352">
            <v>22500</v>
          </cell>
          <cell r="F352">
            <v>22500</v>
          </cell>
        </row>
        <row r="353">
          <cell r="A353" t="str">
            <v>I438</v>
          </cell>
          <cell r="B353" t="str">
            <v>SOLDADURA Y LIMPIADOR</v>
          </cell>
          <cell r="C353" t="str">
            <v>Insumos</v>
          </cell>
          <cell r="D353" t="str">
            <v>UND</v>
          </cell>
          <cell r="E353">
            <v>3024</v>
          </cell>
          <cell r="F353">
            <v>2908</v>
          </cell>
        </row>
        <row r="354">
          <cell r="A354" t="str">
            <v>I439</v>
          </cell>
          <cell r="B354" t="str">
            <v>SOLDADURA E7018 DE 1/8</v>
          </cell>
          <cell r="C354" t="str">
            <v>Insumos</v>
          </cell>
          <cell r="D354" t="str">
            <v>KG</v>
          </cell>
          <cell r="E354">
            <v>28600</v>
          </cell>
          <cell r="F354">
            <v>27500</v>
          </cell>
        </row>
        <row r="355">
          <cell r="A355" t="str">
            <v>I440</v>
          </cell>
          <cell r="B355" t="str">
            <v>WIN PLASTICO</v>
          </cell>
          <cell r="C355" t="str">
            <v>Insumos</v>
          </cell>
          <cell r="D355" t="str">
            <v>M</v>
          </cell>
          <cell r="E355">
            <v>5738</v>
          </cell>
          <cell r="F355">
            <v>5517</v>
          </cell>
        </row>
        <row r="356">
          <cell r="A356" t="str">
            <v>I441</v>
          </cell>
          <cell r="B356" t="str">
            <v>SIKA ANTISOL BLANCO</v>
          </cell>
          <cell r="C356" t="str">
            <v>Insumos</v>
          </cell>
          <cell r="D356" t="str">
            <v>KG</v>
          </cell>
          <cell r="E356">
            <v>12480</v>
          </cell>
          <cell r="F356">
            <v>12000</v>
          </cell>
        </row>
        <row r="357">
          <cell r="A357" t="str">
            <v>I442</v>
          </cell>
          <cell r="B357" t="str">
            <v>DESMOLDANTE SIKA SEPAROL O MAPEI</v>
          </cell>
          <cell r="C357" t="str">
            <v>Insumos</v>
          </cell>
          <cell r="D357" t="str">
            <v>KG</v>
          </cell>
          <cell r="E357">
            <v>19807</v>
          </cell>
          <cell r="F357">
            <v>19045</v>
          </cell>
        </row>
        <row r="358">
          <cell r="A358" t="str">
            <v>I443</v>
          </cell>
          <cell r="B358" t="str">
            <v xml:space="preserve">POLIETILENO NEGRO CAL 3.5 </v>
          </cell>
          <cell r="C358" t="str">
            <v>Insumos</v>
          </cell>
          <cell r="D358" t="str">
            <v>M</v>
          </cell>
          <cell r="E358">
            <v>7581</v>
          </cell>
          <cell r="F358">
            <v>7289</v>
          </cell>
        </row>
        <row r="359">
          <cell r="A359" t="str">
            <v>I444</v>
          </cell>
          <cell r="B359" t="str">
            <v>FALLEBA +PORTA CANDADO</v>
          </cell>
          <cell r="C359" t="str">
            <v>Insumos</v>
          </cell>
          <cell r="D359" t="str">
            <v>UND</v>
          </cell>
          <cell r="E359">
            <v>71716</v>
          </cell>
          <cell r="F359">
            <v>68958</v>
          </cell>
        </row>
        <row r="360">
          <cell r="A360" t="str">
            <v>I445</v>
          </cell>
          <cell r="B360" t="str">
            <v xml:space="preserve">BISAGRA EN TUBO </v>
          </cell>
          <cell r="C360" t="str">
            <v>Insumos</v>
          </cell>
          <cell r="D360" t="str">
            <v>UND</v>
          </cell>
          <cell r="E360">
            <v>51226</v>
          </cell>
          <cell r="F360">
            <v>49256</v>
          </cell>
        </row>
        <row r="361">
          <cell r="A361" t="str">
            <v>I446</v>
          </cell>
          <cell r="B361" t="str">
            <v>BISAGRAS ALUMINIO VAIVEN 3"</v>
          </cell>
          <cell r="C361" t="str">
            <v>Insumos</v>
          </cell>
          <cell r="D361" t="str">
            <v>UND</v>
          </cell>
          <cell r="E361">
            <v>31762</v>
          </cell>
          <cell r="F361">
            <v>30540</v>
          </cell>
        </row>
        <row r="362">
          <cell r="A362" t="str">
            <v>I447</v>
          </cell>
          <cell r="B362" t="str">
            <v>FIBRA PARA CERRAMIENTO PROVISIONAL H=2,1M</v>
          </cell>
          <cell r="C362" t="str">
            <v>Insumos</v>
          </cell>
          <cell r="D362" t="str">
            <v>M</v>
          </cell>
          <cell r="E362">
            <v>4505</v>
          </cell>
          <cell r="F362">
            <v>4332</v>
          </cell>
        </row>
        <row r="363">
          <cell r="A363" t="str">
            <v>I448</v>
          </cell>
          <cell r="B363" t="str">
            <v>VALLA EN LONA</v>
          </cell>
          <cell r="C363" t="str">
            <v>Insumos</v>
          </cell>
          <cell r="D363" t="str">
            <v>M2</v>
          </cell>
          <cell r="E363">
            <v>102451</v>
          </cell>
          <cell r="F363">
            <v>98511</v>
          </cell>
        </row>
        <row r="364">
          <cell r="A364" t="str">
            <v>I449</v>
          </cell>
          <cell r="B364" t="str">
            <v>VALLA EN LONA TIPO TRIPODE (3 USOS)</v>
          </cell>
          <cell r="C364" t="str">
            <v>Insumos</v>
          </cell>
          <cell r="D364" t="str">
            <v>UND</v>
          </cell>
          <cell r="E364">
            <v>368834</v>
          </cell>
          <cell r="F364">
            <v>354648</v>
          </cell>
        </row>
        <row r="365">
          <cell r="A365" t="str">
            <v>I450</v>
          </cell>
          <cell r="B365" t="str">
            <v>ALQUILER DE SEÑAL PREVENTIVA, REGLAMENTARIA E INFORMATIVA</v>
          </cell>
          <cell r="C365" t="str">
            <v>Insumos</v>
          </cell>
          <cell r="D365" t="str">
            <v>UND</v>
          </cell>
          <cell r="E365">
            <v>204903</v>
          </cell>
          <cell r="F365">
            <v>197022</v>
          </cell>
        </row>
        <row r="366">
          <cell r="A366" t="str">
            <v>I451</v>
          </cell>
          <cell r="B366" t="str">
            <v>ALQUILER DE DELINEADOR PLASTICO ( 8  USOS)</v>
          </cell>
          <cell r="C366" t="str">
            <v>Insumos</v>
          </cell>
          <cell r="D366" t="str">
            <v>UND</v>
          </cell>
          <cell r="E366">
            <v>61471</v>
          </cell>
          <cell r="F366">
            <v>59107</v>
          </cell>
        </row>
        <row r="367">
          <cell r="A367" t="str">
            <v>I452</v>
          </cell>
          <cell r="B367" t="str">
            <v>CINTA REFLECTIVA DE SEGURIDAD (2 HILERAS)</v>
          </cell>
          <cell r="C367" t="str">
            <v>Insumos</v>
          </cell>
          <cell r="D367" t="str">
            <v>M</v>
          </cell>
          <cell r="E367">
            <v>163</v>
          </cell>
          <cell r="F367">
            <v>157</v>
          </cell>
        </row>
        <row r="368">
          <cell r="A368" t="str">
            <v>I453</v>
          </cell>
          <cell r="B368" t="str">
            <v>ESTRUCTURA EN GUADUA-CUARTÓN</v>
          </cell>
          <cell r="C368" t="str">
            <v>Insumos</v>
          </cell>
          <cell r="D368" t="str">
            <v>M</v>
          </cell>
          <cell r="E368">
            <v>40977</v>
          </cell>
          <cell r="F368">
            <v>39401</v>
          </cell>
        </row>
        <row r="369">
          <cell r="A369" t="str">
            <v>I454</v>
          </cell>
          <cell r="B369" t="str">
            <v>PASAMANOS EN LISTÓN</v>
          </cell>
          <cell r="C369" t="str">
            <v>Insumos</v>
          </cell>
          <cell r="D369" t="str">
            <v>M</v>
          </cell>
          <cell r="E369">
            <v>14344</v>
          </cell>
          <cell r="F369">
            <v>13792</v>
          </cell>
        </row>
        <row r="370">
          <cell r="A370" t="str">
            <v>I455</v>
          </cell>
          <cell r="B370" t="str">
            <v>ESTRUCTURA EN GUADUA</v>
          </cell>
          <cell r="C370" t="str">
            <v>Insumos</v>
          </cell>
          <cell r="D370" t="str">
            <v>M2</v>
          </cell>
          <cell r="E370">
            <v>3277</v>
          </cell>
          <cell r="F370">
            <v>3151</v>
          </cell>
        </row>
        <row r="371">
          <cell r="A371" t="str">
            <v>I456</v>
          </cell>
          <cell r="B371" t="str">
            <v>PLÁSTICO TRANSPARENTE CALIBRE 6</v>
          </cell>
          <cell r="C371" t="str">
            <v>Insumos</v>
          </cell>
          <cell r="D371" t="str">
            <v>M2</v>
          </cell>
          <cell r="E371">
            <v>3686</v>
          </cell>
          <cell r="F371">
            <v>3544</v>
          </cell>
        </row>
        <row r="372">
          <cell r="A372" t="str">
            <v>I457</v>
          </cell>
          <cell r="B372" t="str">
            <v>MATERIALES VARIOS PARA RANSPORTE/INSTALACION/FIJACION  DE CAMARAS CIRCULARES</v>
          </cell>
          <cell r="C372" t="str">
            <v>Insumos</v>
          </cell>
          <cell r="D372" t="str">
            <v>UND</v>
          </cell>
          <cell r="E372">
            <v>11655</v>
          </cell>
          <cell r="F372">
            <v>11207</v>
          </cell>
        </row>
        <row r="373">
          <cell r="A373" t="str">
            <v>I458</v>
          </cell>
          <cell r="B373" t="str">
            <v>ARO-TAPA HD DE 0.58 M - SELLO ELASTICO - LLAVE SEGURIDAD</v>
          </cell>
          <cell r="C373" t="str">
            <v>Insumos</v>
          </cell>
          <cell r="D373" t="str">
            <v>UND</v>
          </cell>
          <cell r="E373">
            <v>1386041</v>
          </cell>
          <cell r="F373">
            <v>1332732</v>
          </cell>
        </row>
        <row r="374">
          <cell r="A374" t="str">
            <v>I459</v>
          </cell>
          <cell r="B374" t="str">
            <v>ARO-TAPA HFDE 0.60X 100 KG</v>
          </cell>
          <cell r="C374" t="str">
            <v>Insumos</v>
          </cell>
          <cell r="D374" t="str">
            <v>UND</v>
          </cell>
          <cell r="E374">
            <v>676116</v>
          </cell>
          <cell r="F374">
            <v>650112</v>
          </cell>
        </row>
        <row r="375">
          <cell r="A375" t="str">
            <v>I461</v>
          </cell>
          <cell r="B375" t="str">
            <v>ARO Y TAPA PARA CAMARA CIRCULAR MH-70</v>
          </cell>
          <cell r="C375" t="str">
            <v>Insumos</v>
          </cell>
          <cell r="D375" t="str">
            <v>UND</v>
          </cell>
          <cell r="E375">
            <v>823576</v>
          </cell>
          <cell r="F375">
            <v>791900</v>
          </cell>
        </row>
        <row r="376">
          <cell r="A376" t="str">
            <v>I463</v>
          </cell>
          <cell r="B376" t="str">
            <v>LAMINA DE POLIPROPILENO PARA CAMARAS DE INSPECCION</v>
          </cell>
          <cell r="C376" t="str">
            <v>Insumos</v>
          </cell>
          <cell r="D376" t="str">
            <v>M2</v>
          </cell>
          <cell r="E376">
            <v>259179</v>
          </cell>
          <cell r="F376">
            <v>249211</v>
          </cell>
        </row>
        <row r="377">
          <cell r="A377" t="str">
            <v>I464</v>
          </cell>
          <cell r="B377" t="str">
            <v>HIDROSELLO DE 24 "</v>
          </cell>
          <cell r="C377" t="str">
            <v>Insumos</v>
          </cell>
          <cell r="D377" t="str">
            <v>UND</v>
          </cell>
          <cell r="E377">
            <v>85523</v>
          </cell>
          <cell r="F377">
            <v>82234</v>
          </cell>
        </row>
        <row r="378">
          <cell r="A378" t="str">
            <v>I465</v>
          </cell>
          <cell r="B378" t="str">
            <v>HIDROSELLO DE 27 "</v>
          </cell>
          <cell r="C378" t="str">
            <v>Insumos</v>
          </cell>
          <cell r="D378" t="str">
            <v>UND</v>
          </cell>
          <cell r="E378">
            <v>93034</v>
          </cell>
          <cell r="F378">
            <v>89456</v>
          </cell>
        </row>
        <row r="379">
          <cell r="A379" t="str">
            <v>I466</v>
          </cell>
          <cell r="B379" t="str">
            <v>HIDROSELLO DE 30 "</v>
          </cell>
          <cell r="C379" t="str">
            <v>Insumos</v>
          </cell>
          <cell r="D379" t="str">
            <v>UND</v>
          </cell>
          <cell r="E379">
            <v>102555</v>
          </cell>
          <cell r="F379">
            <v>98611</v>
          </cell>
        </row>
        <row r="380">
          <cell r="A380" t="str">
            <v>I467</v>
          </cell>
          <cell r="B380" t="str">
            <v>HIDROSELLO DE 33"</v>
          </cell>
          <cell r="C380" t="str">
            <v>Insumos</v>
          </cell>
          <cell r="D380" t="str">
            <v>UND</v>
          </cell>
          <cell r="E380">
            <v>109606</v>
          </cell>
          <cell r="F380">
            <v>105390</v>
          </cell>
        </row>
        <row r="381">
          <cell r="A381" t="str">
            <v>I468</v>
          </cell>
          <cell r="B381" t="str">
            <v>HIDROSELLO DE 36 "</v>
          </cell>
          <cell r="C381" t="str">
            <v>Insumos</v>
          </cell>
          <cell r="D381" t="str">
            <v>UND</v>
          </cell>
          <cell r="E381">
            <v>123439</v>
          </cell>
          <cell r="F381">
            <v>118691</v>
          </cell>
        </row>
        <row r="382">
          <cell r="A382" t="str">
            <v>I469</v>
          </cell>
          <cell r="B382" t="str">
            <v>HIDROSELLO DE 39 "</v>
          </cell>
          <cell r="C382" t="str">
            <v>Insumos</v>
          </cell>
          <cell r="D382" t="str">
            <v>UND</v>
          </cell>
          <cell r="E382">
            <v>132865</v>
          </cell>
          <cell r="F382">
            <v>127755</v>
          </cell>
        </row>
        <row r="383">
          <cell r="A383" t="str">
            <v>I470</v>
          </cell>
          <cell r="B383" t="str">
            <v>HIDROSELLO DE 42 "</v>
          </cell>
          <cell r="C383" t="str">
            <v>Insumos</v>
          </cell>
          <cell r="D383" t="str">
            <v>UND</v>
          </cell>
          <cell r="E383">
            <v>148724</v>
          </cell>
          <cell r="F383">
            <v>143004</v>
          </cell>
        </row>
        <row r="384">
          <cell r="A384" t="str">
            <v>I471</v>
          </cell>
          <cell r="B384" t="str">
            <v>HIDROSELLO DE 45 "</v>
          </cell>
          <cell r="C384" t="str">
            <v>Insumos</v>
          </cell>
          <cell r="D384" t="str">
            <v>UND</v>
          </cell>
          <cell r="E384">
            <v>162222</v>
          </cell>
          <cell r="F384">
            <v>155983</v>
          </cell>
        </row>
        <row r="385">
          <cell r="A385" t="str">
            <v>I472</v>
          </cell>
          <cell r="B385" t="str">
            <v>HIDROSELLO DE 48 "</v>
          </cell>
          <cell r="C385" t="str">
            <v>Insumos</v>
          </cell>
          <cell r="D385" t="str">
            <v>UND</v>
          </cell>
          <cell r="E385">
            <v>162222</v>
          </cell>
          <cell r="F385">
            <v>155983</v>
          </cell>
        </row>
        <row r="386">
          <cell r="A386" t="str">
            <v>I473</v>
          </cell>
          <cell r="B386" t="str">
            <v>HIDROSELLO DE 51 "</v>
          </cell>
          <cell r="C386" t="str">
            <v>Insumos</v>
          </cell>
          <cell r="D386" t="str">
            <v>UND</v>
          </cell>
          <cell r="E386">
            <v>167520</v>
          </cell>
          <cell r="F386">
            <v>161077</v>
          </cell>
        </row>
        <row r="387">
          <cell r="A387" t="str">
            <v>I474</v>
          </cell>
          <cell r="B387" t="str">
            <v>HIDROSELLO DE 57 "</v>
          </cell>
          <cell r="C387" t="str">
            <v>Insumos</v>
          </cell>
          <cell r="D387" t="str">
            <v>UND</v>
          </cell>
          <cell r="E387">
            <v>180562</v>
          </cell>
          <cell r="F387">
            <v>173617</v>
          </cell>
        </row>
        <row r="388">
          <cell r="A388" t="str">
            <v>I475</v>
          </cell>
          <cell r="B388" t="str">
            <v>HIDROSELLO DE 60 "</v>
          </cell>
          <cell r="C388" t="str">
            <v>Insumos</v>
          </cell>
          <cell r="D388" t="str">
            <v>UND</v>
          </cell>
          <cell r="E388">
            <v>199309</v>
          </cell>
          <cell r="F388">
            <v>191643</v>
          </cell>
        </row>
        <row r="389">
          <cell r="A389" t="str">
            <v>I476</v>
          </cell>
          <cell r="B389" t="str">
            <v>HIDROSELLO DE 68 "</v>
          </cell>
          <cell r="C389" t="str">
            <v>Insumos</v>
          </cell>
          <cell r="D389" t="str">
            <v>UND</v>
          </cell>
          <cell r="E389">
            <v>199309</v>
          </cell>
          <cell r="F389">
            <v>191643</v>
          </cell>
        </row>
        <row r="390">
          <cell r="A390" t="str">
            <v>I478</v>
          </cell>
          <cell r="B390" t="str">
            <v>ANTISOL BLANCO x 20 kg</v>
          </cell>
          <cell r="C390" t="str">
            <v>Insumos</v>
          </cell>
          <cell r="D390" t="str">
            <v>kG</v>
          </cell>
          <cell r="E390">
            <v>13567</v>
          </cell>
          <cell r="F390">
            <v>13045</v>
          </cell>
        </row>
        <row r="391">
          <cell r="A391" t="str">
            <v>I479</v>
          </cell>
          <cell r="B391" t="str">
            <v>SELLO POLIURETANO AUTONIVELANTE SIKAFLEX 401 PAVEMENT O SIMILAR (para ancho de 10mm)</v>
          </cell>
          <cell r="C391" t="str">
            <v>Insumos</v>
          </cell>
          <cell r="D391" t="str">
            <v>M</v>
          </cell>
          <cell r="E391">
            <v>5616</v>
          </cell>
          <cell r="F391">
            <v>5400</v>
          </cell>
        </row>
        <row r="392">
          <cell r="A392" t="str">
            <v>I480</v>
          </cell>
          <cell r="B392" t="str">
            <v>BENTONITA</v>
          </cell>
          <cell r="C392" t="str">
            <v>Insumos</v>
          </cell>
          <cell r="D392" t="str">
            <v>KG</v>
          </cell>
          <cell r="E392">
            <v>33611</v>
          </cell>
          <cell r="F392">
            <v>32318</v>
          </cell>
        </row>
        <row r="393">
          <cell r="A393" t="str">
            <v>I481</v>
          </cell>
          <cell r="B393" t="str">
            <v>RIGIDIZADORES</v>
          </cell>
          <cell r="C393" t="str">
            <v>Insumos</v>
          </cell>
          <cell r="D393" t="str">
            <v>KG</v>
          </cell>
          <cell r="E393">
            <v>5051</v>
          </cell>
          <cell r="F393">
            <v>4857</v>
          </cell>
        </row>
        <row r="394">
          <cell r="A394" t="str">
            <v>I482</v>
          </cell>
          <cell r="B394" t="str">
            <v>PASARELA</v>
          </cell>
          <cell r="C394" t="str">
            <v>Insumos</v>
          </cell>
          <cell r="D394" t="str">
            <v>UND</v>
          </cell>
          <cell r="E394">
            <v>20089263</v>
          </cell>
          <cell r="F394">
            <v>19316599</v>
          </cell>
        </row>
        <row r="395">
          <cell r="A395" t="str">
            <v>I483</v>
          </cell>
          <cell r="B395" t="str">
            <v>OXIGENO</v>
          </cell>
          <cell r="C395" t="str">
            <v>Insumos</v>
          </cell>
          <cell r="D395" t="str">
            <v>BUL</v>
          </cell>
          <cell r="E395">
            <v>145712</v>
          </cell>
          <cell r="F395">
            <v>140108</v>
          </cell>
        </row>
        <row r="396">
          <cell r="A396" t="str">
            <v>I484</v>
          </cell>
          <cell r="B396" t="str">
            <v>MUERTOS Y BOYAS</v>
          </cell>
          <cell r="C396" t="str">
            <v>Insumos</v>
          </cell>
          <cell r="D396" t="str">
            <v>UND</v>
          </cell>
          <cell r="E396">
            <v>1185152</v>
          </cell>
          <cell r="F396">
            <v>1139569</v>
          </cell>
        </row>
        <row r="397">
          <cell r="A397" t="str">
            <v>I485</v>
          </cell>
          <cell r="B397" t="str">
            <v>CABOS</v>
          </cell>
          <cell r="C397" t="str">
            <v>Insumos</v>
          </cell>
          <cell r="D397" t="str">
            <v>UND</v>
          </cell>
          <cell r="E397">
            <v>9715</v>
          </cell>
          <cell r="F397">
            <v>9341</v>
          </cell>
        </row>
        <row r="398">
          <cell r="A398" t="str">
            <v>I486</v>
          </cell>
          <cell r="B398" t="str">
            <v>EMBARCADERO</v>
          </cell>
          <cell r="C398" t="str">
            <v>Insumos</v>
          </cell>
          <cell r="D398" t="str">
            <v>UND</v>
          </cell>
          <cell r="E398">
            <v>73731870</v>
          </cell>
          <cell r="F398">
            <v>70896029</v>
          </cell>
        </row>
        <row r="399">
          <cell r="A399" t="str">
            <v>I487</v>
          </cell>
          <cell r="B399" t="str">
            <v>TORNILLO DE FIJACION M-24 INCLUYE TUERCA, ARANDELA Y RESINATIPO SIKA DUR 42 O SIMILAR</v>
          </cell>
          <cell r="C399" t="str">
            <v>Insumos</v>
          </cell>
          <cell r="D399" t="str">
            <v>UND</v>
          </cell>
          <cell r="E399">
            <v>18456</v>
          </cell>
          <cell r="F399">
            <v>17746</v>
          </cell>
        </row>
        <row r="400">
          <cell r="A400" t="str">
            <v>I488</v>
          </cell>
          <cell r="B400" t="str">
            <v>LOSETA TACTIL GUIA 50X50cm GRIS O COLOR PEATONAL (Inc. Transporte y descargue)</v>
          </cell>
          <cell r="C400" t="str">
            <v>Insumos</v>
          </cell>
          <cell r="D400" t="str">
            <v>UND</v>
          </cell>
          <cell r="E400">
            <v>33061</v>
          </cell>
          <cell r="F400">
            <v>31789</v>
          </cell>
        </row>
        <row r="401">
          <cell r="A401" t="str">
            <v>I489</v>
          </cell>
          <cell r="B401" t="str">
            <v>PROTECTOR DE POLIETILENO 1/2" PARA ANCLAJES</v>
          </cell>
          <cell r="C401" t="str">
            <v>Insumos</v>
          </cell>
          <cell r="D401" t="str">
            <v>ML</v>
          </cell>
          <cell r="E401">
            <v>1643</v>
          </cell>
          <cell r="F401">
            <v>1580</v>
          </cell>
        </row>
        <row r="402">
          <cell r="A402" t="str">
            <v>I491</v>
          </cell>
          <cell r="B402" t="str">
            <v>COSTAL</v>
          </cell>
          <cell r="C402" t="str">
            <v>Insumos</v>
          </cell>
          <cell r="D402" t="str">
            <v>UND</v>
          </cell>
          <cell r="E402">
            <v>988</v>
          </cell>
          <cell r="F402">
            <v>950</v>
          </cell>
        </row>
        <row r="403">
          <cell r="A403" t="str">
            <v>I492</v>
          </cell>
          <cell r="B403" t="str">
            <v>ESTACAS PARA ANCLAJE</v>
          </cell>
          <cell r="C403" t="str">
            <v>Insumos</v>
          </cell>
          <cell r="D403" t="str">
            <v>UND</v>
          </cell>
          <cell r="E403">
            <v>1040</v>
          </cell>
          <cell r="F403">
            <v>1000</v>
          </cell>
        </row>
        <row r="404">
          <cell r="A404" t="str">
            <v>I493</v>
          </cell>
          <cell r="B404" t="str">
            <v>COSTAL BIODEGRADABLE</v>
          </cell>
          <cell r="C404" t="str">
            <v>Insumos</v>
          </cell>
          <cell r="D404" t="str">
            <v>UND</v>
          </cell>
          <cell r="E404">
            <v>5470</v>
          </cell>
          <cell r="F404">
            <v>5260</v>
          </cell>
        </row>
        <row r="405">
          <cell r="A405" t="str">
            <v>I494</v>
          </cell>
          <cell r="B405" t="str">
            <v>PLASTICO DE PROTECCION CAL. 6</v>
          </cell>
          <cell r="C405" t="str">
            <v>Insumos</v>
          </cell>
          <cell r="D405" t="str">
            <v>M2</v>
          </cell>
          <cell r="E405">
            <v>2590</v>
          </cell>
          <cell r="F405">
            <v>2490</v>
          </cell>
        </row>
        <row r="406">
          <cell r="A406" t="str">
            <v>I495</v>
          </cell>
          <cell r="B406" t="str">
            <v>MOLDES GUIA METALICOS PINTURA</v>
          </cell>
          <cell r="C406" t="str">
            <v>Insumos</v>
          </cell>
          <cell r="D406" t="str">
            <v>M2</v>
          </cell>
          <cell r="E406">
            <v>2931</v>
          </cell>
          <cell r="F406">
            <v>2818</v>
          </cell>
        </row>
        <row r="407">
          <cell r="A407" t="str">
            <v>I497</v>
          </cell>
          <cell r="B407" t="str">
            <v>LOSETA PREFABRICADA LISA</v>
          </cell>
          <cell r="C407" t="str">
            <v>Insumos</v>
          </cell>
          <cell r="D407" t="str">
            <v>UND</v>
          </cell>
          <cell r="E407">
            <v>6763</v>
          </cell>
          <cell r="F407">
            <v>6503</v>
          </cell>
        </row>
        <row r="408">
          <cell r="A408" t="str">
            <v>I498</v>
          </cell>
          <cell r="B408" t="str">
            <v>SIKA SET X 5KG</v>
          </cell>
          <cell r="C408" t="str">
            <v>Insumos</v>
          </cell>
          <cell r="D408" t="str">
            <v>UND</v>
          </cell>
          <cell r="E408">
            <v>128856</v>
          </cell>
          <cell r="F408">
            <v>123900</v>
          </cell>
        </row>
        <row r="409">
          <cell r="A409" t="str">
            <v>I499</v>
          </cell>
          <cell r="B409" t="str">
            <v>BROCA 1" x 21 DW5819</v>
          </cell>
          <cell r="C409" t="str">
            <v>Insumos</v>
          </cell>
          <cell r="D409" t="str">
            <v>UND</v>
          </cell>
          <cell r="E409">
            <v>471328</v>
          </cell>
          <cell r="F409">
            <v>453200</v>
          </cell>
        </row>
        <row r="410">
          <cell r="A410" t="str">
            <v>I500</v>
          </cell>
          <cell r="B410" t="str">
            <v>BROCA 1/2*21 HILTI</v>
          </cell>
          <cell r="C410" t="str">
            <v>Insumos</v>
          </cell>
          <cell r="D410" t="str">
            <v>UND</v>
          </cell>
          <cell r="E410">
            <v>821720</v>
          </cell>
          <cell r="F410">
            <v>790115</v>
          </cell>
        </row>
        <row r="411">
          <cell r="A411" t="str">
            <v>I501</v>
          </cell>
          <cell r="B411" t="str">
            <v>BROCA 3/4*21 HILTI</v>
          </cell>
          <cell r="C411" t="str">
            <v>Insumos</v>
          </cell>
          <cell r="D411" t="str">
            <v>UND</v>
          </cell>
          <cell r="E411">
            <v>796526</v>
          </cell>
          <cell r="F411">
            <v>765890</v>
          </cell>
        </row>
        <row r="412">
          <cell r="A412" t="str">
            <v>I502</v>
          </cell>
          <cell r="B412" t="str">
            <v>BOMBON</v>
          </cell>
          <cell r="C412" t="str">
            <v>Insumos</v>
          </cell>
          <cell r="D412" t="str">
            <v>UND</v>
          </cell>
          <cell r="E412">
            <v>70996</v>
          </cell>
          <cell r="F412">
            <v>68265</v>
          </cell>
        </row>
        <row r="413">
          <cell r="A413" t="str">
            <v>I503</v>
          </cell>
          <cell r="B413" t="str">
            <v>MANGUERA PLASTICA LAVAMANOS - SANITARIOS</v>
          </cell>
          <cell r="C413" t="str">
            <v>Insumos</v>
          </cell>
          <cell r="D413" t="str">
            <v>UND</v>
          </cell>
          <cell r="E413">
            <v>22538</v>
          </cell>
          <cell r="F413">
            <v>21671</v>
          </cell>
        </row>
        <row r="414">
          <cell r="A414" t="str">
            <v>I504</v>
          </cell>
          <cell r="B414" t="str">
            <v>CHAZO PLASTICO 1/4" ESTRIADO - BOLSA 100 UND</v>
          </cell>
          <cell r="C414" t="str">
            <v>Insumos</v>
          </cell>
          <cell r="D414" t="str">
            <v>UND</v>
          </cell>
          <cell r="E414">
            <v>4505</v>
          </cell>
          <cell r="F414">
            <v>4332</v>
          </cell>
        </row>
        <row r="415">
          <cell r="A415" t="str">
            <v>I505</v>
          </cell>
          <cell r="B415" t="str">
            <v>IGOL IMPRIMANTE 3KG</v>
          </cell>
          <cell r="C415" t="str">
            <v>Insumos</v>
          </cell>
          <cell r="D415" t="str">
            <v>UND</v>
          </cell>
          <cell r="E415">
            <v>98821</v>
          </cell>
          <cell r="F415">
            <v>95020</v>
          </cell>
        </row>
        <row r="416">
          <cell r="A416" t="str">
            <v>I506</v>
          </cell>
          <cell r="B416" t="str">
            <v>MANILA 13 MM ECON</v>
          </cell>
          <cell r="C416" t="str">
            <v>Insumos</v>
          </cell>
          <cell r="D416" t="str">
            <v>M</v>
          </cell>
          <cell r="E416">
            <v>1803</v>
          </cell>
          <cell r="F416">
            <v>1734</v>
          </cell>
        </row>
        <row r="417">
          <cell r="A417" t="str">
            <v>I507</v>
          </cell>
          <cell r="B417" t="str">
            <v>GEODREN PLANAR 0,5 M. PAVCO O SIMILAR</v>
          </cell>
          <cell r="C417" t="str">
            <v>Insumos</v>
          </cell>
          <cell r="D417" t="str">
            <v>M</v>
          </cell>
          <cell r="E417">
            <v>22343</v>
          </cell>
          <cell r="F417">
            <v>21484</v>
          </cell>
        </row>
        <row r="418">
          <cell r="A418" t="str">
            <v>I508</v>
          </cell>
          <cell r="B418" t="str">
            <v>GEODREN PLANAR 1,0 M. PAVCO O SIMILAR</v>
          </cell>
          <cell r="C418" t="str">
            <v>Insumos</v>
          </cell>
          <cell r="D418" t="str">
            <v>M</v>
          </cell>
          <cell r="E418">
            <v>78276</v>
          </cell>
          <cell r="F418">
            <v>75265</v>
          </cell>
        </row>
        <row r="419">
          <cell r="A419" t="str">
            <v>I509</v>
          </cell>
          <cell r="B419" t="str">
            <v>GEODREN VIAL TB 100 MM. 1,0 M. PAVCO O SIMILAR</v>
          </cell>
          <cell r="C419" t="str">
            <v>Insumos</v>
          </cell>
          <cell r="D419" t="str">
            <v>M</v>
          </cell>
          <cell r="E419">
            <v>64333</v>
          </cell>
          <cell r="F419">
            <v>61859</v>
          </cell>
        </row>
        <row r="420">
          <cell r="A420" t="str">
            <v>I510</v>
          </cell>
          <cell r="B420" t="str">
            <v>GEODREN VIAL TB 160 MM. 1,0 M. PAVCO O SIMILAR</v>
          </cell>
          <cell r="C420" t="str">
            <v>Insumos</v>
          </cell>
          <cell r="D420" t="str">
            <v>M</v>
          </cell>
          <cell r="E420">
            <v>102573</v>
          </cell>
          <cell r="F420">
            <v>98628</v>
          </cell>
        </row>
        <row r="421">
          <cell r="A421" t="str">
            <v>I511</v>
          </cell>
          <cell r="B421" t="str">
            <v>GEOTEXTIL NO TEJIDO  1600 PAVCO O SIMILAR</v>
          </cell>
          <cell r="C421" t="str">
            <v>Insumos</v>
          </cell>
          <cell r="D421" t="str">
            <v>M2</v>
          </cell>
          <cell r="E421">
            <v>4815</v>
          </cell>
          <cell r="F421">
            <v>4630</v>
          </cell>
        </row>
        <row r="422">
          <cell r="A422" t="str">
            <v>I512</v>
          </cell>
          <cell r="B422" t="str">
            <v>GEOTEXTIL NO TEJIDO  2000 PAVCO O SIMILAR</v>
          </cell>
          <cell r="C422" t="str">
            <v>Insumos</v>
          </cell>
          <cell r="D422" t="str">
            <v>M2</v>
          </cell>
          <cell r="E422">
            <v>8171</v>
          </cell>
          <cell r="F422">
            <v>7857</v>
          </cell>
        </row>
        <row r="423">
          <cell r="A423" t="str">
            <v>I513</v>
          </cell>
          <cell r="B423" t="str">
            <v>GEOTEXTIL NO TEJIDO  3000 PAVCO O SIMILAR</v>
          </cell>
          <cell r="C423" t="str">
            <v>Insumos</v>
          </cell>
          <cell r="D423" t="str">
            <v>M2</v>
          </cell>
          <cell r="E423">
            <v>11180</v>
          </cell>
          <cell r="F423">
            <v>10750</v>
          </cell>
        </row>
        <row r="424">
          <cell r="A424" t="str">
            <v>I515</v>
          </cell>
          <cell r="B424" t="str">
            <v>GEOTEXTIL NO TEJIDO  4000 PAVCO O SIMILAR</v>
          </cell>
          <cell r="C424" t="str">
            <v>Insumos</v>
          </cell>
          <cell r="D424" t="str">
            <v>M2</v>
          </cell>
          <cell r="E424">
            <v>14461</v>
          </cell>
          <cell r="F424">
            <v>13905</v>
          </cell>
        </row>
        <row r="425">
          <cell r="A425" t="str">
            <v>I516</v>
          </cell>
          <cell r="B425" t="str">
            <v>GEODREN CIRCULAR 1,0 M PAVCO O SIMILAR</v>
          </cell>
          <cell r="C425" t="str">
            <v>Insumos</v>
          </cell>
          <cell r="D425" t="str">
            <v>M2</v>
          </cell>
          <cell r="E425">
            <v>80632</v>
          </cell>
          <cell r="F425">
            <v>77531</v>
          </cell>
        </row>
        <row r="426">
          <cell r="A426" t="str">
            <v>I517</v>
          </cell>
          <cell r="B426" t="str">
            <v>IMPERMEABILIZACION TIPO MANTO MORTER PLAS AL - 300 E=3 MM O SIMILAR.</v>
          </cell>
          <cell r="C426" t="str">
            <v>Insumos</v>
          </cell>
          <cell r="D426" t="str">
            <v>M2</v>
          </cell>
          <cell r="E426">
            <v>32426</v>
          </cell>
          <cell r="F426">
            <v>31179</v>
          </cell>
        </row>
        <row r="427">
          <cell r="A427" t="str">
            <v>I518</v>
          </cell>
          <cell r="B427" t="str">
            <v>IMPERMEABILIZACION TIPO MANTO MORTER PLAS AL - 80 E=3.5 MM O SIMILAR.</v>
          </cell>
          <cell r="C427" t="str">
            <v>Insumos</v>
          </cell>
          <cell r="D427" t="str">
            <v>M2</v>
          </cell>
          <cell r="E427">
            <v>35273</v>
          </cell>
          <cell r="F427">
            <v>33916</v>
          </cell>
        </row>
        <row r="428">
          <cell r="A428" t="str">
            <v>I519</v>
          </cell>
          <cell r="B428" t="str">
            <v>IMPERMEABILIZACION FIBER GLASS PLAS P-3  CON REFUERZO EN POLIESTER . (REMATES, PINTURA BITUMINOSA)</v>
          </cell>
          <cell r="C428" t="str">
            <v>Insumos</v>
          </cell>
          <cell r="D428" t="str">
            <v>M2</v>
          </cell>
          <cell r="E428">
            <v>58602</v>
          </cell>
          <cell r="F428">
            <v>56348</v>
          </cell>
        </row>
        <row r="429">
          <cell r="A429" t="str">
            <v>I521</v>
          </cell>
          <cell r="B429" t="str">
            <v>ABRAZADERA EN ACERO</v>
          </cell>
          <cell r="C429" t="str">
            <v>Insumos</v>
          </cell>
          <cell r="D429" t="str">
            <v>UND</v>
          </cell>
          <cell r="E429">
            <v>2963</v>
          </cell>
          <cell r="F429">
            <v>2849</v>
          </cell>
        </row>
        <row r="430">
          <cell r="A430" t="str">
            <v>I523</v>
          </cell>
          <cell r="B430" t="str">
            <v>ACCESORIOS CPVC  1/2" ( CODO , UNIÓN Y TAPÓN )</v>
          </cell>
          <cell r="C430" t="str">
            <v>Insumos</v>
          </cell>
          <cell r="D430" t="str">
            <v>UND</v>
          </cell>
          <cell r="E430">
            <v>4565</v>
          </cell>
          <cell r="F430">
            <v>4389</v>
          </cell>
        </row>
        <row r="431">
          <cell r="A431" t="str">
            <v>I524</v>
          </cell>
          <cell r="B431" t="str">
            <v>ACCESORIOS CPVC  3/4" ( CODO , UNIÓN Y TAPÓN )</v>
          </cell>
          <cell r="C431" t="str">
            <v>Insumos</v>
          </cell>
          <cell r="D431" t="str">
            <v>UND</v>
          </cell>
          <cell r="E431">
            <v>6537</v>
          </cell>
          <cell r="F431">
            <v>6286</v>
          </cell>
        </row>
        <row r="432">
          <cell r="A432" t="str">
            <v>I525</v>
          </cell>
          <cell r="B432" t="str">
            <v>ACCESORIOS PVC-P  1 1/2"  ( CODO , UNIÓN Y TAPÓN )</v>
          </cell>
          <cell r="C432" t="str">
            <v>Insumos</v>
          </cell>
          <cell r="D432" t="str">
            <v>UND</v>
          </cell>
          <cell r="E432">
            <v>18450</v>
          </cell>
          <cell r="F432">
            <v>17740</v>
          </cell>
        </row>
        <row r="433">
          <cell r="A433" t="str">
            <v>I526</v>
          </cell>
          <cell r="B433" t="str">
            <v>ACCESORIOS PVC-P  1 1/4" ( CODO , UNIÓN Y TAPÓN )</v>
          </cell>
          <cell r="C433" t="str">
            <v>Insumos</v>
          </cell>
          <cell r="D433" t="str">
            <v>UND</v>
          </cell>
          <cell r="E433">
            <v>11792</v>
          </cell>
          <cell r="F433">
            <v>11338</v>
          </cell>
        </row>
        <row r="434">
          <cell r="A434" t="str">
            <v>I527</v>
          </cell>
          <cell r="B434" t="str">
            <v>ACCESORIOS PVC-P  1" ( CODO, UNIÓN Y TAPÓN )</v>
          </cell>
          <cell r="C434" t="str">
            <v>Insumos</v>
          </cell>
          <cell r="D434" t="str">
            <v>UND</v>
          </cell>
          <cell r="E434">
            <v>7384</v>
          </cell>
          <cell r="F434">
            <v>7100</v>
          </cell>
        </row>
        <row r="435">
          <cell r="A435" t="str">
            <v>I528</v>
          </cell>
          <cell r="B435" t="str">
            <v>ACCESORIOS PVC-P  1/2" ( CODO , UNIÓN Y TAPÓN )</v>
          </cell>
          <cell r="C435" t="str">
            <v>Insumos</v>
          </cell>
          <cell r="D435" t="str">
            <v>UND</v>
          </cell>
          <cell r="E435">
            <v>1900</v>
          </cell>
          <cell r="F435">
            <v>1827</v>
          </cell>
        </row>
        <row r="436">
          <cell r="A436" t="str">
            <v>I529</v>
          </cell>
          <cell r="B436" t="str">
            <v>ACCESORIOS PVC-P  2 1/2" ( CODO , UNIÓN Y TAPÓN )</v>
          </cell>
          <cell r="C436" t="str">
            <v>Insumos</v>
          </cell>
          <cell r="D436" t="str">
            <v>UND</v>
          </cell>
          <cell r="E436">
            <v>88327</v>
          </cell>
          <cell r="F436">
            <v>84930</v>
          </cell>
        </row>
        <row r="437">
          <cell r="A437" t="str">
            <v>I530</v>
          </cell>
          <cell r="B437" t="str">
            <v>ACCESORIOS PVC-P  2" ( CODO , UNIÓN Y TAPÓN )</v>
          </cell>
          <cell r="C437" t="str">
            <v>Insumos</v>
          </cell>
          <cell r="D437" t="str">
            <v>UND</v>
          </cell>
          <cell r="E437">
            <v>29994</v>
          </cell>
          <cell r="F437">
            <v>28840</v>
          </cell>
        </row>
        <row r="438">
          <cell r="A438" t="str">
            <v>I531</v>
          </cell>
          <cell r="B438" t="str">
            <v>ACCESORIOS PVC-P  3" ( CODO , UNIÓN Y TAPÓN )</v>
          </cell>
          <cell r="C438" t="str">
            <v>Insumos</v>
          </cell>
          <cell r="D438" t="str">
            <v>UND</v>
          </cell>
          <cell r="E438">
            <v>119465</v>
          </cell>
          <cell r="F438">
            <v>114870</v>
          </cell>
        </row>
        <row r="439">
          <cell r="A439" t="str">
            <v>I532</v>
          </cell>
          <cell r="B439" t="str">
            <v>ACCESORIOS PVC-P  3/4" ( CODO , UNIÓN Y TAPÓN )</v>
          </cell>
          <cell r="C439" t="str">
            <v>Insumos</v>
          </cell>
          <cell r="D439" t="str">
            <v>UND</v>
          </cell>
          <cell r="E439">
            <v>3239</v>
          </cell>
          <cell r="F439">
            <v>3114</v>
          </cell>
        </row>
        <row r="440">
          <cell r="A440" t="str">
            <v>I533</v>
          </cell>
          <cell r="B440" t="str">
            <v>ACCESORIOS PVC-P  4" ( CODO , UNIÓN Y TAPÓN )</v>
          </cell>
          <cell r="C440" t="str">
            <v>Insumos</v>
          </cell>
          <cell r="D440" t="str">
            <v>UND</v>
          </cell>
          <cell r="E440">
            <v>248148</v>
          </cell>
          <cell r="F440">
            <v>238604</v>
          </cell>
        </row>
        <row r="441">
          <cell r="A441" t="str">
            <v>I534</v>
          </cell>
          <cell r="B441" t="str">
            <v>ACONDICIONADOR NOVAFORT  TARRO 500 GRS. O SIMILAR.</v>
          </cell>
          <cell r="C441" t="str">
            <v>Insumos</v>
          </cell>
          <cell r="D441" t="str">
            <v>UND</v>
          </cell>
          <cell r="E441">
            <v>161223</v>
          </cell>
          <cell r="F441">
            <v>155022</v>
          </cell>
        </row>
        <row r="442">
          <cell r="A442" t="str">
            <v>I535</v>
          </cell>
          <cell r="B442" t="str">
            <v>ADHESIVO NOVAFORT 300 ML</v>
          </cell>
          <cell r="C442" t="str">
            <v>Insumos</v>
          </cell>
          <cell r="D442" t="str">
            <v>UND</v>
          </cell>
          <cell r="E442">
            <v>80802</v>
          </cell>
          <cell r="F442">
            <v>77694</v>
          </cell>
        </row>
        <row r="443">
          <cell r="A443" t="str">
            <v>I536</v>
          </cell>
          <cell r="B443" t="str">
            <v>ACOPLE 1/2"  PARA LAVAMANOS EN ACERO DE 40 CM.</v>
          </cell>
          <cell r="C443" t="str">
            <v>Insumos</v>
          </cell>
          <cell r="D443" t="str">
            <v>UND</v>
          </cell>
          <cell r="E443">
            <v>5439</v>
          </cell>
          <cell r="F443">
            <v>5230</v>
          </cell>
        </row>
        <row r="444">
          <cell r="A444" t="str">
            <v>I539</v>
          </cell>
          <cell r="B444" t="str">
            <v>ADAPTADOR DE LIMPIEZA PVC  - 3"</v>
          </cell>
          <cell r="C444" t="str">
            <v>Insumos</v>
          </cell>
          <cell r="D444" t="str">
            <v>UND</v>
          </cell>
          <cell r="E444">
            <v>20696</v>
          </cell>
          <cell r="F444">
            <v>19900</v>
          </cell>
        </row>
        <row r="445">
          <cell r="A445" t="str">
            <v>I540</v>
          </cell>
          <cell r="B445" t="str">
            <v>ADAPTADOR DE LIMPIEZA PVC  - 4"</v>
          </cell>
          <cell r="C445" t="str">
            <v>Insumos</v>
          </cell>
          <cell r="D445" t="str">
            <v>UND</v>
          </cell>
          <cell r="E445">
            <v>23816</v>
          </cell>
          <cell r="F445">
            <v>22900</v>
          </cell>
        </row>
        <row r="446">
          <cell r="A446" t="str">
            <v>I541</v>
          </cell>
          <cell r="B446" t="str">
            <v>ADAPTADOR DE LIMPIEZA PVC  - 6"</v>
          </cell>
          <cell r="C446" t="str">
            <v>Insumos</v>
          </cell>
          <cell r="D446" t="str">
            <v>UND</v>
          </cell>
          <cell r="E446">
            <v>61256</v>
          </cell>
          <cell r="F446">
            <v>58900</v>
          </cell>
        </row>
        <row r="447">
          <cell r="A447" t="str">
            <v>I542</v>
          </cell>
          <cell r="B447" t="str">
            <v>ADAPTADOR MACHO PRESION PVC - 1 1/2"</v>
          </cell>
          <cell r="C447" t="str">
            <v>Insumos</v>
          </cell>
          <cell r="D447" t="str">
            <v>UND</v>
          </cell>
          <cell r="E447">
            <v>5560</v>
          </cell>
          <cell r="F447">
            <v>5346</v>
          </cell>
        </row>
        <row r="448">
          <cell r="A448" t="str">
            <v>I543</v>
          </cell>
          <cell r="B448" t="str">
            <v>ADAPTADOR MACHO PRESION PVC - 1 1/4"</v>
          </cell>
          <cell r="C448" t="str">
            <v>Insumos</v>
          </cell>
          <cell r="D448" t="str">
            <v>UND</v>
          </cell>
          <cell r="E448">
            <v>4744</v>
          </cell>
          <cell r="F448">
            <v>4562</v>
          </cell>
        </row>
        <row r="449">
          <cell r="A449" t="str">
            <v>I544</v>
          </cell>
          <cell r="B449" t="str">
            <v>ADAPTADOR MACHO PRESION PVC - 1"</v>
          </cell>
          <cell r="C449" t="str">
            <v>Insumos</v>
          </cell>
          <cell r="D449" t="str">
            <v>UND</v>
          </cell>
          <cell r="E449">
            <v>2257</v>
          </cell>
          <cell r="F449">
            <v>2170</v>
          </cell>
        </row>
        <row r="450">
          <cell r="A450" t="str">
            <v>I545</v>
          </cell>
          <cell r="B450" t="str">
            <v>ADAPTADOR MACHO PRESION PVC - 1/2</v>
          </cell>
          <cell r="C450" t="str">
            <v>Insumos</v>
          </cell>
          <cell r="D450" t="str">
            <v>UND</v>
          </cell>
          <cell r="E450">
            <v>595</v>
          </cell>
          <cell r="F450">
            <v>572</v>
          </cell>
        </row>
        <row r="451">
          <cell r="A451" t="str">
            <v>I546</v>
          </cell>
          <cell r="B451" t="str">
            <v>ADAPTADOR MACHO PRESION PVC - 2 1/2"</v>
          </cell>
          <cell r="C451" t="str">
            <v>Insumos</v>
          </cell>
          <cell r="D451" t="str">
            <v>UND</v>
          </cell>
          <cell r="E451">
            <v>20649</v>
          </cell>
          <cell r="F451">
            <v>19855</v>
          </cell>
        </row>
        <row r="452">
          <cell r="A452" t="str">
            <v>I547</v>
          </cell>
          <cell r="B452" t="str">
            <v>ADAPTADOR MACHO PRESION PVC - 2"1</v>
          </cell>
          <cell r="C452" t="str">
            <v>Insumos</v>
          </cell>
          <cell r="D452" t="str">
            <v>UND</v>
          </cell>
          <cell r="E452">
            <v>7938</v>
          </cell>
          <cell r="F452">
            <v>7633</v>
          </cell>
        </row>
        <row r="453">
          <cell r="A453" t="str">
            <v>I548</v>
          </cell>
          <cell r="B453" t="str">
            <v>ADAPTADOR MACHO PRESION PVC - 3"</v>
          </cell>
          <cell r="C453" t="str">
            <v>Insumos</v>
          </cell>
          <cell r="D453" t="str">
            <v>UND</v>
          </cell>
          <cell r="E453">
            <v>31220</v>
          </cell>
          <cell r="F453">
            <v>30019</v>
          </cell>
        </row>
        <row r="454">
          <cell r="A454" t="str">
            <v>I549</v>
          </cell>
          <cell r="B454" t="str">
            <v>ADAPTADOR MACHO PRESION PVC - 3/4"</v>
          </cell>
          <cell r="C454" t="str">
            <v>Insumos</v>
          </cell>
          <cell r="D454" t="str">
            <v>UND</v>
          </cell>
          <cell r="E454">
            <v>1071</v>
          </cell>
          <cell r="F454">
            <v>1030</v>
          </cell>
        </row>
        <row r="455">
          <cell r="A455" t="str">
            <v>I550</v>
          </cell>
          <cell r="B455" t="str">
            <v>ADAPTADOR MACHO PRESION PVC - 4"</v>
          </cell>
          <cell r="C455" t="str">
            <v>Insumos</v>
          </cell>
          <cell r="D455" t="str">
            <v>UND</v>
          </cell>
          <cell r="E455">
            <v>57431</v>
          </cell>
          <cell r="F455">
            <v>55222</v>
          </cell>
        </row>
        <row r="456">
          <cell r="A456" t="str">
            <v>I551</v>
          </cell>
          <cell r="B456" t="str">
            <v xml:space="preserve">ADAPTADOR HEMBRA </v>
          </cell>
          <cell r="C456" t="str">
            <v>Insumos</v>
          </cell>
          <cell r="D456" t="str">
            <v>UND</v>
          </cell>
          <cell r="E456">
            <v>28823</v>
          </cell>
          <cell r="F456">
            <v>27714</v>
          </cell>
        </row>
        <row r="457">
          <cell r="A457" t="str">
            <v>I553</v>
          </cell>
          <cell r="B457" t="str">
            <v>BRIDAS LOCAS 10"</v>
          </cell>
          <cell r="C457" t="str">
            <v>Insumos</v>
          </cell>
          <cell r="D457" t="str">
            <v>UND</v>
          </cell>
          <cell r="E457">
            <v>294168</v>
          </cell>
          <cell r="F457">
            <v>282854</v>
          </cell>
        </row>
        <row r="458">
          <cell r="A458" t="str">
            <v>I554</v>
          </cell>
          <cell r="B458" t="str">
            <v>CAJA MEDIDOR DE AGUA 60 X 60 X 14 A TODO COSTO CON TAPA HG</v>
          </cell>
          <cell r="C458" t="str">
            <v>Insumos</v>
          </cell>
          <cell r="D458" t="str">
            <v>UND</v>
          </cell>
          <cell r="E458">
            <v>179629</v>
          </cell>
          <cell r="F458">
            <v>172720</v>
          </cell>
        </row>
        <row r="459">
          <cell r="A459" t="str">
            <v>I555</v>
          </cell>
          <cell r="B459" t="str">
            <v>CAJA MEDIDOR DE AGUA 80 X 80 X 14 A TODO COSTO CON TAPA HG</v>
          </cell>
          <cell r="C459" t="str">
            <v>Insumos</v>
          </cell>
          <cell r="D459" t="str">
            <v>UND</v>
          </cell>
          <cell r="E459">
            <v>215558</v>
          </cell>
          <cell r="F459">
            <v>207267</v>
          </cell>
        </row>
        <row r="460">
          <cell r="A460" t="str">
            <v>I556</v>
          </cell>
          <cell r="B460" t="str">
            <v>CAJA PARA VALVULA TIPO CHOROTE EN HIERRO DUCTIL</v>
          </cell>
          <cell r="C460" t="str">
            <v>Insumos</v>
          </cell>
          <cell r="D460" t="str">
            <v>UND</v>
          </cell>
          <cell r="E460">
            <v>666355</v>
          </cell>
          <cell r="F460">
            <v>640726</v>
          </cell>
        </row>
        <row r="461">
          <cell r="A461" t="str">
            <v>I557</v>
          </cell>
          <cell r="B461" t="str">
            <v>CHEQUE TIPO R&amp;W ROSCADO  1 1/2" REF. 236 O SIMILAR</v>
          </cell>
          <cell r="C461" t="str">
            <v>Insumos</v>
          </cell>
          <cell r="D461" t="str">
            <v>UND</v>
          </cell>
          <cell r="E461">
            <v>315016</v>
          </cell>
          <cell r="F461">
            <v>302900</v>
          </cell>
        </row>
        <row r="462">
          <cell r="A462" t="str">
            <v>I558</v>
          </cell>
          <cell r="B462" t="str">
            <v>CHEQUE TIPO R&amp;W ROSCADO  1 1/4" REF. 236 O SIMILAR</v>
          </cell>
          <cell r="C462" t="str">
            <v>Insumos</v>
          </cell>
          <cell r="D462" t="str">
            <v>UND</v>
          </cell>
          <cell r="E462">
            <v>156754</v>
          </cell>
          <cell r="F462">
            <v>150725</v>
          </cell>
        </row>
        <row r="463">
          <cell r="A463" t="str">
            <v>I559</v>
          </cell>
          <cell r="B463" t="str">
            <v>CHEQUE TIPO R&amp;W ROSCADO  1" REF. 236 O SIMILAR</v>
          </cell>
          <cell r="C463" t="str">
            <v>Insumos</v>
          </cell>
          <cell r="D463" t="str">
            <v>UND</v>
          </cell>
          <cell r="E463">
            <v>77896</v>
          </cell>
          <cell r="F463">
            <v>74900</v>
          </cell>
        </row>
        <row r="464">
          <cell r="A464" t="str">
            <v>I561</v>
          </cell>
          <cell r="B464" t="str">
            <v>CHEQUE TIPO R&amp;W ROSCADO  2 1/2" REF. 236 O SIMILAR</v>
          </cell>
          <cell r="C464" t="str">
            <v>Insumos</v>
          </cell>
          <cell r="D464" t="str">
            <v>UND</v>
          </cell>
          <cell r="E464">
            <v>478400</v>
          </cell>
          <cell r="F464">
            <v>460000</v>
          </cell>
        </row>
        <row r="465">
          <cell r="A465" t="str">
            <v>I562</v>
          </cell>
          <cell r="B465" t="str">
            <v>CHEQUE TIPO R&amp;W ROSCADO  2" REF. 236 O SIMILAR</v>
          </cell>
          <cell r="C465" t="str">
            <v>Insumos</v>
          </cell>
          <cell r="D465" t="str">
            <v>UND</v>
          </cell>
          <cell r="E465">
            <v>324376</v>
          </cell>
          <cell r="F465">
            <v>311900</v>
          </cell>
        </row>
        <row r="466">
          <cell r="A466" t="str">
            <v>I563</v>
          </cell>
          <cell r="B466" t="str">
            <v>CHEQUE TIPO R&amp;W ROSCADO  3" REF. 236 O SIMILAR</v>
          </cell>
          <cell r="C466" t="str">
            <v>Insumos</v>
          </cell>
          <cell r="D466" t="str">
            <v>UND</v>
          </cell>
          <cell r="E466">
            <v>886080</v>
          </cell>
          <cell r="F466">
            <v>852000</v>
          </cell>
        </row>
        <row r="467">
          <cell r="A467" t="str">
            <v>I564</v>
          </cell>
          <cell r="B467" t="str">
            <v>CHEQUE TIPO R&amp;W ROSCADO  3/4" REF. 236 O SIMILAR</v>
          </cell>
          <cell r="C467" t="str">
            <v>Insumos</v>
          </cell>
          <cell r="D467" t="str">
            <v>UND</v>
          </cell>
          <cell r="E467">
            <v>51896</v>
          </cell>
          <cell r="F467">
            <v>49900</v>
          </cell>
        </row>
        <row r="468">
          <cell r="A468" t="str">
            <v>I565</v>
          </cell>
          <cell r="B468" t="str">
            <v>CHEQUE TIPO R&amp;W ROSCADO  4" REF. 236 O SIMILAR</v>
          </cell>
          <cell r="C468" t="str">
            <v>Insumos</v>
          </cell>
          <cell r="D468" t="str">
            <v>UND</v>
          </cell>
          <cell r="E468">
            <v>2516800</v>
          </cell>
          <cell r="F468">
            <v>2420000</v>
          </cell>
        </row>
        <row r="469">
          <cell r="A469" t="str">
            <v>I566</v>
          </cell>
          <cell r="B469" t="str">
            <v>CINTA SIKA PVC V - 15 CINTA FLEXIBLE SELLO DE JUNTAS</v>
          </cell>
          <cell r="C469" t="str">
            <v>Insumos</v>
          </cell>
          <cell r="D469" t="str">
            <v>M</v>
          </cell>
          <cell r="E469">
            <v>36060</v>
          </cell>
          <cell r="F469">
            <v>34673</v>
          </cell>
        </row>
        <row r="470">
          <cell r="A470" t="str">
            <v>I567</v>
          </cell>
          <cell r="B470" t="str">
            <v xml:space="preserve">CINTA SIKA PVC V - 10 CINTA FLEXIBLE SELLO DE JUNTAS </v>
          </cell>
          <cell r="C470" t="str">
            <v>Insumos</v>
          </cell>
          <cell r="D470" t="str">
            <v>M</v>
          </cell>
          <cell r="E470">
            <v>18029</v>
          </cell>
          <cell r="F470">
            <v>17336</v>
          </cell>
        </row>
        <row r="471">
          <cell r="A471" t="str">
            <v>I568</v>
          </cell>
          <cell r="B471" t="str">
            <v xml:space="preserve">CINTA SIKA PVC O - 22 CINTA SELLO DE JUNTAS </v>
          </cell>
          <cell r="C471" t="str">
            <v>Insumos</v>
          </cell>
          <cell r="D471" t="str">
            <v>M</v>
          </cell>
          <cell r="E471">
            <v>58600</v>
          </cell>
          <cell r="F471">
            <v>56346</v>
          </cell>
        </row>
        <row r="472">
          <cell r="A472" t="str">
            <v>I569</v>
          </cell>
          <cell r="B472" t="str">
            <v>CINTA TEFLON 10 M 1/2"</v>
          </cell>
          <cell r="C472" t="str">
            <v>Insumos</v>
          </cell>
          <cell r="D472" t="str">
            <v>UND</v>
          </cell>
          <cell r="E472">
            <v>1330</v>
          </cell>
          <cell r="F472">
            <v>1279</v>
          </cell>
        </row>
        <row r="473">
          <cell r="A473" t="str">
            <v>I571</v>
          </cell>
          <cell r="B473" t="str">
            <v>CODO 45° 1/8 CXE SANITARIO 4''</v>
          </cell>
          <cell r="C473" t="str">
            <v>Insumos</v>
          </cell>
          <cell r="D473" t="str">
            <v>UND</v>
          </cell>
          <cell r="E473">
            <v>22985</v>
          </cell>
          <cell r="F473">
            <v>22101</v>
          </cell>
        </row>
        <row r="474">
          <cell r="A474" t="str">
            <v>I574</v>
          </cell>
          <cell r="B474" t="str">
            <v>CODO 90° 1/4 CXC SANITARIO 2''</v>
          </cell>
          <cell r="C474" t="str">
            <v>Insumos</v>
          </cell>
          <cell r="D474" t="str">
            <v>UND</v>
          </cell>
          <cell r="E474">
            <v>5072</v>
          </cell>
          <cell r="F474">
            <v>4877</v>
          </cell>
        </row>
        <row r="475">
          <cell r="A475" t="str">
            <v>I575</v>
          </cell>
          <cell r="B475" t="str">
            <v>CODO 90° 1/4 CXC SANITARIO 3''</v>
          </cell>
          <cell r="C475" t="str">
            <v>Insumos</v>
          </cell>
          <cell r="D475" t="str">
            <v>UND</v>
          </cell>
          <cell r="E475">
            <v>11749</v>
          </cell>
          <cell r="F475">
            <v>11297</v>
          </cell>
        </row>
        <row r="476">
          <cell r="A476" t="str">
            <v>I576</v>
          </cell>
          <cell r="B476" t="str">
            <v>CODO 90° 1/4 CXC SANITARIO 4''</v>
          </cell>
          <cell r="C476" t="str">
            <v>Insumos</v>
          </cell>
          <cell r="D476" t="str">
            <v>UND</v>
          </cell>
          <cell r="E476">
            <v>20431</v>
          </cell>
          <cell r="F476">
            <v>19645</v>
          </cell>
        </row>
        <row r="477">
          <cell r="A477" t="str">
            <v>I577</v>
          </cell>
          <cell r="B477" t="str">
            <v>CODO 90° 1/4 CXC SANITARIO 6''</v>
          </cell>
          <cell r="C477" t="str">
            <v>Insumos</v>
          </cell>
          <cell r="D477" t="str">
            <v>UND</v>
          </cell>
          <cell r="E477">
            <v>172935</v>
          </cell>
          <cell r="F477">
            <v>166284</v>
          </cell>
        </row>
        <row r="478">
          <cell r="A478" t="str">
            <v>I578</v>
          </cell>
          <cell r="B478" t="str">
            <v>CODO 90° 1/4 CXE SANITARIO 2''</v>
          </cell>
          <cell r="C478" t="str">
            <v>Insumos</v>
          </cell>
          <cell r="D478" t="str">
            <v>UND</v>
          </cell>
          <cell r="E478">
            <v>6255</v>
          </cell>
          <cell r="F478">
            <v>6014</v>
          </cell>
        </row>
        <row r="479">
          <cell r="A479" t="str">
            <v>I579</v>
          </cell>
          <cell r="B479" t="str">
            <v>CODO 90° 1/4 CXE SANITARIO 3''</v>
          </cell>
          <cell r="C479" t="str">
            <v>Insumos</v>
          </cell>
          <cell r="D479" t="str">
            <v>UND</v>
          </cell>
          <cell r="E479">
            <v>13602</v>
          </cell>
          <cell r="F479">
            <v>13079</v>
          </cell>
        </row>
        <row r="480">
          <cell r="A480" t="str">
            <v>I580</v>
          </cell>
          <cell r="B480" t="str">
            <v>CODO 90° 1/4 CXE SANITARIO 4''</v>
          </cell>
          <cell r="C480" t="str">
            <v>Insumos</v>
          </cell>
          <cell r="D480" t="str">
            <v>UND</v>
          </cell>
          <cell r="E480">
            <v>25188</v>
          </cell>
          <cell r="F480">
            <v>24219</v>
          </cell>
        </row>
        <row r="481">
          <cell r="A481" t="str">
            <v>I581</v>
          </cell>
          <cell r="B481" t="str">
            <v>CODO 90° 1/4 CXE SANITARIO 6''</v>
          </cell>
          <cell r="C481" t="str">
            <v>Insumos</v>
          </cell>
          <cell r="D481" t="str">
            <v>UND</v>
          </cell>
          <cell r="E481">
            <v>172935</v>
          </cell>
          <cell r="F481">
            <v>166284</v>
          </cell>
        </row>
        <row r="482">
          <cell r="A482" t="str">
            <v>I583</v>
          </cell>
          <cell r="B482" t="str">
            <v>CODO 90° ACERO GALVANIZADO  - 1/2''</v>
          </cell>
          <cell r="C482" t="str">
            <v>Insumos</v>
          </cell>
          <cell r="D482" t="str">
            <v>UND</v>
          </cell>
          <cell r="E482">
            <v>1567</v>
          </cell>
          <cell r="F482">
            <v>1507</v>
          </cell>
        </row>
        <row r="483">
          <cell r="A483" t="str">
            <v>I584</v>
          </cell>
          <cell r="B483" t="str">
            <v>CODO 90° PRESION PVC  - 1''</v>
          </cell>
          <cell r="C483" t="str">
            <v>Insumos</v>
          </cell>
          <cell r="D483" t="str">
            <v>UND</v>
          </cell>
          <cell r="E483">
            <v>2699</v>
          </cell>
          <cell r="F483">
            <v>2595</v>
          </cell>
        </row>
        <row r="484">
          <cell r="A484" t="str">
            <v>I588</v>
          </cell>
          <cell r="B484" t="str">
            <v>CODO 90° PRESION PVC  - 2"</v>
          </cell>
          <cell r="C484" t="str">
            <v>Insumos</v>
          </cell>
          <cell r="D484" t="str">
            <v>UND</v>
          </cell>
          <cell r="E484">
            <v>15898</v>
          </cell>
          <cell r="F484">
            <v>15287</v>
          </cell>
        </row>
        <row r="485">
          <cell r="A485" t="str">
            <v>I591</v>
          </cell>
          <cell r="B485" t="str">
            <v>CODO DE 11 1/4º GRAN RADIO RDE 21 PVC 10" 200PSI - UNIÓN PLATINO</v>
          </cell>
          <cell r="C485" t="str">
            <v>Insumos</v>
          </cell>
          <cell r="D485" t="str">
            <v>UND</v>
          </cell>
          <cell r="E485">
            <v>949306</v>
          </cell>
          <cell r="F485">
            <v>912794</v>
          </cell>
        </row>
        <row r="486">
          <cell r="A486" t="str">
            <v>I592</v>
          </cell>
          <cell r="B486" t="str">
            <v>CODO DE 11 1/4º GRAN RADIO RDE 21 PVC 4" 200PSI - UNIÓN PLATINO</v>
          </cell>
          <cell r="C486" t="str">
            <v>Insumos</v>
          </cell>
          <cell r="D486" t="str">
            <v>UND</v>
          </cell>
          <cell r="E486">
            <v>94637</v>
          </cell>
          <cell r="F486">
            <v>90997</v>
          </cell>
        </row>
        <row r="487">
          <cell r="A487" t="str">
            <v>I593</v>
          </cell>
          <cell r="B487" t="str">
            <v>CODO DE 11 1/4º GRAN RADIO RDE 21 PVC 6" 200PSI - UNIÓN PLATINO</v>
          </cell>
          <cell r="C487" t="str">
            <v>Insumos</v>
          </cell>
          <cell r="D487" t="str">
            <v>UND</v>
          </cell>
          <cell r="E487">
            <v>218846</v>
          </cell>
          <cell r="F487">
            <v>210429</v>
          </cell>
        </row>
        <row r="488">
          <cell r="A488" t="str">
            <v>I594</v>
          </cell>
          <cell r="B488" t="str">
            <v>CODO DE 22 1/2º GRAN RADIO RDE 21 PVC 10" 200PSI - UNIÓN PLATINO</v>
          </cell>
          <cell r="C488" t="str">
            <v>Insumos</v>
          </cell>
          <cell r="D488" t="str">
            <v>UND</v>
          </cell>
          <cell r="E488">
            <v>1160392</v>
          </cell>
          <cell r="F488">
            <v>1115762</v>
          </cell>
        </row>
        <row r="489">
          <cell r="A489" t="str">
            <v>I596</v>
          </cell>
          <cell r="B489" t="str">
            <v>CODO DE 22 1/2º GRAN RADIO RDE 21 PVC 4" 200PSI - UNIÓN PLATINO</v>
          </cell>
          <cell r="C489" t="str">
            <v>Insumos</v>
          </cell>
          <cell r="D489" t="str">
            <v>UND</v>
          </cell>
          <cell r="E489">
            <v>99607</v>
          </cell>
          <cell r="F489">
            <v>95776</v>
          </cell>
        </row>
        <row r="490">
          <cell r="A490" t="str">
            <v>I597</v>
          </cell>
          <cell r="B490" t="str">
            <v>CODO DE 22 1/2º GRAN RADIO RDE 21 PVC 6" 200PSI - UNIÓN PLATINO</v>
          </cell>
          <cell r="C490" t="str">
            <v>Insumos</v>
          </cell>
          <cell r="D490" t="str">
            <v>UND</v>
          </cell>
          <cell r="E490">
            <v>252940</v>
          </cell>
          <cell r="F490">
            <v>243212</v>
          </cell>
        </row>
        <row r="491">
          <cell r="A491" t="str">
            <v>I598</v>
          </cell>
          <cell r="B491" t="str">
            <v>CODO DE 45º GRAN RADIO RDE 21 PVC 10" 200PSI - UNIÓN PLATINO</v>
          </cell>
          <cell r="C491" t="str">
            <v>Insumos</v>
          </cell>
          <cell r="D491" t="str">
            <v>UND</v>
          </cell>
          <cell r="E491">
            <v>1425114</v>
          </cell>
          <cell r="F491">
            <v>1370302</v>
          </cell>
        </row>
        <row r="492">
          <cell r="A492" t="str">
            <v>I600</v>
          </cell>
          <cell r="B492" t="str">
            <v>CODO DE 45º GRAN RADIO RDE 21 PVC 4" 200PSI - UNIÓN PLATINO</v>
          </cell>
          <cell r="C492" t="str">
            <v>Insumos</v>
          </cell>
          <cell r="D492" t="str">
            <v>UND</v>
          </cell>
          <cell r="E492">
            <v>111738</v>
          </cell>
          <cell r="F492">
            <v>107440</v>
          </cell>
        </row>
        <row r="493">
          <cell r="A493" t="str">
            <v>I601</v>
          </cell>
          <cell r="B493" t="str">
            <v>CODO DE 45º GRAN RADIO RDE 21 PVC 6" 200PSI - UNIÓN PLATINO</v>
          </cell>
          <cell r="C493" t="str">
            <v>Insumos</v>
          </cell>
          <cell r="D493" t="str">
            <v>UND</v>
          </cell>
          <cell r="E493">
            <v>306466</v>
          </cell>
          <cell r="F493">
            <v>294679</v>
          </cell>
        </row>
        <row r="494">
          <cell r="A494" t="str">
            <v>I602</v>
          </cell>
          <cell r="B494" t="str">
            <v>CODO DE 90º GRAN RADIO RDE 21 PVC 10" 200PSI - UNIÓN PLATINO</v>
          </cell>
          <cell r="C494" t="str">
            <v>Insumos</v>
          </cell>
          <cell r="D494" t="str">
            <v>UND</v>
          </cell>
          <cell r="E494">
            <v>2178431</v>
          </cell>
          <cell r="F494">
            <v>2094645</v>
          </cell>
        </row>
        <row r="495">
          <cell r="A495" t="str">
            <v>I603</v>
          </cell>
          <cell r="B495" t="str">
            <v>CODO DE 90º GRAN RADIO RDE 21 PVC 4" 200PSI - UNIÓN PLATINO</v>
          </cell>
          <cell r="C495" t="str">
            <v>Insumos</v>
          </cell>
          <cell r="D495" t="str">
            <v>UND</v>
          </cell>
          <cell r="E495">
            <v>262206</v>
          </cell>
          <cell r="F495">
            <v>252121</v>
          </cell>
        </row>
        <row r="496">
          <cell r="A496" t="str">
            <v>I604</v>
          </cell>
          <cell r="B496" t="str">
            <v>CODO DE 90º GRAN RADIO RDE 21 PVC 6" 200PSI - UNIÓN PLATINO</v>
          </cell>
          <cell r="C496" t="str">
            <v>Insumos</v>
          </cell>
          <cell r="D496" t="str">
            <v>UND</v>
          </cell>
          <cell r="E496">
            <v>565143</v>
          </cell>
          <cell r="F496">
            <v>543407</v>
          </cell>
        </row>
        <row r="497">
          <cell r="A497" t="str">
            <v>I609</v>
          </cell>
          <cell r="B497" t="str">
            <v>ESE DE NIVELACION EXT. GARRA DE TIGRE 3" L=40 CM</v>
          </cell>
          <cell r="C497" t="str">
            <v>Insumos</v>
          </cell>
          <cell r="D497" t="str">
            <v>UND</v>
          </cell>
          <cell r="E497">
            <v>689306</v>
          </cell>
          <cell r="F497">
            <v>662794</v>
          </cell>
        </row>
        <row r="498">
          <cell r="A498" t="str">
            <v>I610</v>
          </cell>
          <cell r="B498" t="str">
            <v>ESE DE NIVELACION EXT. GARRA DE TIGRE 4" L=40 CM</v>
          </cell>
          <cell r="C498" t="str">
            <v>Insumos</v>
          </cell>
          <cell r="D498" t="str">
            <v>UND</v>
          </cell>
          <cell r="E498">
            <v>788889</v>
          </cell>
          <cell r="F498">
            <v>758547</v>
          </cell>
        </row>
        <row r="499">
          <cell r="A499" t="str">
            <v>I611</v>
          </cell>
          <cell r="B499" t="str">
            <v>FILTRO ANAEROBICO PREFABRICADO DE 2000 LTS. TIPO COLEMPAQUES CON TAPA Y ACCESORIOS OVOIDE - VERDE REF. 2 O SIMILAR.</v>
          </cell>
          <cell r="C499" t="str">
            <v>Insumos</v>
          </cell>
          <cell r="D499" t="str">
            <v>UND</v>
          </cell>
          <cell r="E499">
            <v>2097910</v>
          </cell>
          <cell r="F499">
            <v>2017221</v>
          </cell>
        </row>
        <row r="500">
          <cell r="A500" t="str">
            <v>I612</v>
          </cell>
          <cell r="B500" t="str">
            <v>HIDRANTE CHICAGO 3" MEGA EXTREMO LISO</v>
          </cell>
          <cell r="C500" t="str">
            <v>Insumos</v>
          </cell>
          <cell r="D500" t="str">
            <v>UND</v>
          </cell>
          <cell r="E500">
            <v>2876087</v>
          </cell>
          <cell r="F500">
            <v>2765468</v>
          </cell>
        </row>
        <row r="501">
          <cell r="A501" t="str">
            <v>I613</v>
          </cell>
          <cell r="B501" t="str">
            <v xml:space="preserve">HIDRANTE CHICAGO 4" MEGA EXTREMO LISO </v>
          </cell>
          <cell r="C501" t="str">
            <v>Insumos</v>
          </cell>
          <cell r="D501" t="str">
            <v>UND</v>
          </cell>
          <cell r="E501">
            <v>4133482</v>
          </cell>
          <cell r="F501">
            <v>3974502</v>
          </cell>
        </row>
        <row r="502">
          <cell r="A502" t="str">
            <v>I614</v>
          </cell>
          <cell r="B502" t="str">
            <v>LIMPIADOR REM PVC 760 GRMS. (1/4)</v>
          </cell>
          <cell r="C502" t="str">
            <v>Insumos</v>
          </cell>
          <cell r="D502" t="str">
            <v>UND</v>
          </cell>
          <cell r="E502">
            <v>64889</v>
          </cell>
          <cell r="F502">
            <v>62393</v>
          </cell>
        </row>
        <row r="503">
          <cell r="A503" t="str">
            <v>I615</v>
          </cell>
          <cell r="B503" t="str">
            <v>LLAVE PARA OPERAR VALVULA DE COMPUERTA ELASTICA</v>
          </cell>
          <cell r="C503" t="str">
            <v>Insumos</v>
          </cell>
          <cell r="D503" t="str">
            <v>UND</v>
          </cell>
          <cell r="E503">
            <v>176843</v>
          </cell>
          <cell r="F503">
            <v>170041</v>
          </cell>
        </row>
        <row r="504">
          <cell r="A504" t="str">
            <v>I616</v>
          </cell>
          <cell r="B504" t="str">
            <v xml:space="preserve">MEDIDOR DE AGUA 1 1/2" VELOCIDAD CLASE C A ACCESORIOS Y ELEMENTOS DE CONECCION TODO COSTO </v>
          </cell>
          <cell r="C504" t="str">
            <v>Insumos</v>
          </cell>
          <cell r="D504" t="str">
            <v>UND</v>
          </cell>
          <cell r="E504">
            <v>784386</v>
          </cell>
          <cell r="F504">
            <v>754217</v>
          </cell>
        </row>
        <row r="505">
          <cell r="A505" t="str">
            <v>I617</v>
          </cell>
          <cell r="B505" t="str">
            <v xml:space="preserve">MEDIDOR DE AGUA 1" VELOCIDAD CLASE C A ACCESORIOS Y ELEMENTOS DE CONECCION TODO COSTO </v>
          </cell>
          <cell r="C505" t="str">
            <v>Insumos</v>
          </cell>
          <cell r="D505" t="str">
            <v>UND</v>
          </cell>
          <cell r="E505">
            <v>783629</v>
          </cell>
          <cell r="F505">
            <v>753489</v>
          </cell>
        </row>
        <row r="506">
          <cell r="A506" t="str">
            <v>I618</v>
          </cell>
          <cell r="B506" t="str">
            <v xml:space="preserve">MEDIDOR DE AGUA 1/2" VELOCIDAD CLASE C A ACCESORIOS Y ELEMENTOS DE CONECCION TODO COSTO </v>
          </cell>
          <cell r="C506" t="str">
            <v>Insumos</v>
          </cell>
          <cell r="D506" t="str">
            <v>UND</v>
          </cell>
          <cell r="E506">
            <v>344244</v>
          </cell>
          <cell r="F506">
            <v>331004</v>
          </cell>
        </row>
        <row r="507">
          <cell r="A507" t="str">
            <v>I619</v>
          </cell>
          <cell r="B507" t="str">
            <v xml:space="preserve">MEDIDOR DE AGUA 3/4" VELOCIDAD CLASE C A ACCESORIOS Y ELEMENTOS DE CONECCION TODO COSTO </v>
          </cell>
          <cell r="C507" t="str">
            <v>Insumos</v>
          </cell>
          <cell r="D507" t="str">
            <v>UND</v>
          </cell>
          <cell r="E507">
            <v>614722</v>
          </cell>
          <cell r="F507">
            <v>591079</v>
          </cell>
        </row>
        <row r="508">
          <cell r="A508" t="str">
            <v>I621</v>
          </cell>
          <cell r="B508" t="str">
            <v>REGISTRO TIPO R&amp;W - 1'' (DE CORTINA) REF. 206 O SIMILAR</v>
          </cell>
          <cell r="C508" t="str">
            <v>Insumos</v>
          </cell>
          <cell r="D508" t="str">
            <v>UND</v>
          </cell>
          <cell r="E508">
            <v>145496</v>
          </cell>
          <cell r="F508">
            <v>139900</v>
          </cell>
        </row>
        <row r="509">
          <cell r="A509" t="str">
            <v>I622</v>
          </cell>
          <cell r="B509" t="str">
            <v>REGISTRO TIPO R&amp;W - 1 1/2''  (DE CORTINA) REF. 206 O SIMILAR</v>
          </cell>
          <cell r="C509" t="str">
            <v>Insumos</v>
          </cell>
          <cell r="D509" t="str">
            <v>UND</v>
          </cell>
          <cell r="E509">
            <v>296296</v>
          </cell>
          <cell r="F509">
            <v>284900</v>
          </cell>
        </row>
        <row r="510">
          <cell r="A510" t="str">
            <v>I623</v>
          </cell>
          <cell r="B510" t="str">
            <v>REGISTRO TIPO R&amp;W - 1 1/4''  (DE CORTINA) REF. 206 O SIMILAR</v>
          </cell>
          <cell r="C510" t="str">
            <v>Insumos</v>
          </cell>
          <cell r="D510" t="str">
            <v>UND</v>
          </cell>
          <cell r="E510">
            <v>183976</v>
          </cell>
          <cell r="F510">
            <v>176900</v>
          </cell>
        </row>
        <row r="511">
          <cell r="A511" t="str">
            <v>I624</v>
          </cell>
          <cell r="B511" t="str">
            <v>REGISTRO TIPO R&amp;W - 1/2''  (DE CORTINA ) REF. 206 O SIMILAR</v>
          </cell>
          <cell r="C511" t="str">
            <v>Insumos</v>
          </cell>
          <cell r="D511" t="str">
            <v>UND</v>
          </cell>
          <cell r="E511">
            <v>92456</v>
          </cell>
          <cell r="F511">
            <v>88900</v>
          </cell>
        </row>
        <row r="512">
          <cell r="A512" t="str">
            <v>I625</v>
          </cell>
          <cell r="B512" t="str">
            <v>REGISTRO TIPO R&amp;W - 2'' (DE CORTINA) REF. 206 O SIMILAR</v>
          </cell>
          <cell r="C512" t="str">
            <v>Insumos</v>
          </cell>
          <cell r="D512" t="str">
            <v>UND</v>
          </cell>
          <cell r="E512">
            <v>488800</v>
          </cell>
          <cell r="F512">
            <v>470000</v>
          </cell>
        </row>
        <row r="513">
          <cell r="A513" t="str">
            <v>I626</v>
          </cell>
          <cell r="B513" t="str">
            <v>REGISTRO TIPO R&amp;W - 2 1/2'' (DE CORTINA) REF. 206 O SIMILAR</v>
          </cell>
          <cell r="C513" t="str">
            <v>Insumos</v>
          </cell>
          <cell r="D513" t="str">
            <v>UND</v>
          </cell>
          <cell r="E513">
            <v>842400</v>
          </cell>
          <cell r="F513">
            <v>810000</v>
          </cell>
        </row>
        <row r="514">
          <cell r="A514" t="str">
            <v>I627</v>
          </cell>
          <cell r="B514" t="str">
            <v>REGISTRO TIPO R&amp;W - 3'' (DE CORTINA) REF. 206 O SIMILAR</v>
          </cell>
          <cell r="C514" t="str">
            <v>Insumos</v>
          </cell>
          <cell r="D514" t="str">
            <v>UND</v>
          </cell>
          <cell r="E514">
            <v>1164800</v>
          </cell>
          <cell r="F514">
            <v>1120000</v>
          </cell>
        </row>
        <row r="515">
          <cell r="A515" t="str">
            <v>I628</v>
          </cell>
          <cell r="B515" t="str">
            <v>REGISTRO TIPO R&amp;W - 3/4'' (DE CORTINA) REF. 206 O SIMILAR</v>
          </cell>
          <cell r="C515" t="str">
            <v>Insumos</v>
          </cell>
          <cell r="D515" t="str">
            <v>UND</v>
          </cell>
          <cell r="E515">
            <v>119496</v>
          </cell>
          <cell r="F515">
            <v>114900</v>
          </cell>
        </row>
        <row r="516">
          <cell r="A516" t="str">
            <v>I629</v>
          </cell>
          <cell r="B516" t="str">
            <v>REGISTRO TIPO R&amp;W - 4'' (DE CORTINA) REF. 206 O SIMILAR</v>
          </cell>
          <cell r="C516" t="str">
            <v>Insumos</v>
          </cell>
          <cell r="D516" t="str">
            <v>UND</v>
          </cell>
          <cell r="E516">
            <v>2724800</v>
          </cell>
          <cell r="F516">
            <v>2620000</v>
          </cell>
        </row>
        <row r="517">
          <cell r="A517" t="str">
            <v>I631</v>
          </cell>
          <cell r="B517" t="str">
            <v>REJILLA  ALUMINIO  3" X 2"  CON SOSCO ANTICUCARACHAS - REF. TA-3"X2" ALUMINIO</v>
          </cell>
          <cell r="C517" t="str">
            <v>Insumos</v>
          </cell>
          <cell r="D517" t="str">
            <v>UND</v>
          </cell>
          <cell r="E517">
            <v>16536</v>
          </cell>
          <cell r="F517">
            <v>15900</v>
          </cell>
        </row>
        <row r="518">
          <cell r="A518" t="str">
            <v>I632</v>
          </cell>
          <cell r="B518" t="str">
            <v>REJILLA  ALUMINIO  3" X 2"  CON SOSCO TRADICIONAL - REF. T-3"X2"</v>
          </cell>
          <cell r="C518" t="str">
            <v>Insumos</v>
          </cell>
          <cell r="D518" t="str">
            <v>UND</v>
          </cell>
          <cell r="E518">
            <v>15496</v>
          </cell>
          <cell r="F518">
            <v>14900</v>
          </cell>
        </row>
        <row r="519">
          <cell r="A519" t="str">
            <v>I633</v>
          </cell>
          <cell r="B519" t="str">
            <v>REJILLA ALUMINIO 4" X 2" CÚPULA TRADICIONAL CON SOSCO - REF. C-4"X2" TIPO COLREJILLAS O SIMILAR</v>
          </cell>
          <cell r="C519" t="str">
            <v>Insumos</v>
          </cell>
          <cell r="D519" t="str">
            <v>UND</v>
          </cell>
          <cell r="E519">
            <v>27976</v>
          </cell>
          <cell r="F519">
            <v>26900</v>
          </cell>
        </row>
        <row r="520">
          <cell r="A520" t="str">
            <v>I634</v>
          </cell>
          <cell r="B520" t="str">
            <v>REJILLA ALUMINIO 4" X 3" CON SOSCO ANTICUCARACHAS - REF. HA-4"X3" TIPO COLREJILLAS O SIMILAR</v>
          </cell>
          <cell r="C520" t="str">
            <v>Insumos</v>
          </cell>
          <cell r="D520" t="str">
            <v>UND</v>
          </cell>
          <cell r="E520">
            <v>26936</v>
          </cell>
          <cell r="F520">
            <v>25900</v>
          </cell>
        </row>
        <row r="521">
          <cell r="A521" t="str">
            <v>I635</v>
          </cell>
          <cell r="B521" t="str">
            <v>REJILLA ALUMINIO 4" X 3" CON SOSCO TRADICIONAL - REF. H-4"X3" TIPO COLREJILLAS O SIMILAR</v>
          </cell>
          <cell r="C521" t="str">
            <v>Insumos</v>
          </cell>
          <cell r="D521" t="str">
            <v>UND</v>
          </cell>
          <cell r="E521">
            <v>32136</v>
          </cell>
          <cell r="F521">
            <v>30900</v>
          </cell>
        </row>
        <row r="522">
          <cell r="A522" t="str">
            <v>I636</v>
          </cell>
          <cell r="B522" t="str">
            <v>REJILLA ALUMINIO 6" X 4" CON SOSCO ANTICUCARACHAS - REF. TA-6"X4" TIPO COLREJILLAS O SIMILAR</v>
          </cell>
          <cell r="C522" t="str">
            <v>Insumos</v>
          </cell>
          <cell r="D522" t="str">
            <v>UND</v>
          </cell>
          <cell r="E522">
            <v>41496</v>
          </cell>
          <cell r="F522">
            <v>39900</v>
          </cell>
        </row>
        <row r="523">
          <cell r="A523" t="str">
            <v>I637</v>
          </cell>
          <cell r="B523" t="str">
            <v>REJILLA ALUMINIO 6" X 4" CÚPULA TRADICIONAL CON SOSCO - REF. C-6"X4" TIPO COLREJILLAS O SIMILAR</v>
          </cell>
          <cell r="C523" t="str">
            <v>Insumos</v>
          </cell>
          <cell r="D523" t="str">
            <v>UND</v>
          </cell>
          <cell r="E523">
            <v>76856</v>
          </cell>
          <cell r="F523">
            <v>73900</v>
          </cell>
        </row>
        <row r="524">
          <cell r="A524" t="str">
            <v>I638</v>
          </cell>
          <cell r="B524" t="str">
            <v>REJILLA CARCAMO EN FUNDICIÓN DE HIERRO GRIS REF. CAR-30 X 50 CM. TIPO COLREJILLAS O SIMILAR</v>
          </cell>
          <cell r="C524" t="str">
            <v>Insumos</v>
          </cell>
          <cell r="D524" t="str">
            <v>UND</v>
          </cell>
          <cell r="E524">
            <v>420528</v>
          </cell>
          <cell r="F524">
            <v>404354</v>
          </cell>
        </row>
        <row r="525">
          <cell r="A525" t="str">
            <v>I641</v>
          </cell>
          <cell r="B525" t="str">
            <v>SIFON PVC SANITARIO 2"</v>
          </cell>
          <cell r="C525" t="str">
            <v>Insumos</v>
          </cell>
          <cell r="D525" t="str">
            <v>M</v>
          </cell>
          <cell r="E525">
            <v>6763</v>
          </cell>
          <cell r="F525">
            <v>6503</v>
          </cell>
        </row>
        <row r="526">
          <cell r="A526" t="str">
            <v>I646</v>
          </cell>
          <cell r="B526" t="str">
            <v>SOLDADURA LIQUIDA AGUA CALIENTE 1/4</v>
          </cell>
          <cell r="C526" t="str">
            <v>Insumos</v>
          </cell>
          <cell r="D526" t="str">
            <v>UND</v>
          </cell>
          <cell r="E526">
            <v>144225</v>
          </cell>
          <cell r="F526">
            <v>138678</v>
          </cell>
        </row>
        <row r="527">
          <cell r="A527" t="str">
            <v>I647</v>
          </cell>
          <cell r="B527" t="str">
            <v>SOLDADURA PVC LIQUIDA 1/4</v>
          </cell>
          <cell r="C527" t="str">
            <v>Insumos</v>
          </cell>
          <cell r="D527" t="str">
            <v>UND</v>
          </cell>
          <cell r="E527">
            <v>134508</v>
          </cell>
          <cell r="F527">
            <v>129335</v>
          </cell>
        </row>
        <row r="528">
          <cell r="A528" t="str">
            <v>I648</v>
          </cell>
          <cell r="B528" t="str">
            <v>TANQUE AGUA POTABLE PLASTICO CAP. 1.000 LTS, INCLUYE: TAPA, ACCESORIOS Y MANGUERA FLEXIBLE. A TODO COSTO.</v>
          </cell>
          <cell r="C528" t="str">
            <v>Insumos</v>
          </cell>
          <cell r="D528" t="str">
            <v>UND</v>
          </cell>
          <cell r="E528">
            <v>827171</v>
          </cell>
          <cell r="F528">
            <v>795357</v>
          </cell>
        </row>
        <row r="529">
          <cell r="A529" t="str">
            <v>I649</v>
          </cell>
          <cell r="B529" t="str">
            <v>TANQUE AGUA POTABLE PLASTICO CAP. 20.000 LTS, INCLUYE: TAPA, ACCESORIOS Y MANGUERA FLEXIBLE. A TODO COSTO.</v>
          </cell>
          <cell r="C529" t="str">
            <v>Insumos</v>
          </cell>
          <cell r="D529" t="str">
            <v>UND</v>
          </cell>
          <cell r="E529">
            <v>18554562</v>
          </cell>
          <cell r="F529">
            <v>17840925</v>
          </cell>
        </row>
        <row r="530">
          <cell r="A530" t="str">
            <v>I650</v>
          </cell>
          <cell r="B530" t="str">
            <v>TANQUE AGUA POTABLE PLASTICO CAP. 10.000 LTS, INCLUYE: TAPA, ACCESORIOS Y MANGUERA FLEXIBLE. A TODO COSTO.</v>
          </cell>
          <cell r="C530" t="str">
            <v>Insumos</v>
          </cell>
          <cell r="D530" t="str">
            <v>UND</v>
          </cell>
          <cell r="E530">
            <v>9246024</v>
          </cell>
          <cell r="F530">
            <v>8890408</v>
          </cell>
        </row>
        <row r="531">
          <cell r="A531" t="str">
            <v>I652</v>
          </cell>
          <cell r="B531" t="str">
            <v>TANQUE SEPTICO INTEGRADO PREFABRICADO TIPO IMHOFF SUBTERRANEO DE 2000 LTS. TIPO COLEMPAQUES CON TAPA Y ACCESORIOS OVOIDE - VERDE REF. 2 O SIMILAR</v>
          </cell>
          <cell r="C531" t="str">
            <v>Insumos</v>
          </cell>
          <cell r="D531" t="str">
            <v>UND</v>
          </cell>
          <cell r="E531">
            <v>4605214</v>
          </cell>
          <cell r="F531">
            <v>4428090</v>
          </cell>
        </row>
        <row r="532">
          <cell r="A532" t="str">
            <v>I659</v>
          </cell>
          <cell r="B532" t="str">
            <v>CRUCES HG 2"</v>
          </cell>
          <cell r="C532" t="str">
            <v>Insumos</v>
          </cell>
          <cell r="D532" t="str">
            <v>UND</v>
          </cell>
          <cell r="E532">
            <v>54087</v>
          </cell>
          <cell r="F532">
            <v>52007</v>
          </cell>
        </row>
        <row r="533">
          <cell r="A533" t="str">
            <v>I660</v>
          </cell>
          <cell r="B533" t="str">
            <v>CRUCES HG 3"</v>
          </cell>
          <cell r="C533" t="str">
            <v>Insumos</v>
          </cell>
          <cell r="D533" t="str">
            <v>UND</v>
          </cell>
          <cell r="E533">
            <v>90150</v>
          </cell>
          <cell r="F533">
            <v>86683</v>
          </cell>
        </row>
        <row r="534">
          <cell r="A534" t="str">
            <v>I661</v>
          </cell>
          <cell r="B534" t="str">
            <v>TEE HG 2"</v>
          </cell>
          <cell r="C534" t="str">
            <v>Insumos</v>
          </cell>
          <cell r="D534" t="str">
            <v>UND</v>
          </cell>
          <cell r="E534">
            <v>19159</v>
          </cell>
          <cell r="F534">
            <v>18422</v>
          </cell>
        </row>
        <row r="535">
          <cell r="A535" t="str">
            <v>I662</v>
          </cell>
          <cell r="B535" t="str">
            <v>TEE HG 3"</v>
          </cell>
          <cell r="C535" t="str">
            <v>Insumos</v>
          </cell>
          <cell r="D535" t="str">
            <v>UND</v>
          </cell>
          <cell r="E535">
            <v>45075</v>
          </cell>
          <cell r="F535">
            <v>43341</v>
          </cell>
        </row>
        <row r="536">
          <cell r="A536" t="str">
            <v>I663</v>
          </cell>
          <cell r="B536" t="str">
            <v>CODO HG 2"</v>
          </cell>
          <cell r="C536" t="str">
            <v>Insumos</v>
          </cell>
          <cell r="D536" t="str">
            <v>UND</v>
          </cell>
          <cell r="E536">
            <v>15774</v>
          </cell>
          <cell r="F536">
            <v>15167</v>
          </cell>
        </row>
        <row r="537">
          <cell r="A537" t="str">
            <v>I664</v>
          </cell>
          <cell r="B537" t="str">
            <v>CODO HG 3"</v>
          </cell>
          <cell r="C537" t="str">
            <v>Insumos</v>
          </cell>
          <cell r="D537" t="str">
            <v>UND</v>
          </cell>
          <cell r="E537">
            <v>39443</v>
          </cell>
          <cell r="F537">
            <v>37926</v>
          </cell>
        </row>
        <row r="538">
          <cell r="A538" t="str">
            <v>I665</v>
          </cell>
          <cell r="B538" t="str">
            <v xml:space="preserve">TEE 4"  X  3" HD EXTREMO LISO </v>
          </cell>
          <cell r="C538" t="str">
            <v>Insumos</v>
          </cell>
          <cell r="D538" t="str">
            <v>UND</v>
          </cell>
          <cell r="E538">
            <v>273348</v>
          </cell>
          <cell r="F538">
            <v>262835</v>
          </cell>
        </row>
        <row r="539">
          <cell r="A539" t="str">
            <v>I666</v>
          </cell>
          <cell r="B539" t="str">
            <v xml:space="preserve">TEE 6"  X  4" HD EXTREMO LISO </v>
          </cell>
          <cell r="C539" t="str">
            <v>Insumos</v>
          </cell>
          <cell r="D539" t="str">
            <v>UND</v>
          </cell>
          <cell r="E539">
            <v>549068</v>
          </cell>
          <cell r="F539">
            <v>527950</v>
          </cell>
        </row>
        <row r="540">
          <cell r="A540" t="str">
            <v>I668</v>
          </cell>
          <cell r="B540" t="str">
            <v>TEE ACERO GALVANIZADO  1/2''</v>
          </cell>
          <cell r="C540" t="str">
            <v>Insumos</v>
          </cell>
          <cell r="D540" t="str">
            <v>UND</v>
          </cell>
          <cell r="E540">
            <v>2022</v>
          </cell>
          <cell r="F540">
            <v>1944</v>
          </cell>
        </row>
        <row r="541">
          <cell r="A541" t="str">
            <v>I669</v>
          </cell>
          <cell r="B541" t="str">
            <v xml:space="preserve">TEE HIERRO DUCTIL  3 X 3" </v>
          </cell>
          <cell r="C541" t="str">
            <v>Insumos</v>
          </cell>
          <cell r="D541" t="str">
            <v>UND</v>
          </cell>
          <cell r="E541">
            <v>140238</v>
          </cell>
          <cell r="F541">
            <v>134844</v>
          </cell>
        </row>
        <row r="542">
          <cell r="A542" t="str">
            <v>I670</v>
          </cell>
          <cell r="B542" t="str">
            <v>TEE PRESION  - 1''</v>
          </cell>
          <cell r="C542" t="str">
            <v>Insumos</v>
          </cell>
          <cell r="D542" t="str">
            <v>UND</v>
          </cell>
          <cell r="E542">
            <v>2423</v>
          </cell>
          <cell r="F542">
            <v>2330</v>
          </cell>
        </row>
        <row r="543">
          <cell r="A543" t="str">
            <v>I671</v>
          </cell>
          <cell r="B543" t="str">
            <v>TEE PRESION  - 1 1/2''</v>
          </cell>
          <cell r="C543" t="str">
            <v>Insumos</v>
          </cell>
          <cell r="D543" t="str">
            <v>UND</v>
          </cell>
          <cell r="E543">
            <v>11336</v>
          </cell>
          <cell r="F543">
            <v>10900</v>
          </cell>
        </row>
        <row r="544">
          <cell r="A544" t="str">
            <v>I672</v>
          </cell>
          <cell r="B544" t="str">
            <v>TEE PRESION  - 1 1/4''</v>
          </cell>
          <cell r="C544" t="str">
            <v>Insumos</v>
          </cell>
          <cell r="D544" t="str">
            <v>UND</v>
          </cell>
          <cell r="E544">
            <v>8996</v>
          </cell>
          <cell r="F544">
            <v>8650</v>
          </cell>
        </row>
        <row r="545">
          <cell r="A545" t="str">
            <v>I673</v>
          </cell>
          <cell r="B545" t="str">
            <v>TEE PRESION  - 1/2''</v>
          </cell>
          <cell r="C545" t="str">
            <v>Insumos</v>
          </cell>
          <cell r="D545" t="str">
            <v>UND</v>
          </cell>
          <cell r="E545">
            <v>624</v>
          </cell>
          <cell r="F545">
            <v>600</v>
          </cell>
        </row>
        <row r="546">
          <cell r="A546" t="str">
            <v>I674</v>
          </cell>
          <cell r="B546" t="str">
            <v>TEE PRESION -  3/4''</v>
          </cell>
          <cell r="C546" t="str">
            <v>Insumos</v>
          </cell>
          <cell r="D546" t="str">
            <v>UND</v>
          </cell>
          <cell r="E546">
            <v>1976</v>
          </cell>
          <cell r="F546">
            <v>1900</v>
          </cell>
        </row>
        <row r="547">
          <cell r="A547" t="str">
            <v>I676</v>
          </cell>
          <cell r="B547" t="str">
            <v>TEE ULTRATEMP - 1/2"</v>
          </cell>
          <cell r="C547" t="str">
            <v>Insumos</v>
          </cell>
          <cell r="D547" t="str">
            <v>UND</v>
          </cell>
          <cell r="E547">
            <v>2625</v>
          </cell>
          <cell r="F547">
            <v>2524</v>
          </cell>
        </row>
        <row r="548">
          <cell r="A548" t="str">
            <v>I677</v>
          </cell>
          <cell r="B548" t="str">
            <v>TRAMPA DE GRASA PLASTICA CAP.  250 LTS. TIPO COLEMPAQUES  O SIMILAR</v>
          </cell>
          <cell r="C548" t="str">
            <v>Insumos</v>
          </cell>
          <cell r="D548" t="str">
            <v>UND</v>
          </cell>
          <cell r="E548">
            <v>270967</v>
          </cell>
          <cell r="F548">
            <v>260545</v>
          </cell>
        </row>
        <row r="549">
          <cell r="A549" t="str">
            <v>I679</v>
          </cell>
          <cell r="B549" t="str">
            <v xml:space="preserve">TUBO ACERO GALVANIZADO AGUA 1 1/2" - NIC 505 - 001  - TIPO COLMENA O SIMILAR. </v>
          </cell>
          <cell r="C549" t="str">
            <v>Insumos</v>
          </cell>
          <cell r="D549" t="str">
            <v>M</v>
          </cell>
          <cell r="E549">
            <v>40040</v>
          </cell>
          <cell r="F549">
            <v>38500</v>
          </cell>
        </row>
        <row r="550">
          <cell r="A550" t="str">
            <v>I680</v>
          </cell>
          <cell r="B550" t="str">
            <v xml:space="preserve">TUBO ACERO AGUA NEGRA PARA CERRAMIENTO  1 1/2" -   - TIPO COLMENA O SIMILAR. </v>
          </cell>
          <cell r="C550" t="str">
            <v>Insumos</v>
          </cell>
          <cell r="D550" t="str">
            <v>M</v>
          </cell>
          <cell r="E550">
            <v>40601</v>
          </cell>
          <cell r="F550">
            <v>39039</v>
          </cell>
        </row>
        <row r="551">
          <cell r="A551" t="str">
            <v>I681</v>
          </cell>
          <cell r="B551" t="str">
            <v xml:space="preserve">TUBO ACERO GALVANIZADO AGUA 1" - NIC 505 - 001  - TIPO COLMENA O SIMILAR. </v>
          </cell>
          <cell r="C551" t="str">
            <v>Insumos</v>
          </cell>
          <cell r="D551" t="str">
            <v>M</v>
          </cell>
          <cell r="E551">
            <v>25480</v>
          </cell>
          <cell r="F551">
            <v>24500</v>
          </cell>
        </row>
        <row r="552">
          <cell r="A552" t="str">
            <v>I682</v>
          </cell>
          <cell r="B552" t="str">
            <v xml:space="preserve">TUBO ACERO GALVANIZADO AGUA 2 1/2" - NIC 505 - 001  - TIPO COLMENA O SIMILAR. </v>
          </cell>
          <cell r="C552" t="str">
            <v>Insumos</v>
          </cell>
          <cell r="D552" t="str">
            <v>M</v>
          </cell>
          <cell r="E552">
            <v>65156</v>
          </cell>
          <cell r="F552">
            <v>62650</v>
          </cell>
        </row>
        <row r="553">
          <cell r="A553" t="str">
            <v>I683</v>
          </cell>
          <cell r="B553" t="str">
            <v xml:space="preserve">TUBO ACERO GALVANIZADO AGUA 2" - NIC 505 - 001  - TIPO COLMENA O SIMILAR. </v>
          </cell>
          <cell r="C553" t="str">
            <v>Insumos</v>
          </cell>
          <cell r="D553" t="str">
            <v>M</v>
          </cell>
          <cell r="E553">
            <v>55276</v>
          </cell>
          <cell r="F553">
            <v>53150</v>
          </cell>
        </row>
        <row r="554">
          <cell r="A554" t="str">
            <v>I684</v>
          </cell>
          <cell r="B554" t="str">
            <v xml:space="preserve">TUBO ACERO AGUA NEGRA PARA CERRAMIENTO  2" - CAL 1,90mm  - TIPO COLMENA O SIMILAR. </v>
          </cell>
          <cell r="C554" t="str">
            <v>Insumos</v>
          </cell>
          <cell r="D554" t="str">
            <v>M</v>
          </cell>
          <cell r="E554">
            <v>24943</v>
          </cell>
          <cell r="F554">
            <v>23984</v>
          </cell>
        </row>
        <row r="555">
          <cell r="A555" t="str">
            <v>I685</v>
          </cell>
          <cell r="B555" t="str">
            <v xml:space="preserve">TUBO ACERO AGUA NEGRA PARA CERRAMIENTO  3" -  CAL 1,90mm - TIPO COLMENA O SIMILAR. </v>
          </cell>
          <cell r="C555" t="str">
            <v>Insumos</v>
          </cell>
          <cell r="D555" t="str">
            <v>M</v>
          </cell>
          <cell r="E555">
            <v>43264</v>
          </cell>
          <cell r="F555">
            <v>41600</v>
          </cell>
        </row>
        <row r="556">
          <cell r="A556" t="str">
            <v>I686</v>
          </cell>
          <cell r="B556" t="str">
            <v xml:space="preserve">TUBO ACERO GALVANIZADO AGUA 3" - NIC 505 - 001  - TIPO COLMENA O SIMILAR. </v>
          </cell>
          <cell r="C556" t="str">
            <v>Insumos</v>
          </cell>
          <cell r="D556" t="str">
            <v>M</v>
          </cell>
          <cell r="E556">
            <v>80080</v>
          </cell>
          <cell r="F556">
            <v>77000</v>
          </cell>
        </row>
        <row r="557">
          <cell r="A557" t="str">
            <v>I687</v>
          </cell>
          <cell r="B557" t="str">
            <v xml:space="preserve">TUBO ACERO GALVANIZADO AGUA 3/4" - NIC 505 - 001  - TIPO COLMENA O SIMILAR. </v>
          </cell>
          <cell r="C557" t="str">
            <v>Insumos</v>
          </cell>
          <cell r="D557" t="str">
            <v>M</v>
          </cell>
          <cell r="E557">
            <v>16328</v>
          </cell>
          <cell r="F557">
            <v>15700</v>
          </cell>
        </row>
        <row r="558">
          <cell r="A558" t="str">
            <v>I688</v>
          </cell>
          <cell r="B558" t="str">
            <v xml:space="preserve">TUBO ACERO GALVANIZADO AGUA 1/2" - NIC 505 - 001  - TIPO COLMENA O SIMILAR. </v>
          </cell>
          <cell r="C558" t="str">
            <v>Insumos</v>
          </cell>
          <cell r="D558" t="str">
            <v>M</v>
          </cell>
          <cell r="E558">
            <v>12584</v>
          </cell>
          <cell r="F558">
            <v>12100</v>
          </cell>
        </row>
        <row r="559">
          <cell r="A559" t="str">
            <v>I689</v>
          </cell>
          <cell r="B559" t="str">
            <v xml:space="preserve">TUBO ACERO GALVANIZADO PRESION 3" - CALIBRE 40 ASTM A53  - TIPO COLMENA O SIMILAR. </v>
          </cell>
          <cell r="C559" t="str">
            <v>Insumos</v>
          </cell>
          <cell r="D559" t="str">
            <v>M</v>
          </cell>
          <cell r="E559">
            <v>203025</v>
          </cell>
          <cell r="F559">
            <v>195216</v>
          </cell>
        </row>
        <row r="560">
          <cell r="A560" t="str">
            <v>I691</v>
          </cell>
          <cell r="B560" t="str">
            <v xml:space="preserve">TUBO ACERO GALVANIZADO PRESION 4" - CALIBRE 40 ASTM A53 - TIPO COLMENA O SIMILAR. </v>
          </cell>
          <cell r="C560" t="str">
            <v>Insumos</v>
          </cell>
          <cell r="D560" t="str">
            <v>M</v>
          </cell>
          <cell r="E560">
            <v>288402</v>
          </cell>
          <cell r="F560">
            <v>277310</v>
          </cell>
        </row>
        <row r="561">
          <cell r="A561" t="str">
            <v>I695</v>
          </cell>
          <cell r="B561" t="str">
            <v xml:space="preserve">TUBO ACERO GALVANIZADO PRESION 6" - CALIBRE 40 ASTM A53 - TIPO COLMENA O SIMILAR. </v>
          </cell>
          <cell r="C561" t="str">
            <v>Insumos</v>
          </cell>
          <cell r="D561" t="str">
            <v>M</v>
          </cell>
          <cell r="E561">
            <v>291469</v>
          </cell>
          <cell r="F561">
            <v>280259</v>
          </cell>
        </row>
        <row r="562">
          <cell r="A562" t="str">
            <v>I696</v>
          </cell>
          <cell r="B562" t="str">
            <v xml:space="preserve">TUBO ACERO NEGRA CONTRA INCENDIO 2 1/2" - CALIBRE 10 ASTM A795 - TIPO COLMENA O SIMILAR. </v>
          </cell>
          <cell r="C562" t="str">
            <v>Insumos</v>
          </cell>
          <cell r="D562" t="str">
            <v>M</v>
          </cell>
          <cell r="E562">
            <v>48823</v>
          </cell>
          <cell r="F562">
            <v>46945</v>
          </cell>
        </row>
        <row r="563">
          <cell r="A563" t="str">
            <v>I697</v>
          </cell>
          <cell r="B563" t="str">
            <v xml:space="preserve">TUBO ACERO NEGRA CONTRA INCENDIO 4" - CALIBRE 10 ASTM A795 - TIPO COLMENA O SIMILAR. </v>
          </cell>
          <cell r="C563" t="str">
            <v>Insumos</v>
          </cell>
          <cell r="D563" t="str">
            <v>M</v>
          </cell>
          <cell r="E563">
            <v>77644</v>
          </cell>
          <cell r="F563">
            <v>74658</v>
          </cell>
        </row>
        <row r="564">
          <cell r="A564" t="str">
            <v>I698</v>
          </cell>
          <cell r="B564" t="str">
            <v xml:space="preserve">TUBO ALCANTARILLADO NOVAFORT  PVC  110 MM  </v>
          </cell>
          <cell r="C564" t="str">
            <v>Insumos</v>
          </cell>
          <cell r="D564" t="str">
            <v>M</v>
          </cell>
          <cell r="E564">
            <v>16453</v>
          </cell>
          <cell r="F564">
            <v>15820</v>
          </cell>
        </row>
        <row r="565">
          <cell r="A565" t="str">
            <v>I699</v>
          </cell>
          <cell r="B565" t="str">
            <v xml:space="preserve">TUBO ALCANTARILLADO NOVAFORT  PVC  160 MM  </v>
          </cell>
          <cell r="C565" t="str">
            <v>Insumos</v>
          </cell>
          <cell r="D565" t="str">
            <v>M</v>
          </cell>
          <cell r="E565">
            <v>31356</v>
          </cell>
          <cell r="F565">
            <v>30150</v>
          </cell>
        </row>
        <row r="566">
          <cell r="A566" t="str">
            <v>I700</v>
          </cell>
          <cell r="B566" t="str">
            <v xml:space="preserve">TUBO ALCANTARILLADO NOVAFORT  PVC  200 MM  </v>
          </cell>
          <cell r="C566" t="str">
            <v>Insumos</v>
          </cell>
          <cell r="D566" t="str">
            <v>M</v>
          </cell>
          <cell r="E566">
            <v>44876</v>
          </cell>
          <cell r="F566">
            <v>43150</v>
          </cell>
        </row>
        <row r="567">
          <cell r="A567" t="str">
            <v>I701</v>
          </cell>
          <cell r="B567" t="str">
            <v xml:space="preserve">TUBO ALCANTARILLADO NOVAFORT  PVC  250 MM </v>
          </cell>
          <cell r="C567" t="str">
            <v>Insumos</v>
          </cell>
          <cell r="D567" t="str">
            <v>M</v>
          </cell>
          <cell r="E567">
            <v>70356</v>
          </cell>
          <cell r="F567">
            <v>67650</v>
          </cell>
        </row>
        <row r="568">
          <cell r="A568" t="str">
            <v>I702</v>
          </cell>
          <cell r="B568" t="str">
            <v xml:space="preserve">TUBO ALCANTARILLADO NOVAFORT  PVC  315 MM </v>
          </cell>
          <cell r="C568" t="str">
            <v>Insumos</v>
          </cell>
          <cell r="D568" t="str">
            <v>M</v>
          </cell>
          <cell r="E568">
            <v>101382</v>
          </cell>
          <cell r="F568">
            <v>97483</v>
          </cell>
        </row>
        <row r="569">
          <cell r="A569" t="str">
            <v>I703</v>
          </cell>
          <cell r="B569" t="str">
            <v xml:space="preserve">TUBO ALCANTARILLADO NOVAFORT  PVC  355 MM </v>
          </cell>
          <cell r="C569" t="str">
            <v>Insumos</v>
          </cell>
          <cell r="D569" t="str">
            <v>M</v>
          </cell>
          <cell r="E569">
            <v>113732</v>
          </cell>
          <cell r="F569">
            <v>109358</v>
          </cell>
        </row>
        <row r="570">
          <cell r="A570" t="str">
            <v>I704</v>
          </cell>
          <cell r="B570" t="str">
            <v xml:space="preserve">TUBO ALCANTARILLADO NOVAFORT  PVC  450 MM </v>
          </cell>
          <cell r="C570" t="str">
            <v>Insumos</v>
          </cell>
          <cell r="D570" t="str">
            <v>M</v>
          </cell>
          <cell r="E570">
            <v>172320</v>
          </cell>
          <cell r="F570">
            <v>165692</v>
          </cell>
        </row>
        <row r="571">
          <cell r="A571" t="str">
            <v>I705</v>
          </cell>
          <cell r="B571" t="str">
            <v xml:space="preserve">TUBO ALCANTARILLADO NOVAFORT  PVC  500 MM </v>
          </cell>
          <cell r="C571" t="str">
            <v>Insumos</v>
          </cell>
          <cell r="D571" t="str">
            <v>M</v>
          </cell>
          <cell r="E571">
            <v>203156</v>
          </cell>
          <cell r="F571">
            <v>195342</v>
          </cell>
        </row>
        <row r="572">
          <cell r="A572" t="str">
            <v>I706</v>
          </cell>
          <cell r="B572" t="str">
            <v xml:space="preserve">TUBO ALCANTARILLADO NOVAFORT  PVC  400 MM </v>
          </cell>
          <cell r="C572" t="str">
            <v>Insumos</v>
          </cell>
          <cell r="D572" t="str">
            <v>M</v>
          </cell>
          <cell r="E572">
            <v>120584</v>
          </cell>
          <cell r="F572">
            <v>115946</v>
          </cell>
        </row>
        <row r="573">
          <cell r="A573" t="str">
            <v>I707</v>
          </cell>
          <cell r="B573" t="str">
            <v>TUBO ALCANTARILLADO NOVAFORT PVC 24"</v>
          </cell>
          <cell r="C573" t="str">
            <v>Insumos</v>
          </cell>
          <cell r="D573" t="str">
            <v>M</v>
          </cell>
          <cell r="E573">
            <v>631472</v>
          </cell>
          <cell r="F573">
            <v>607185</v>
          </cell>
        </row>
        <row r="574">
          <cell r="A574" t="str">
            <v>I708</v>
          </cell>
          <cell r="B574" t="str">
            <v>TUBO ALCANTARILLADO NOVAFORT PVC 27"</v>
          </cell>
          <cell r="C574" t="str">
            <v>Insumos</v>
          </cell>
          <cell r="D574" t="str">
            <v>M</v>
          </cell>
          <cell r="E574">
            <v>742591</v>
          </cell>
          <cell r="F574">
            <v>714030</v>
          </cell>
        </row>
        <row r="575">
          <cell r="A575" t="str">
            <v>I709</v>
          </cell>
          <cell r="B575" t="str">
            <v>TUBO ALCANTARILLADO NOVAFORT PVC 30"</v>
          </cell>
          <cell r="C575" t="str">
            <v>Insumos</v>
          </cell>
          <cell r="D575" t="str">
            <v>M</v>
          </cell>
          <cell r="E575">
            <v>926683</v>
          </cell>
          <cell r="F575">
            <v>891041</v>
          </cell>
        </row>
        <row r="576">
          <cell r="A576" t="str">
            <v>I710</v>
          </cell>
          <cell r="B576" t="str">
            <v>TUBO ALCANTARILLADO NOVAFORT PVC 33"</v>
          </cell>
          <cell r="C576" t="str">
            <v>Insumos</v>
          </cell>
          <cell r="D576" t="str">
            <v>M</v>
          </cell>
          <cell r="E576">
            <v>1277874</v>
          </cell>
          <cell r="F576">
            <v>1228725</v>
          </cell>
        </row>
        <row r="577">
          <cell r="A577" t="str">
            <v>I711</v>
          </cell>
          <cell r="B577" t="str">
            <v>TUBO ALCANTARILLADO NOVAFORT PVC 36"</v>
          </cell>
          <cell r="C577" t="str">
            <v>Insumos</v>
          </cell>
          <cell r="D577" t="str">
            <v>M</v>
          </cell>
          <cell r="E577">
            <v>1720037</v>
          </cell>
          <cell r="F577">
            <v>1653882</v>
          </cell>
        </row>
        <row r="578">
          <cell r="A578" t="str">
            <v>I712</v>
          </cell>
          <cell r="B578" t="str">
            <v>TUBERIA PVC PERFILADA (24")</v>
          </cell>
          <cell r="C578" t="str">
            <v>Insumos</v>
          </cell>
          <cell r="D578" t="str">
            <v>M</v>
          </cell>
          <cell r="E578">
            <v>631472</v>
          </cell>
          <cell r="F578">
            <v>607185</v>
          </cell>
        </row>
        <row r="579">
          <cell r="A579" t="str">
            <v>I713</v>
          </cell>
          <cell r="B579" t="str">
            <v>TUBERIA PVC PERFILADA (27")</v>
          </cell>
          <cell r="C579" t="str">
            <v>Insumos</v>
          </cell>
          <cell r="D579" t="str">
            <v>M</v>
          </cell>
          <cell r="E579">
            <v>742591</v>
          </cell>
          <cell r="F579">
            <v>714030</v>
          </cell>
        </row>
        <row r="580">
          <cell r="A580" t="str">
            <v>I714</v>
          </cell>
          <cell r="B580" t="str">
            <v>TUBERIA PVC PERFILADA (30")</v>
          </cell>
          <cell r="C580" t="str">
            <v>Insumos</v>
          </cell>
          <cell r="D580" t="str">
            <v>M</v>
          </cell>
          <cell r="E580">
            <v>926683</v>
          </cell>
          <cell r="F580">
            <v>891041</v>
          </cell>
        </row>
        <row r="581">
          <cell r="A581" t="str">
            <v>I715</v>
          </cell>
          <cell r="B581" t="str">
            <v>TUBERIA PVC PERFILADA (33")</v>
          </cell>
          <cell r="C581" t="str">
            <v>Insumos</v>
          </cell>
          <cell r="D581" t="str">
            <v>M</v>
          </cell>
          <cell r="E581">
            <v>1277874</v>
          </cell>
          <cell r="F581">
            <v>1228725</v>
          </cell>
        </row>
        <row r="582">
          <cell r="A582" t="str">
            <v>I716</v>
          </cell>
          <cell r="B582" t="str">
            <v>TUBERIA PVC PERFILADA (36")</v>
          </cell>
          <cell r="C582" t="str">
            <v>Insumos</v>
          </cell>
          <cell r="D582" t="str">
            <v>M</v>
          </cell>
          <cell r="E582">
            <v>1720037</v>
          </cell>
          <cell r="F582">
            <v>1653882</v>
          </cell>
        </row>
        <row r="583">
          <cell r="A583" t="str">
            <v>I717</v>
          </cell>
          <cell r="B583" t="str">
            <v>TUBERIA PVC PERFILADA (39")</v>
          </cell>
          <cell r="C583" t="str">
            <v>Insumos</v>
          </cell>
          <cell r="D583" t="str">
            <v>M</v>
          </cell>
          <cell r="E583">
            <v>1425739</v>
          </cell>
          <cell r="F583">
            <v>1370903</v>
          </cell>
        </row>
        <row r="584">
          <cell r="A584" t="str">
            <v>I718</v>
          </cell>
          <cell r="B584" t="str">
            <v>TUBERIA PVC PERFILADA (42")</v>
          </cell>
          <cell r="C584" t="str">
            <v>Insumos</v>
          </cell>
          <cell r="D584" t="str">
            <v>M</v>
          </cell>
          <cell r="E584">
            <v>1561476</v>
          </cell>
          <cell r="F584">
            <v>1501419</v>
          </cell>
        </row>
        <row r="585">
          <cell r="A585" t="str">
            <v>I719</v>
          </cell>
          <cell r="B585" t="str">
            <v>TUBERIA PVC PERFILADA (45")</v>
          </cell>
          <cell r="C585" t="str">
            <v>Insumos</v>
          </cell>
          <cell r="D585" t="str">
            <v>M</v>
          </cell>
          <cell r="E585">
            <v>1662916</v>
          </cell>
          <cell r="F585">
            <v>1598958</v>
          </cell>
        </row>
        <row r="586">
          <cell r="A586" t="str">
            <v>I720</v>
          </cell>
          <cell r="B586" t="str">
            <v>TUBERIA PVC PERFILADA (48")</v>
          </cell>
          <cell r="C586" t="str">
            <v>Insumos</v>
          </cell>
          <cell r="D586" t="str">
            <v>M</v>
          </cell>
          <cell r="E586">
            <v>2174199</v>
          </cell>
          <cell r="F586">
            <v>2090576</v>
          </cell>
        </row>
        <row r="587">
          <cell r="A587" t="str">
            <v>I721</v>
          </cell>
          <cell r="B587" t="str">
            <v>TUBERIA PVC PERFILADA (51")</v>
          </cell>
          <cell r="C587" t="str">
            <v>Insumos</v>
          </cell>
          <cell r="D587" t="str">
            <v>M</v>
          </cell>
          <cell r="E587">
            <v>2528096</v>
          </cell>
          <cell r="F587">
            <v>2430862</v>
          </cell>
        </row>
        <row r="588">
          <cell r="A588" t="str">
            <v>I722</v>
          </cell>
          <cell r="B588" t="str">
            <v>TUBERIA PVC PERFILADA (54")</v>
          </cell>
          <cell r="C588" t="str">
            <v>Insumos</v>
          </cell>
          <cell r="D588" t="str">
            <v>M</v>
          </cell>
          <cell r="E588">
            <v>2661056</v>
          </cell>
          <cell r="F588">
            <v>2558708</v>
          </cell>
        </row>
        <row r="589">
          <cell r="A589" t="str">
            <v>I723</v>
          </cell>
          <cell r="B589" t="str">
            <v>TUBERIA PVC PERFILADA (57")</v>
          </cell>
          <cell r="C589" t="str">
            <v>Insumos</v>
          </cell>
          <cell r="D589" t="str">
            <v>M</v>
          </cell>
          <cell r="E589">
            <v>2848798</v>
          </cell>
          <cell r="F589">
            <v>2739229</v>
          </cell>
        </row>
        <row r="590">
          <cell r="A590" t="str">
            <v>I724</v>
          </cell>
          <cell r="B590" t="str">
            <v>TUBERIA PVC PERFILADA (60")</v>
          </cell>
          <cell r="C590" t="str">
            <v>Insumos</v>
          </cell>
          <cell r="D590" t="str">
            <v>M</v>
          </cell>
          <cell r="E590">
            <v>3163624</v>
          </cell>
          <cell r="F590">
            <v>3041946</v>
          </cell>
        </row>
        <row r="591">
          <cell r="A591" t="str">
            <v>I725</v>
          </cell>
          <cell r="B591" t="str">
            <v>TUBERIA PVC PERFILADA (68")</v>
          </cell>
          <cell r="C591" t="str">
            <v>Insumos</v>
          </cell>
          <cell r="D591" t="str">
            <v>M</v>
          </cell>
          <cell r="E591">
            <v>3450396</v>
          </cell>
          <cell r="F591">
            <v>3317688</v>
          </cell>
        </row>
        <row r="592">
          <cell r="A592" t="str">
            <v>I726</v>
          </cell>
          <cell r="B592" t="str">
            <v>TUBERIA PVC SANITARIA DE 11/2"</v>
          </cell>
          <cell r="C592" t="str">
            <v>Insumos</v>
          </cell>
          <cell r="D592" t="str">
            <v>M</v>
          </cell>
          <cell r="E592">
            <v>8632</v>
          </cell>
          <cell r="F592">
            <v>8300</v>
          </cell>
        </row>
        <row r="593">
          <cell r="A593" t="str">
            <v>I727</v>
          </cell>
          <cell r="B593" t="str">
            <v>TUBERIA PVC SANITARIA DE 2"</v>
          </cell>
          <cell r="C593" t="str">
            <v>Insumos</v>
          </cell>
          <cell r="D593" t="str">
            <v>M</v>
          </cell>
          <cell r="E593">
            <v>8978</v>
          </cell>
          <cell r="F593">
            <v>8633</v>
          </cell>
        </row>
        <row r="594">
          <cell r="A594" t="str">
            <v>I728</v>
          </cell>
          <cell r="B594" t="str">
            <v>TUBERIA PVC SANITARIA DE 3"</v>
          </cell>
          <cell r="C594" t="str">
            <v>Insumos</v>
          </cell>
          <cell r="D594" t="str">
            <v>M</v>
          </cell>
          <cell r="E594">
            <v>12792</v>
          </cell>
          <cell r="F594">
            <v>12300</v>
          </cell>
        </row>
        <row r="595">
          <cell r="A595" t="str">
            <v>I729</v>
          </cell>
          <cell r="B595" t="str">
            <v>TUBERIA PVC SANITARIA DE 4"</v>
          </cell>
          <cell r="C595" t="str">
            <v>Insumos</v>
          </cell>
          <cell r="D595" t="str">
            <v>M</v>
          </cell>
          <cell r="E595">
            <v>15912</v>
          </cell>
          <cell r="F595">
            <v>15300</v>
          </cell>
        </row>
        <row r="596">
          <cell r="A596" t="str">
            <v>I730</v>
          </cell>
          <cell r="B596" t="str">
            <v>TUBERIA PVC SANITARIA DE 6"</v>
          </cell>
          <cell r="C596" t="str">
            <v>Insumos</v>
          </cell>
          <cell r="D596" t="str">
            <v>M</v>
          </cell>
          <cell r="E596">
            <v>33782</v>
          </cell>
          <cell r="F596">
            <v>32483</v>
          </cell>
        </row>
        <row r="597">
          <cell r="A597" t="str">
            <v>I731</v>
          </cell>
          <cell r="B597" t="str">
            <v>TUBO DRENAJE  CORRUGADA PVC 100 MM ( 4") SIN FILTRO</v>
          </cell>
          <cell r="C597" t="str">
            <v>Insumos</v>
          </cell>
          <cell r="D597" t="str">
            <v>M</v>
          </cell>
          <cell r="E597">
            <v>18710</v>
          </cell>
          <cell r="F597">
            <v>17990</v>
          </cell>
        </row>
        <row r="598">
          <cell r="A598" t="str">
            <v>I733</v>
          </cell>
          <cell r="B598" t="str">
            <v>TUBO DRENAJE  CORRUGADA PVC 160 MM ( 6") SIN FILTRO</v>
          </cell>
          <cell r="C598" t="str">
            <v>Insumos</v>
          </cell>
          <cell r="D598" t="str">
            <v>M</v>
          </cell>
          <cell r="E598">
            <v>42638</v>
          </cell>
          <cell r="F598">
            <v>40998</v>
          </cell>
        </row>
        <row r="599">
          <cell r="A599" t="str">
            <v>I734</v>
          </cell>
          <cell r="B599" t="str">
            <v>TUBO POLIETILENO ALTA DENSIDAD - PEAD 110 MM PE 100 / PN 10 RDE 17 TIPO ACUAFLEX O SIMILAR ROLLO - 50</v>
          </cell>
          <cell r="C599" t="str">
            <v>Insumos</v>
          </cell>
          <cell r="D599" t="str">
            <v>M</v>
          </cell>
          <cell r="E599">
            <v>40583</v>
          </cell>
          <cell r="F599">
            <v>39022</v>
          </cell>
        </row>
        <row r="600">
          <cell r="A600" t="str">
            <v>I735</v>
          </cell>
          <cell r="B600" t="str">
            <v>TUBO POLIETILENO ALTA DENSIDAD - PEAD 160 MM PE 100 / PN 10 RDE 17 TIPO ACUAFLEX O SIMILAR PRECIOS X TRAMO, TRAMO-6</v>
          </cell>
          <cell r="C600" t="str">
            <v>Insumos</v>
          </cell>
          <cell r="D600" t="str">
            <v>M</v>
          </cell>
          <cell r="E600">
            <v>573234</v>
          </cell>
          <cell r="F600">
            <v>551187</v>
          </cell>
        </row>
        <row r="601">
          <cell r="A601" t="str">
            <v>I736</v>
          </cell>
          <cell r="B601" t="str">
            <v>TUBO POLIETILENO ALTA DENSIDAD - PEAD 200 MM PE 100 / PN 10 RDE 17 TIPO ACUAFLEX O SIMILAR PRECIOS X TRAMO, TRAMO-6</v>
          </cell>
          <cell r="C601" t="str">
            <v>Insumos</v>
          </cell>
          <cell r="D601" t="str">
            <v>M</v>
          </cell>
          <cell r="E601">
            <v>897433</v>
          </cell>
          <cell r="F601">
            <v>862916</v>
          </cell>
        </row>
        <row r="602">
          <cell r="A602" t="str">
            <v>I737</v>
          </cell>
          <cell r="B602" t="str">
            <v>TUBO POLIETILENO ALTA DENSIDAD - PEAD 63 MM PE 100 / PN 10 RDE 17 TIPO ACUAFLEX O SIMILAR ROLLO-100</v>
          </cell>
          <cell r="C602" t="str">
            <v>Insumos</v>
          </cell>
          <cell r="D602" t="str">
            <v>M</v>
          </cell>
          <cell r="E602">
            <v>15368</v>
          </cell>
          <cell r="F602">
            <v>14777</v>
          </cell>
        </row>
        <row r="603">
          <cell r="A603" t="str">
            <v>I738</v>
          </cell>
          <cell r="B603" t="str">
            <v>TUBO POLIETILENO ALTA DENSIDAD - PEAD 90 MM PE 100 / PN 10 RDE 17 TIPO ACUAFLEX O SIMILAR ROLLO-100</v>
          </cell>
          <cell r="C603" t="str">
            <v>Insumos</v>
          </cell>
          <cell r="D603" t="str">
            <v>M</v>
          </cell>
          <cell r="E603">
            <v>27628</v>
          </cell>
          <cell r="F603">
            <v>26565</v>
          </cell>
        </row>
        <row r="604">
          <cell r="A604" t="str">
            <v>I739</v>
          </cell>
          <cell r="B604" t="str">
            <v xml:space="preserve">TUBO PRESION RDE 21 PVC  200 PSI  -  1 1/2" </v>
          </cell>
          <cell r="C604" t="str">
            <v>Insumos</v>
          </cell>
          <cell r="D604" t="str">
            <v>M</v>
          </cell>
          <cell r="E604">
            <v>13000</v>
          </cell>
          <cell r="F604">
            <v>12500</v>
          </cell>
        </row>
        <row r="605">
          <cell r="A605" t="str">
            <v>I740</v>
          </cell>
          <cell r="B605" t="str">
            <v xml:space="preserve">TUBO PRESION RDE 21 PVC  200 PSI  -  1 1/4" </v>
          </cell>
          <cell r="C605" t="str">
            <v>Insumos</v>
          </cell>
          <cell r="D605" t="str">
            <v>M</v>
          </cell>
          <cell r="E605">
            <v>12116</v>
          </cell>
          <cell r="F605">
            <v>11650</v>
          </cell>
        </row>
        <row r="606">
          <cell r="A606" t="str">
            <v>I741</v>
          </cell>
          <cell r="B606" t="str">
            <v xml:space="preserve">TUBO PRESION RDE 21 PVC  200 PSI  -  2"  </v>
          </cell>
          <cell r="C606" t="str">
            <v>Insumos</v>
          </cell>
          <cell r="D606" t="str">
            <v>M</v>
          </cell>
          <cell r="E606">
            <v>19573</v>
          </cell>
          <cell r="F606">
            <v>18820</v>
          </cell>
        </row>
        <row r="607">
          <cell r="A607" t="str">
            <v>I742</v>
          </cell>
          <cell r="B607" t="str">
            <v>TUBO PRESION RDE 21 PVC  200 PSI  -  3/4"</v>
          </cell>
          <cell r="C607" t="str">
            <v>Insumos</v>
          </cell>
          <cell r="D607" t="str">
            <v>M</v>
          </cell>
          <cell r="E607">
            <v>1300</v>
          </cell>
          <cell r="F607">
            <v>1250</v>
          </cell>
        </row>
        <row r="608">
          <cell r="A608" t="str">
            <v>I743</v>
          </cell>
          <cell r="B608" t="str">
            <v xml:space="preserve">TUBO PRESION RDE 13.5 PVC 200 PSI  -  1" </v>
          </cell>
          <cell r="C608" t="str">
            <v>Insumos</v>
          </cell>
          <cell r="D608" t="str">
            <v>M</v>
          </cell>
          <cell r="E608">
            <v>6916</v>
          </cell>
          <cell r="F608">
            <v>6650</v>
          </cell>
        </row>
        <row r="609">
          <cell r="A609" t="str">
            <v>I744</v>
          </cell>
          <cell r="B609" t="str">
            <v>TUBO PRESION RDE 21 PVC 200 PSI  -  2 1/2"</v>
          </cell>
          <cell r="C609" t="str">
            <v>Insumos</v>
          </cell>
          <cell r="D609" t="str">
            <v>M</v>
          </cell>
          <cell r="E609">
            <v>39692</v>
          </cell>
          <cell r="F609">
            <v>38165</v>
          </cell>
        </row>
        <row r="610">
          <cell r="A610" t="str">
            <v>I745</v>
          </cell>
          <cell r="B610" t="str">
            <v xml:space="preserve">TUBO PRESION RDE 21 PVC 200 PSI  -  3"  </v>
          </cell>
          <cell r="C610" t="str">
            <v>Insumos</v>
          </cell>
          <cell r="D610" t="str">
            <v>M</v>
          </cell>
          <cell r="E610">
            <v>46635</v>
          </cell>
          <cell r="F610">
            <v>44841</v>
          </cell>
        </row>
        <row r="611">
          <cell r="A611" t="str">
            <v>I746</v>
          </cell>
          <cell r="B611" t="str">
            <v xml:space="preserve">TUBO PRESION RDE 21 PVC 200 PSI  -  4" </v>
          </cell>
          <cell r="C611" t="str">
            <v>Insumos</v>
          </cell>
          <cell r="D611" t="str">
            <v>M</v>
          </cell>
          <cell r="E611">
            <v>79334</v>
          </cell>
          <cell r="F611">
            <v>76283</v>
          </cell>
        </row>
        <row r="612">
          <cell r="A612" t="str">
            <v>I747</v>
          </cell>
          <cell r="B612" t="str">
            <v xml:space="preserve">TUBO PRESION RDE 9 PVC 500 PSI  -  1/2" </v>
          </cell>
          <cell r="C612" t="str">
            <v>Insumos</v>
          </cell>
          <cell r="D612" t="str">
            <v>M</v>
          </cell>
          <cell r="E612">
            <v>2413</v>
          </cell>
          <cell r="F612">
            <v>2320</v>
          </cell>
        </row>
        <row r="613">
          <cell r="A613" t="str">
            <v>I748</v>
          </cell>
          <cell r="B613" t="str">
            <v xml:space="preserve">TUBO PVC A.LL-VENTILACION  1 1/2'' </v>
          </cell>
          <cell r="C613" t="str">
            <v>Insumos</v>
          </cell>
          <cell r="D613" t="str">
            <v>M</v>
          </cell>
          <cell r="E613">
            <v>8303</v>
          </cell>
          <cell r="F613">
            <v>7984</v>
          </cell>
        </row>
        <row r="614">
          <cell r="A614" t="str">
            <v>I749</v>
          </cell>
          <cell r="B614" t="str">
            <v>TUBO PVC A.LL-VENTILACION  2''</v>
          </cell>
          <cell r="C614" t="str">
            <v>Insumos</v>
          </cell>
          <cell r="D614" t="str">
            <v>M</v>
          </cell>
          <cell r="E614">
            <v>8823</v>
          </cell>
          <cell r="F614">
            <v>8484</v>
          </cell>
        </row>
        <row r="615">
          <cell r="A615" t="str">
            <v>I750</v>
          </cell>
          <cell r="B615" t="str">
            <v xml:space="preserve">TUBO PVC A.LL-VENTILACION  3'' </v>
          </cell>
          <cell r="C615" t="str">
            <v>Insumos</v>
          </cell>
          <cell r="D615" t="str">
            <v>M</v>
          </cell>
          <cell r="E615">
            <v>12810</v>
          </cell>
          <cell r="F615">
            <v>12317</v>
          </cell>
        </row>
        <row r="616">
          <cell r="A616" t="str">
            <v>I751</v>
          </cell>
          <cell r="B616" t="str">
            <v xml:space="preserve">TUBO PVC A.LL-VENTILACION  4'' </v>
          </cell>
          <cell r="C616" t="str">
            <v>Insumos</v>
          </cell>
          <cell r="D616" t="str">
            <v>M</v>
          </cell>
          <cell r="E616">
            <v>17663</v>
          </cell>
          <cell r="F616">
            <v>16984</v>
          </cell>
        </row>
        <row r="617">
          <cell r="A617" t="str">
            <v>I752</v>
          </cell>
          <cell r="B617" t="str">
            <v xml:space="preserve">TUBO PVC SANITARIO 2'' </v>
          </cell>
          <cell r="C617" t="str">
            <v>Insumos</v>
          </cell>
          <cell r="D617" t="str">
            <v>M</v>
          </cell>
          <cell r="E617">
            <v>8823</v>
          </cell>
          <cell r="F617">
            <v>8484</v>
          </cell>
        </row>
        <row r="618">
          <cell r="A618" t="str">
            <v>I753</v>
          </cell>
          <cell r="B618" t="str">
            <v>TUBO PVC SANITARIO 3"</v>
          </cell>
          <cell r="C618" t="str">
            <v>Insumos</v>
          </cell>
          <cell r="D618" t="str">
            <v>M</v>
          </cell>
          <cell r="E618">
            <v>12810</v>
          </cell>
          <cell r="F618">
            <v>12317</v>
          </cell>
        </row>
        <row r="619">
          <cell r="A619" t="str">
            <v>I754</v>
          </cell>
          <cell r="B619" t="str">
            <v xml:space="preserve">TUBO PVC SANITARIO 4" </v>
          </cell>
          <cell r="C619" t="str">
            <v>Insumos</v>
          </cell>
          <cell r="D619" t="str">
            <v>M</v>
          </cell>
          <cell r="E619">
            <v>15982</v>
          </cell>
          <cell r="F619">
            <v>15367</v>
          </cell>
        </row>
        <row r="620">
          <cell r="A620" t="str">
            <v>I755</v>
          </cell>
          <cell r="B620" t="str">
            <v xml:space="preserve">TUBO PVC SANITARIO 6" </v>
          </cell>
          <cell r="C620" t="str">
            <v>Insumos</v>
          </cell>
          <cell r="D620" t="str">
            <v>M</v>
          </cell>
          <cell r="E620">
            <v>33783</v>
          </cell>
          <cell r="F620">
            <v>32484</v>
          </cell>
        </row>
        <row r="621">
          <cell r="A621" t="str">
            <v>I756</v>
          </cell>
          <cell r="B621" t="str">
            <v>TUBO CPVC 1/2"</v>
          </cell>
          <cell r="C621" t="str">
            <v>Insumos</v>
          </cell>
          <cell r="D621" t="str">
            <v>M</v>
          </cell>
          <cell r="E621">
            <v>4958</v>
          </cell>
          <cell r="F621">
            <v>4767</v>
          </cell>
        </row>
        <row r="622">
          <cell r="A622" t="str">
            <v>I757</v>
          </cell>
          <cell r="B622" t="str">
            <v>TUBO CPVC 3/4"</v>
          </cell>
          <cell r="C622" t="str">
            <v>Insumos</v>
          </cell>
          <cell r="D622" t="str">
            <v>M</v>
          </cell>
          <cell r="E622">
            <v>15912</v>
          </cell>
          <cell r="F622">
            <v>15300</v>
          </cell>
        </row>
        <row r="623">
          <cell r="A623" t="str">
            <v>I758</v>
          </cell>
          <cell r="B623" t="str">
            <v>TUBO UNION MECANICA RDE 21 PVC  10" 200 PSI</v>
          </cell>
          <cell r="C623" t="str">
            <v>Insumos</v>
          </cell>
          <cell r="D623" t="str">
            <v>M</v>
          </cell>
          <cell r="E623">
            <v>304646</v>
          </cell>
          <cell r="F623">
            <v>292929</v>
          </cell>
        </row>
        <row r="624">
          <cell r="A624" t="str">
            <v>I759</v>
          </cell>
          <cell r="B624" t="str">
            <v>TUBO UNION MECANICA RDE 21 PVC  4" 200 PSI</v>
          </cell>
          <cell r="C624" t="str">
            <v>Insumos</v>
          </cell>
          <cell r="D624" t="str">
            <v>M</v>
          </cell>
          <cell r="E624">
            <v>55293</v>
          </cell>
          <cell r="F624">
            <v>53166</v>
          </cell>
        </row>
        <row r="625">
          <cell r="A625" t="str">
            <v>I760</v>
          </cell>
          <cell r="B625" t="str">
            <v>TUBO UNION MECANICA RDE 21 PVC  6" 200 PSI</v>
          </cell>
          <cell r="C625" t="str">
            <v>Insumos</v>
          </cell>
          <cell r="D625" t="str">
            <v>M</v>
          </cell>
          <cell r="E625">
            <v>113599</v>
          </cell>
          <cell r="F625">
            <v>109230</v>
          </cell>
        </row>
        <row r="626">
          <cell r="A626" t="str">
            <v>I761</v>
          </cell>
          <cell r="B626" t="str">
            <v>UNIIVERSAL 1"  GALVANIZADO</v>
          </cell>
          <cell r="C626" t="str">
            <v>Insumos</v>
          </cell>
          <cell r="D626" t="str">
            <v>UND</v>
          </cell>
          <cell r="E626">
            <v>12834</v>
          </cell>
          <cell r="F626">
            <v>12340</v>
          </cell>
        </row>
        <row r="627">
          <cell r="A627" t="str">
            <v>I762</v>
          </cell>
          <cell r="B627" t="str">
            <v>UNION ACERO GALVANIZAD0  3/4"</v>
          </cell>
          <cell r="C627" t="str">
            <v>Insumos</v>
          </cell>
          <cell r="D627" t="str">
            <v>UND</v>
          </cell>
          <cell r="E627">
            <v>3120</v>
          </cell>
          <cell r="F627">
            <v>3000</v>
          </cell>
        </row>
        <row r="628">
          <cell r="A628" t="str">
            <v>I763</v>
          </cell>
          <cell r="B628" t="str">
            <v>UNION ACERO GALVANIZADO  1 1/2"</v>
          </cell>
          <cell r="C628" t="str">
            <v>Insumos</v>
          </cell>
          <cell r="D628" t="str">
            <v>UND</v>
          </cell>
          <cell r="E628">
            <v>10296</v>
          </cell>
          <cell r="F628">
            <v>9900</v>
          </cell>
        </row>
        <row r="629">
          <cell r="A629" t="str">
            <v>I764</v>
          </cell>
          <cell r="B629" t="str">
            <v>UNION ACERO GALVANIZADO  1"</v>
          </cell>
          <cell r="C629" t="str">
            <v>Insumos</v>
          </cell>
          <cell r="D629" t="str">
            <v>UND</v>
          </cell>
          <cell r="E629">
            <v>4992</v>
          </cell>
          <cell r="F629">
            <v>4800</v>
          </cell>
        </row>
        <row r="630">
          <cell r="A630" t="str">
            <v>I765</v>
          </cell>
          <cell r="B630" t="str">
            <v>UNION ACERO GALVANIZADO  1/2"</v>
          </cell>
          <cell r="C630" t="str">
            <v>Insumos</v>
          </cell>
          <cell r="D630" t="str">
            <v>UND</v>
          </cell>
          <cell r="E630">
            <v>2080</v>
          </cell>
          <cell r="F630">
            <v>2000</v>
          </cell>
        </row>
        <row r="631">
          <cell r="A631" t="str">
            <v>I766</v>
          </cell>
          <cell r="B631" t="str">
            <v>UNION ACERO GALVANIZADO  2 1/2"</v>
          </cell>
          <cell r="C631" t="str">
            <v>Insumos</v>
          </cell>
          <cell r="D631" t="str">
            <v>UND</v>
          </cell>
          <cell r="E631">
            <v>39312</v>
          </cell>
          <cell r="F631">
            <v>37800</v>
          </cell>
        </row>
        <row r="632">
          <cell r="A632" t="str">
            <v>I767</v>
          </cell>
          <cell r="B632" t="str">
            <v>UNION ACERO GALVANIZADO  2"</v>
          </cell>
          <cell r="C632" t="str">
            <v>Insumos</v>
          </cell>
          <cell r="D632" t="str">
            <v>UND</v>
          </cell>
          <cell r="E632">
            <v>17992</v>
          </cell>
          <cell r="F632">
            <v>17300</v>
          </cell>
        </row>
        <row r="633">
          <cell r="A633" t="str">
            <v>I768</v>
          </cell>
          <cell r="B633" t="str">
            <v>UNION ACERO GALVANIZADO  3"</v>
          </cell>
          <cell r="C633" t="str">
            <v>Insumos</v>
          </cell>
          <cell r="D633" t="str">
            <v>UND</v>
          </cell>
          <cell r="E633">
            <v>55536</v>
          </cell>
          <cell r="F633">
            <v>53400</v>
          </cell>
        </row>
        <row r="634">
          <cell r="A634" t="str">
            <v>I769</v>
          </cell>
          <cell r="B634" t="str">
            <v>UNION ACERO GALVANIZADO  4"</v>
          </cell>
          <cell r="C634" t="str">
            <v>Insumos</v>
          </cell>
          <cell r="D634" t="str">
            <v>UND</v>
          </cell>
          <cell r="E634">
            <v>94120</v>
          </cell>
          <cell r="F634">
            <v>90500</v>
          </cell>
        </row>
        <row r="635">
          <cell r="A635" t="str">
            <v>I780</v>
          </cell>
          <cell r="B635" t="str">
            <v>UNION ALCANTARILLADO PVC 600MM</v>
          </cell>
          <cell r="C635" t="str">
            <v>Insumos</v>
          </cell>
          <cell r="D635" t="str">
            <v>UND</v>
          </cell>
          <cell r="E635">
            <v>137586</v>
          </cell>
          <cell r="F635">
            <v>132294</v>
          </cell>
        </row>
        <row r="636">
          <cell r="A636" t="str">
            <v>I781</v>
          </cell>
          <cell r="B636" t="str">
            <v>UNION 27"</v>
          </cell>
          <cell r="C636" t="str">
            <v>Insumos</v>
          </cell>
          <cell r="D636" t="str">
            <v>UND</v>
          </cell>
          <cell r="E636">
            <v>144731</v>
          </cell>
          <cell r="F636">
            <v>139164</v>
          </cell>
        </row>
        <row r="637">
          <cell r="A637" t="str">
            <v>I782</v>
          </cell>
          <cell r="B637" t="str">
            <v>UNION 30"</v>
          </cell>
          <cell r="C637" t="str">
            <v>Insumos</v>
          </cell>
          <cell r="D637" t="str">
            <v>UND</v>
          </cell>
          <cell r="E637">
            <v>158986</v>
          </cell>
          <cell r="F637">
            <v>152871</v>
          </cell>
        </row>
        <row r="638">
          <cell r="A638" t="str">
            <v>I783</v>
          </cell>
          <cell r="B638" t="str">
            <v>UNION 33"</v>
          </cell>
          <cell r="C638" t="str">
            <v>Insumos</v>
          </cell>
          <cell r="D638" t="str">
            <v>UND</v>
          </cell>
          <cell r="E638">
            <v>170569</v>
          </cell>
          <cell r="F638">
            <v>164009</v>
          </cell>
        </row>
        <row r="639">
          <cell r="A639" t="str">
            <v>I784</v>
          </cell>
          <cell r="B639" t="str">
            <v>UNION 36"</v>
          </cell>
          <cell r="C639" t="str">
            <v>Insumos</v>
          </cell>
          <cell r="D639" t="str">
            <v>UND</v>
          </cell>
          <cell r="E639">
            <v>180579</v>
          </cell>
          <cell r="F639">
            <v>173634</v>
          </cell>
        </row>
        <row r="640">
          <cell r="A640" t="str">
            <v>I785</v>
          </cell>
          <cell r="B640" t="str">
            <v>UNION 39"</v>
          </cell>
          <cell r="C640" t="str">
            <v>Insumos</v>
          </cell>
          <cell r="D640" t="str">
            <v>UND</v>
          </cell>
          <cell r="E640">
            <v>202208</v>
          </cell>
          <cell r="F640">
            <v>194431</v>
          </cell>
        </row>
        <row r="641">
          <cell r="A641" t="str">
            <v>I786</v>
          </cell>
          <cell r="B641" t="str">
            <v>UNION 42"</v>
          </cell>
          <cell r="C641" t="str">
            <v>Insumos</v>
          </cell>
          <cell r="D641" t="str">
            <v>UND</v>
          </cell>
          <cell r="E641">
            <v>222121</v>
          </cell>
          <cell r="F641">
            <v>213578</v>
          </cell>
        </row>
        <row r="642">
          <cell r="A642" t="str">
            <v>I787</v>
          </cell>
          <cell r="B642" t="str">
            <v>UNION 45</v>
          </cell>
          <cell r="C642" t="str">
            <v>Insumos</v>
          </cell>
          <cell r="D642" t="str">
            <v>UND</v>
          </cell>
          <cell r="E642">
            <v>397750</v>
          </cell>
          <cell r="F642">
            <v>382452</v>
          </cell>
        </row>
        <row r="643">
          <cell r="A643" t="str">
            <v>I788</v>
          </cell>
          <cell r="B643" t="str">
            <v>UNION 48</v>
          </cell>
          <cell r="C643" t="str">
            <v>Insumos</v>
          </cell>
          <cell r="D643" t="str">
            <v>UND</v>
          </cell>
          <cell r="E643">
            <v>448144</v>
          </cell>
          <cell r="F643">
            <v>430908</v>
          </cell>
        </row>
        <row r="644">
          <cell r="A644" t="str">
            <v>I789</v>
          </cell>
          <cell r="B644" t="str">
            <v>UNION 51</v>
          </cell>
          <cell r="C644" t="str">
            <v>Insumos</v>
          </cell>
          <cell r="D644" t="str">
            <v>UND</v>
          </cell>
          <cell r="E644">
            <v>537857</v>
          </cell>
          <cell r="F644">
            <v>517170</v>
          </cell>
        </row>
        <row r="645">
          <cell r="A645" t="str">
            <v>I790</v>
          </cell>
          <cell r="B645" t="str">
            <v>UNION 57</v>
          </cell>
          <cell r="C645" t="str">
            <v>Insumos</v>
          </cell>
          <cell r="D645" t="str">
            <v>UND</v>
          </cell>
          <cell r="E645">
            <v>645807</v>
          </cell>
          <cell r="F645">
            <v>620968</v>
          </cell>
        </row>
        <row r="646">
          <cell r="A646" t="str">
            <v>I791</v>
          </cell>
          <cell r="B646" t="str">
            <v>UNION 60</v>
          </cell>
          <cell r="C646" t="str">
            <v>Insumos</v>
          </cell>
          <cell r="D646" t="str">
            <v>UND</v>
          </cell>
          <cell r="E646">
            <v>667598</v>
          </cell>
          <cell r="F646">
            <v>641921</v>
          </cell>
        </row>
        <row r="647">
          <cell r="A647" t="str">
            <v>I792</v>
          </cell>
          <cell r="B647" t="str">
            <v>UNION 68</v>
          </cell>
          <cell r="C647" t="str">
            <v>Insumos</v>
          </cell>
          <cell r="D647" t="str">
            <v>UND</v>
          </cell>
          <cell r="E647">
            <v>757838</v>
          </cell>
          <cell r="F647">
            <v>728690</v>
          </cell>
        </row>
        <row r="648">
          <cell r="A648" t="str">
            <v>I793</v>
          </cell>
          <cell r="B648" t="str">
            <v>UNION SANITARIA  2'' PVC</v>
          </cell>
          <cell r="C648" t="str">
            <v>Insumos</v>
          </cell>
          <cell r="D648" t="str">
            <v>UND</v>
          </cell>
          <cell r="E648">
            <v>4091</v>
          </cell>
          <cell r="F648">
            <v>3934</v>
          </cell>
        </row>
        <row r="649">
          <cell r="A649" t="str">
            <v>I794</v>
          </cell>
          <cell r="B649" t="str">
            <v>UNION SANITARIA 3" PVC</v>
          </cell>
          <cell r="C649" t="str">
            <v>Insumos</v>
          </cell>
          <cell r="D649" t="str">
            <v>UND</v>
          </cell>
          <cell r="E649">
            <v>5906</v>
          </cell>
          <cell r="F649">
            <v>5679</v>
          </cell>
        </row>
        <row r="650">
          <cell r="A650" t="str">
            <v>I795</v>
          </cell>
          <cell r="B650" t="str">
            <v>UNION SANITARIA 4" PVC</v>
          </cell>
          <cell r="C650" t="str">
            <v>Insumos</v>
          </cell>
          <cell r="D650" t="str">
            <v>UND</v>
          </cell>
          <cell r="E650">
            <v>11904</v>
          </cell>
          <cell r="F650">
            <v>11446</v>
          </cell>
        </row>
        <row r="651">
          <cell r="A651" t="str">
            <v>I796</v>
          </cell>
          <cell r="B651" t="str">
            <v>UNION SANITARIA 6" PVC</v>
          </cell>
          <cell r="C651" t="str">
            <v>Insumos</v>
          </cell>
          <cell r="D651" t="str">
            <v>UND</v>
          </cell>
          <cell r="E651">
            <v>51707</v>
          </cell>
          <cell r="F651">
            <v>49718</v>
          </cell>
        </row>
        <row r="652">
          <cell r="A652" t="str">
            <v>I797</v>
          </cell>
          <cell r="B652" t="str">
            <v>UNION SANITARIA 1 1/2" PVC</v>
          </cell>
          <cell r="C652" t="str">
            <v>Insumos</v>
          </cell>
          <cell r="D652" t="str">
            <v>UND</v>
          </cell>
          <cell r="E652">
            <v>3573</v>
          </cell>
          <cell r="F652">
            <v>3436</v>
          </cell>
        </row>
        <row r="653">
          <cell r="A653" t="str">
            <v>I798</v>
          </cell>
          <cell r="B653" t="str">
            <v>UNION UNIVERSAL 3" HIERRO DUCTIL</v>
          </cell>
          <cell r="C653" t="str">
            <v>Insumos</v>
          </cell>
          <cell r="D653" t="str">
            <v>UND</v>
          </cell>
          <cell r="E653">
            <v>128348</v>
          </cell>
          <cell r="F653">
            <v>123412</v>
          </cell>
        </row>
        <row r="654">
          <cell r="A654" t="str">
            <v>I799</v>
          </cell>
          <cell r="B654" t="str">
            <v>UNION UNIVERSAL 4" HIERRO DUCTIL</v>
          </cell>
          <cell r="C654" t="str">
            <v>Insumos</v>
          </cell>
          <cell r="D654" t="str">
            <v>UND</v>
          </cell>
          <cell r="E654">
            <v>152123</v>
          </cell>
          <cell r="F654">
            <v>146272</v>
          </cell>
        </row>
        <row r="655">
          <cell r="A655" t="str">
            <v>I800</v>
          </cell>
          <cell r="B655" t="str">
            <v>UNION UNIVERSAL 6" HIERRO DUCTIL</v>
          </cell>
          <cell r="C655" t="str">
            <v>Insumos</v>
          </cell>
          <cell r="D655" t="str">
            <v>UND</v>
          </cell>
          <cell r="E655">
            <v>237692</v>
          </cell>
          <cell r="F655">
            <v>228550</v>
          </cell>
        </row>
        <row r="656">
          <cell r="A656" t="str">
            <v>I801</v>
          </cell>
          <cell r="B656" t="str">
            <v>UNIVERSAL ACERO GALVANIZADO - 1 1/2"</v>
          </cell>
          <cell r="C656" t="str">
            <v>Insumos</v>
          </cell>
          <cell r="D656" t="str">
            <v>UND</v>
          </cell>
          <cell r="E656">
            <v>23770</v>
          </cell>
          <cell r="F656">
            <v>22856</v>
          </cell>
        </row>
        <row r="657">
          <cell r="A657" t="str">
            <v>I802</v>
          </cell>
          <cell r="B657" t="str">
            <v xml:space="preserve">UNIVERSAL ACERO GALVANIZADO - 1 1/4" </v>
          </cell>
          <cell r="C657" t="str">
            <v>Insumos</v>
          </cell>
          <cell r="D657" t="str">
            <v>UND</v>
          </cell>
          <cell r="E657">
            <v>17592</v>
          </cell>
          <cell r="F657">
            <v>16915</v>
          </cell>
        </row>
        <row r="658">
          <cell r="A658" t="str">
            <v>I803</v>
          </cell>
          <cell r="B658" t="str">
            <v>UNIVERSAL ACERO GALVANIZADO - 1/2"</v>
          </cell>
          <cell r="C658" t="str">
            <v>Insumos</v>
          </cell>
          <cell r="D658" t="str">
            <v>UND</v>
          </cell>
          <cell r="E658">
            <v>8081</v>
          </cell>
          <cell r="F658">
            <v>7770</v>
          </cell>
        </row>
        <row r="659">
          <cell r="A659" t="str">
            <v>I804</v>
          </cell>
          <cell r="B659" t="str">
            <v>UNIVERSAL ACERO GALVANIZADO - 2 1/2 "</v>
          </cell>
          <cell r="C659" t="str">
            <v>Insumos</v>
          </cell>
          <cell r="D659" t="str">
            <v>UND</v>
          </cell>
          <cell r="E659">
            <v>99736</v>
          </cell>
          <cell r="F659">
            <v>95900</v>
          </cell>
        </row>
        <row r="660">
          <cell r="A660" t="str">
            <v>I805</v>
          </cell>
          <cell r="B660" t="str">
            <v xml:space="preserve">UNIVERSAL ACERO GALVANIZADO - 2" </v>
          </cell>
          <cell r="C660" t="str">
            <v>Insumos</v>
          </cell>
          <cell r="D660" t="str">
            <v>UND</v>
          </cell>
          <cell r="E660">
            <v>52936</v>
          </cell>
          <cell r="F660">
            <v>50900</v>
          </cell>
        </row>
        <row r="661">
          <cell r="A661" t="str">
            <v>I807</v>
          </cell>
          <cell r="B661" t="str">
            <v>UNIVERSAL ACERO GALVANIZADO - 3/4"</v>
          </cell>
          <cell r="C661" t="str">
            <v>Insumos</v>
          </cell>
          <cell r="D661" t="str">
            <v>UND</v>
          </cell>
          <cell r="E661">
            <v>10931</v>
          </cell>
          <cell r="F661">
            <v>10511</v>
          </cell>
        </row>
        <row r="662">
          <cell r="A662" t="str">
            <v>I808</v>
          </cell>
          <cell r="B662" t="str">
            <v>UNIVERSAL ACERO GALVANIZADO - 4 "</v>
          </cell>
          <cell r="C662" t="str">
            <v>Insumos</v>
          </cell>
          <cell r="D662" t="str">
            <v>UND</v>
          </cell>
          <cell r="E662">
            <v>218677</v>
          </cell>
          <cell r="F662">
            <v>210266</v>
          </cell>
        </row>
        <row r="663">
          <cell r="A663" t="str">
            <v>I810</v>
          </cell>
          <cell r="B663" t="str">
            <v>VALVULA DE PIE CANASTILLA BRONCE 3" HBVP</v>
          </cell>
          <cell r="C663" t="str">
            <v>Insumos</v>
          </cell>
          <cell r="D663" t="str">
            <v>UND</v>
          </cell>
          <cell r="E663">
            <v>613961</v>
          </cell>
          <cell r="F663">
            <v>590347</v>
          </cell>
        </row>
        <row r="664">
          <cell r="A664" t="str">
            <v>I811</v>
          </cell>
          <cell r="B664" t="str">
            <v>VALVULA DE PIE CON COLADERA - 1 1/2"</v>
          </cell>
          <cell r="C664" t="str">
            <v>Insumos</v>
          </cell>
          <cell r="D664" t="str">
            <v>UND</v>
          </cell>
          <cell r="E664">
            <v>137004</v>
          </cell>
          <cell r="F664">
            <v>131735</v>
          </cell>
        </row>
        <row r="665">
          <cell r="A665" t="str">
            <v>I812</v>
          </cell>
          <cell r="B665" t="str">
            <v>VALVULA DE PIE CON COLADERA - 2 1/2"</v>
          </cell>
          <cell r="C665" t="str">
            <v>Insumos</v>
          </cell>
          <cell r="D665" t="str">
            <v>UND</v>
          </cell>
          <cell r="E665">
            <v>256710</v>
          </cell>
          <cell r="F665">
            <v>246837</v>
          </cell>
        </row>
        <row r="666">
          <cell r="A666" t="str">
            <v>I814</v>
          </cell>
          <cell r="B666" t="str">
            <v>VALVULA DOBLE COMPUERTA ELASTICA EXTREMO LISO, H.D ASTM 536   3"</v>
          </cell>
          <cell r="C666" t="str">
            <v>Insumos</v>
          </cell>
          <cell r="D666" t="str">
            <v>UND</v>
          </cell>
          <cell r="E666">
            <v>762993</v>
          </cell>
          <cell r="F666">
            <v>733647</v>
          </cell>
        </row>
        <row r="667">
          <cell r="A667" t="str">
            <v>I815</v>
          </cell>
          <cell r="B667" t="str">
            <v>VALVULA DOBLE COMPUERTA ELASTICA EXTREMO LISO, H.D ASTM 536   4"</v>
          </cell>
          <cell r="C667" t="str">
            <v>Insumos</v>
          </cell>
          <cell r="D667" t="str">
            <v>UND</v>
          </cell>
          <cell r="E667">
            <v>988802</v>
          </cell>
          <cell r="F667">
            <v>950771</v>
          </cell>
        </row>
        <row r="668">
          <cell r="A668" t="str">
            <v>I816</v>
          </cell>
          <cell r="B668" t="str">
            <v>VALVULA DOBLE COMPUERTA ELASTICA EXTREMO LISO, H.D ASTM 536  6"</v>
          </cell>
          <cell r="C668" t="str">
            <v>Insumos</v>
          </cell>
          <cell r="D668" t="str">
            <v>UND</v>
          </cell>
          <cell r="E668">
            <v>1785075</v>
          </cell>
          <cell r="F668">
            <v>1716418</v>
          </cell>
        </row>
        <row r="669">
          <cell r="A669" t="str">
            <v>I817</v>
          </cell>
          <cell r="B669" t="str">
            <v>VALVULA DOBLE COMPUERTA ELASTICA EXTREMOS BRIDAS, H.D ASTM 536  10"</v>
          </cell>
          <cell r="C669" t="str">
            <v>Insumos</v>
          </cell>
          <cell r="D669" t="str">
            <v>UND</v>
          </cell>
          <cell r="E669">
            <v>5490710</v>
          </cell>
          <cell r="F669">
            <v>5279529</v>
          </cell>
        </row>
        <row r="670">
          <cell r="A670" t="str">
            <v>I818</v>
          </cell>
          <cell r="B670" t="str">
            <v>VALVULA DOBLE COMPUERTA ELASTICA, EXTREMOS BRIDAS, H.D ASTM 536  2"</v>
          </cell>
          <cell r="C670" t="str">
            <v>Insumos</v>
          </cell>
          <cell r="D670" t="str">
            <v>UND</v>
          </cell>
          <cell r="E670">
            <v>525303</v>
          </cell>
          <cell r="F670">
            <v>505099</v>
          </cell>
        </row>
        <row r="671">
          <cell r="A671" t="str">
            <v>I819</v>
          </cell>
          <cell r="B671" t="str">
            <v>VALVULA FLOTADORA DE 1" COBRE</v>
          </cell>
          <cell r="C671" t="str">
            <v>Insumos</v>
          </cell>
          <cell r="D671" t="str">
            <v>UND</v>
          </cell>
          <cell r="E671">
            <v>174167</v>
          </cell>
          <cell r="F671">
            <v>167468</v>
          </cell>
        </row>
        <row r="672">
          <cell r="A672" t="str">
            <v>I820</v>
          </cell>
          <cell r="B672" t="str">
            <v>VALVULA REGULADORA DE PRESION 1"</v>
          </cell>
          <cell r="C672" t="str">
            <v>Insumos</v>
          </cell>
          <cell r="D672" t="str">
            <v>UND</v>
          </cell>
          <cell r="E672">
            <v>571076</v>
          </cell>
          <cell r="F672">
            <v>549112</v>
          </cell>
        </row>
        <row r="673">
          <cell r="A673" t="str">
            <v>I824</v>
          </cell>
          <cell r="B673" t="str">
            <v>VENTOSA 3" DOBLE CAMARA TRIPLE EFECTO BRIDADA .</v>
          </cell>
          <cell r="C673" t="str">
            <v>Insumos</v>
          </cell>
          <cell r="D673" t="str">
            <v>UND</v>
          </cell>
          <cell r="E673">
            <v>1426157</v>
          </cell>
          <cell r="F673">
            <v>1371305</v>
          </cell>
        </row>
        <row r="674">
          <cell r="A674" t="str">
            <v>I825</v>
          </cell>
          <cell r="B674" t="str">
            <v xml:space="preserve">YEE SANITARIA 2'' </v>
          </cell>
          <cell r="C674" t="str">
            <v>Insumos</v>
          </cell>
          <cell r="D674" t="str">
            <v>UND</v>
          </cell>
          <cell r="E674">
            <v>10197</v>
          </cell>
          <cell r="F674">
            <v>9805</v>
          </cell>
        </row>
        <row r="675">
          <cell r="A675" t="str">
            <v>I826</v>
          </cell>
          <cell r="B675" t="str">
            <v xml:space="preserve">YEE SANITARIA 3'' </v>
          </cell>
          <cell r="C675" t="str">
            <v>Insumos</v>
          </cell>
          <cell r="D675" t="str">
            <v>UND</v>
          </cell>
          <cell r="E675">
            <v>20940</v>
          </cell>
          <cell r="F675">
            <v>20135</v>
          </cell>
        </row>
        <row r="676">
          <cell r="A676" t="str">
            <v>I827</v>
          </cell>
          <cell r="B676" t="str">
            <v xml:space="preserve">YEE SANITARIA 4'' </v>
          </cell>
          <cell r="C676" t="str">
            <v>Insumos</v>
          </cell>
          <cell r="D676" t="str">
            <v>UND</v>
          </cell>
          <cell r="E676">
            <v>36108</v>
          </cell>
          <cell r="F676">
            <v>34719</v>
          </cell>
        </row>
        <row r="677">
          <cell r="A677" t="str">
            <v>I828</v>
          </cell>
          <cell r="B677" t="str">
            <v xml:space="preserve">YEE SANITARIA 6'' </v>
          </cell>
          <cell r="C677" t="str">
            <v>Insumos</v>
          </cell>
          <cell r="D677" t="str">
            <v>UND</v>
          </cell>
          <cell r="E677">
            <v>172436</v>
          </cell>
          <cell r="F677">
            <v>165804</v>
          </cell>
        </row>
        <row r="678">
          <cell r="A678" t="str">
            <v>I830</v>
          </cell>
          <cell r="B678" t="str">
            <v>REJILLA MINICELL 5X 5  ALUMINIO</v>
          </cell>
          <cell r="C678" t="str">
            <v>Insumos</v>
          </cell>
          <cell r="D678" t="str">
            <v>UND</v>
          </cell>
          <cell r="E678">
            <v>575088</v>
          </cell>
          <cell r="F678">
            <v>552969</v>
          </cell>
        </row>
        <row r="679">
          <cell r="A679" t="str">
            <v>I831</v>
          </cell>
          <cell r="B679" t="str">
            <v>KIT SILLA YEE PVC CORRUGADA DE 200X160 MM</v>
          </cell>
          <cell r="C679" t="str">
            <v>Insumos</v>
          </cell>
          <cell r="D679" t="str">
            <v>UND</v>
          </cell>
          <cell r="E679">
            <v>151395</v>
          </cell>
          <cell r="F679">
            <v>145572</v>
          </cell>
        </row>
        <row r="680">
          <cell r="A680" t="str">
            <v>I832</v>
          </cell>
          <cell r="B680" t="str">
            <v>KIT SILLA YEE PVC CORRUGADA DE 250X160 MM</v>
          </cell>
          <cell r="C680" t="str">
            <v>Insumos</v>
          </cell>
          <cell r="D680" t="str">
            <v>UND</v>
          </cell>
          <cell r="E680">
            <v>171144</v>
          </cell>
          <cell r="F680">
            <v>164562</v>
          </cell>
        </row>
        <row r="681">
          <cell r="A681" t="str">
            <v>I833</v>
          </cell>
          <cell r="B681" t="str">
            <v xml:space="preserve">KIT SILLA YEE PVC  CORRUGADA DE  315 X 160 M.M. </v>
          </cell>
          <cell r="C681" t="str">
            <v>Insumos</v>
          </cell>
          <cell r="D681" t="str">
            <v>UND</v>
          </cell>
          <cell r="E681">
            <v>381364</v>
          </cell>
          <cell r="F681">
            <v>366696</v>
          </cell>
        </row>
        <row r="682">
          <cell r="A682" t="str">
            <v>I834</v>
          </cell>
          <cell r="B682" t="str">
            <v xml:space="preserve">KIT SILLA YEE PVC  CORRUGADA DE  355 X 160 M.M. </v>
          </cell>
          <cell r="C682" t="str">
            <v>Insumos</v>
          </cell>
          <cell r="D682" t="str">
            <v>UND</v>
          </cell>
          <cell r="E682">
            <v>416939</v>
          </cell>
          <cell r="F682">
            <v>400903</v>
          </cell>
        </row>
        <row r="683">
          <cell r="A683" t="str">
            <v>I838</v>
          </cell>
          <cell r="B683" t="str">
            <v xml:space="preserve"> SILLA YEE PVC CORRUGADA DE 400X160 MM</v>
          </cell>
          <cell r="C683" t="str">
            <v>Insumos</v>
          </cell>
          <cell r="D683" t="str">
            <v>UND</v>
          </cell>
          <cell r="E683">
            <v>286979</v>
          </cell>
          <cell r="F683">
            <v>275941</v>
          </cell>
        </row>
        <row r="684">
          <cell r="A684" t="str">
            <v>I839</v>
          </cell>
          <cell r="B684" t="str">
            <v xml:space="preserve"> SILLA YEE PVC CORRUGADA DE 450X160 MM</v>
          </cell>
          <cell r="C684" t="str">
            <v>Insumos</v>
          </cell>
          <cell r="D684" t="str">
            <v>UND</v>
          </cell>
          <cell r="E684">
            <v>306959</v>
          </cell>
          <cell r="F684">
            <v>295153</v>
          </cell>
        </row>
        <row r="685">
          <cell r="A685" t="str">
            <v>I840</v>
          </cell>
          <cell r="B685" t="str">
            <v xml:space="preserve"> SILLA YEE PVC CORRUGADA DE 500X160 MM</v>
          </cell>
          <cell r="C685" t="str">
            <v>Insumos</v>
          </cell>
          <cell r="D685" t="str">
            <v>UND</v>
          </cell>
          <cell r="E685">
            <v>468272</v>
          </cell>
          <cell r="F685">
            <v>450262</v>
          </cell>
        </row>
        <row r="686">
          <cell r="A686" t="str">
            <v>I841</v>
          </cell>
          <cell r="B686" t="str">
            <v xml:space="preserve"> SILLA YEE PVC CORRUGADA DE 24"X160 MM</v>
          </cell>
          <cell r="C686" t="str">
            <v>Insumos</v>
          </cell>
          <cell r="D686" t="str">
            <v>UND</v>
          </cell>
          <cell r="E686">
            <v>384351</v>
          </cell>
          <cell r="F686">
            <v>369568</v>
          </cell>
        </row>
        <row r="687">
          <cell r="A687" t="str">
            <v>I842</v>
          </cell>
          <cell r="B687" t="str">
            <v xml:space="preserve"> SILLA YEE PVC CORRUGADA DE 27"X160 MM</v>
          </cell>
          <cell r="C687" t="str">
            <v>Insumos</v>
          </cell>
          <cell r="D687" t="str">
            <v>UND</v>
          </cell>
          <cell r="E687">
            <v>477093</v>
          </cell>
          <cell r="F687">
            <v>458743</v>
          </cell>
        </row>
        <row r="688">
          <cell r="A688" t="str">
            <v>I843</v>
          </cell>
          <cell r="B688" t="str">
            <v>HIPOCLORITO DE SODIO - CLORO LIQUIDO CONC 5 AL 8%</v>
          </cell>
          <cell r="C688" t="str">
            <v>Insumos</v>
          </cell>
          <cell r="D688" t="str">
            <v>KG</v>
          </cell>
          <cell r="E688">
            <v>20286</v>
          </cell>
          <cell r="F688">
            <v>19506</v>
          </cell>
        </row>
        <row r="689">
          <cell r="A689" t="str">
            <v>I844</v>
          </cell>
          <cell r="B689" t="str">
            <v>UNION DE REPARACION DE 3"</v>
          </cell>
          <cell r="C689" t="str">
            <v>Insumos</v>
          </cell>
          <cell r="D689" t="str">
            <v>UND</v>
          </cell>
          <cell r="E689">
            <v>51838</v>
          </cell>
          <cell r="F689">
            <v>49844</v>
          </cell>
        </row>
        <row r="690">
          <cell r="A690" t="str">
            <v>I845</v>
          </cell>
          <cell r="B690" t="str">
            <v>TUBERIA PVC TIPO UNION MECANICA RDE 21 DE 2"</v>
          </cell>
          <cell r="C690" t="str">
            <v>Insumos</v>
          </cell>
          <cell r="D690" t="str">
            <v>M</v>
          </cell>
          <cell r="E690">
            <v>11174</v>
          </cell>
          <cell r="F690">
            <v>10744</v>
          </cell>
        </row>
        <row r="691">
          <cell r="A691" t="str">
            <v>I846</v>
          </cell>
          <cell r="B691" t="str">
            <v>TUBERIA PVC TIPO UNION MECANICA RDE 21 DE 3"</v>
          </cell>
          <cell r="C691" t="str">
            <v>Insumos</v>
          </cell>
          <cell r="D691" t="str">
            <v>M</v>
          </cell>
          <cell r="E691">
            <v>24439</v>
          </cell>
          <cell r="F691">
            <v>23499</v>
          </cell>
        </row>
        <row r="692">
          <cell r="A692" t="str">
            <v>I847</v>
          </cell>
          <cell r="B692" t="str">
            <v>TUBERIA PVC TIPO UNION MECANICA RDE 21 DE 4"</v>
          </cell>
          <cell r="C692" t="str">
            <v>Insumos</v>
          </cell>
          <cell r="D692" t="str">
            <v>M</v>
          </cell>
          <cell r="E692">
            <v>40324</v>
          </cell>
          <cell r="F692">
            <v>38773</v>
          </cell>
        </row>
        <row r="693">
          <cell r="A693" t="str">
            <v>I848</v>
          </cell>
          <cell r="B693" t="str">
            <v>TUBERIA PVC TIPO UNION MECANICA RDE 21 DE 6"</v>
          </cell>
          <cell r="C693" t="str">
            <v>Insumos</v>
          </cell>
          <cell r="D693" t="str">
            <v>M</v>
          </cell>
          <cell r="E693">
            <v>88076</v>
          </cell>
          <cell r="F693">
            <v>84688</v>
          </cell>
        </row>
        <row r="694">
          <cell r="A694" t="str">
            <v>I849</v>
          </cell>
          <cell r="B694" t="str">
            <v>TUBERIA PVC TIPO UNION MECANICA RDE 21 DE 8"</v>
          </cell>
          <cell r="C694" t="str">
            <v>Insumos</v>
          </cell>
          <cell r="D694" t="str">
            <v>M</v>
          </cell>
          <cell r="E694">
            <v>149134</v>
          </cell>
          <cell r="F694">
            <v>143398</v>
          </cell>
        </row>
        <row r="695">
          <cell r="A695" t="str">
            <v>I850</v>
          </cell>
          <cell r="B695" t="str">
            <v>TUBERIA PVC TIPO UNION MECANICA RDE 21 DE 10"</v>
          </cell>
          <cell r="C695" t="str">
            <v>Insumos</v>
          </cell>
          <cell r="D695" t="str">
            <v>M</v>
          </cell>
          <cell r="E695">
            <v>234765</v>
          </cell>
          <cell r="F695">
            <v>225736</v>
          </cell>
        </row>
        <row r="696">
          <cell r="A696" t="str">
            <v>I851</v>
          </cell>
          <cell r="B696" t="str">
            <v>TUBERIA PVC TIPO UNION MECANICA RDE 21 DE 12"</v>
          </cell>
          <cell r="C696" t="str">
            <v>Insumos</v>
          </cell>
          <cell r="D696" t="str">
            <v>M</v>
          </cell>
          <cell r="E696">
            <v>328482</v>
          </cell>
          <cell r="F696">
            <v>315848</v>
          </cell>
        </row>
        <row r="697">
          <cell r="A697" t="str">
            <v>I852</v>
          </cell>
          <cell r="B697" t="str">
            <v>TUBERIA PVC TIPO UNION MECANICA RDE 21 DE 14"</v>
          </cell>
          <cell r="C697" t="str">
            <v>Insumos</v>
          </cell>
          <cell r="D697" t="str">
            <v>M</v>
          </cell>
          <cell r="E697">
            <v>407352</v>
          </cell>
          <cell r="F697">
            <v>391685</v>
          </cell>
        </row>
        <row r="698">
          <cell r="A698" t="str">
            <v>I853</v>
          </cell>
          <cell r="B698" t="str">
            <v>TUBERIA PVC TIPO UNION MECANICA RDE 21 DE 16"</v>
          </cell>
          <cell r="C698" t="str">
            <v>Insumos</v>
          </cell>
          <cell r="D698" t="str">
            <v>M</v>
          </cell>
          <cell r="E698">
            <v>534664</v>
          </cell>
          <cell r="F698">
            <v>514100</v>
          </cell>
        </row>
        <row r="699">
          <cell r="A699" t="str">
            <v>I857</v>
          </cell>
          <cell r="B699" t="str">
            <v>TUBERIA PVC BIAXIAL PR 200 DE 3"</v>
          </cell>
          <cell r="C699" t="str">
            <v>Insumos</v>
          </cell>
          <cell r="D699" t="str">
            <v>M</v>
          </cell>
          <cell r="E699">
            <v>20942</v>
          </cell>
          <cell r="F699">
            <v>20137</v>
          </cell>
        </row>
        <row r="700">
          <cell r="A700" t="str">
            <v>I858</v>
          </cell>
          <cell r="B700" t="str">
            <v>TUBERIA PVC BIAXIAL PR 200 DE 4"</v>
          </cell>
          <cell r="C700" t="str">
            <v>Insumos</v>
          </cell>
          <cell r="D700" t="str">
            <v>M</v>
          </cell>
          <cell r="E700">
            <v>40370</v>
          </cell>
          <cell r="F700">
            <v>38817</v>
          </cell>
        </row>
        <row r="701">
          <cell r="A701" t="str">
            <v>I859</v>
          </cell>
          <cell r="B701" t="str">
            <v>TUBERIA PVC BIAXIAL PR 200 DE 6"</v>
          </cell>
          <cell r="C701" t="str">
            <v>Insumos</v>
          </cell>
          <cell r="D701" t="str">
            <v>M</v>
          </cell>
          <cell r="E701">
            <v>88076</v>
          </cell>
          <cell r="F701">
            <v>84688</v>
          </cell>
        </row>
        <row r="702">
          <cell r="A702" t="str">
            <v>I860</v>
          </cell>
          <cell r="B702" t="str">
            <v>TUBERIA PVC BIAXIAL PR 200 DE 8"</v>
          </cell>
          <cell r="C702" t="str">
            <v>Insumos</v>
          </cell>
          <cell r="D702" t="str">
            <v>M</v>
          </cell>
          <cell r="E702">
            <v>149134</v>
          </cell>
          <cell r="F702">
            <v>143398</v>
          </cell>
        </row>
        <row r="703">
          <cell r="A703" t="str">
            <v>I861</v>
          </cell>
          <cell r="B703" t="str">
            <v>TUBERIA PVC BIAXIAL PR 200 DE 10"</v>
          </cell>
          <cell r="C703" t="str">
            <v>Insumos</v>
          </cell>
          <cell r="D703" t="str">
            <v>M</v>
          </cell>
          <cell r="E703">
            <v>234765</v>
          </cell>
          <cell r="F703">
            <v>225736</v>
          </cell>
        </row>
        <row r="704">
          <cell r="A704" t="str">
            <v>I862</v>
          </cell>
          <cell r="B704" t="str">
            <v>TUBERIA PVC BIAXIAL PR 200 DE 12"</v>
          </cell>
          <cell r="C704" t="str">
            <v>Insumos</v>
          </cell>
          <cell r="D704" t="str">
            <v>M</v>
          </cell>
          <cell r="E704">
            <v>328482</v>
          </cell>
          <cell r="F704">
            <v>315848</v>
          </cell>
        </row>
        <row r="705">
          <cell r="A705" t="str">
            <v>I867</v>
          </cell>
          <cell r="B705" t="str">
            <v xml:space="preserve">TUBERIA PF + UAD DE 3/4 " </v>
          </cell>
          <cell r="C705" t="str">
            <v>Insumos</v>
          </cell>
          <cell r="D705" t="str">
            <v>M</v>
          </cell>
          <cell r="E705">
            <v>4697</v>
          </cell>
          <cell r="F705">
            <v>4516</v>
          </cell>
        </row>
        <row r="706">
          <cell r="A706" t="str">
            <v>I868</v>
          </cell>
          <cell r="B706" t="str">
            <v xml:space="preserve">TUBERIA PF + UAD DE 1/2" </v>
          </cell>
          <cell r="C706" t="str">
            <v>Insumos</v>
          </cell>
          <cell r="D706" t="str">
            <v>M</v>
          </cell>
          <cell r="E706">
            <v>2120</v>
          </cell>
          <cell r="F706">
            <v>2038</v>
          </cell>
        </row>
        <row r="707">
          <cell r="A707" t="str">
            <v>I869</v>
          </cell>
          <cell r="B707" t="str">
            <v>COLLARIN DE DERIVACION  PVC 6"X1/2" PARA ACUEDUCTO</v>
          </cell>
          <cell r="C707" t="str">
            <v>Insumos</v>
          </cell>
          <cell r="D707" t="str">
            <v>UND</v>
          </cell>
          <cell r="E707">
            <v>24980</v>
          </cell>
          <cell r="F707">
            <v>24019</v>
          </cell>
        </row>
        <row r="708">
          <cell r="A708" t="str">
            <v>I870</v>
          </cell>
          <cell r="B708" t="str">
            <v>COLLARIN DE DERIVACION  PVC 4"X3/4" PARA ACUEDUCTO</v>
          </cell>
          <cell r="C708" t="str">
            <v>Insumos</v>
          </cell>
          <cell r="D708" t="str">
            <v>UND</v>
          </cell>
          <cell r="E708">
            <v>19871</v>
          </cell>
          <cell r="F708">
            <v>19107</v>
          </cell>
        </row>
        <row r="709">
          <cell r="A709" t="str">
            <v>I873</v>
          </cell>
          <cell r="B709" t="str">
            <v>COLLARIN DE DERIVACION  PVC 3"X1/2" PARA ACUEDUCTO</v>
          </cell>
          <cell r="C709" t="str">
            <v>Insumos</v>
          </cell>
          <cell r="D709" t="str">
            <v>UND</v>
          </cell>
          <cell r="E709">
            <v>17322</v>
          </cell>
          <cell r="F709">
            <v>16656</v>
          </cell>
        </row>
        <row r="710">
          <cell r="A710" t="str">
            <v>I874</v>
          </cell>
          <cell r="B710" t="str">
            <v>COLLARIN DE DERIVACION  PVC 2"X1/2" PARA ACUEDUCTO</v>
          </cell>
          <cell r="C710" t="str">
            <v>Insumos</v>
          </cell>
          <cell r="D710" t="str">
            <v>UND</v>
          </cell>
          <cell r="E710">
            <v>10314</v>
          </cell>
          <cell r="F710">
            <v>9917</v>
          </cell>
        </row>
        <row r="711">
          <cell r="A711" t="str">
            <v>I876</v>
          </cell>
          <cell r="B711" t="str">
            <v>REGISTRO DE CORTE INCORPORACION DE 1/2" PARA ACUEDUCTO</v>
          </cell>
          <cell r="C711" t="str">
            <v>Insumos</v>
          </cell>
          <cell r="D711" t="str">
            <v>UND</v>
          </cell>
          <cell r="E711">
            <v>29726</v>
          </cell>
          <cell r="F711">
            <v>28583</v>
          </cell>
        </row>
        <row r="712">
          <cell r="A712" t="str">
            <v>I878</v>
          </cell>
          <cell r="B712" t="str">
            <v xml:space="preserve">REGISTRO O LLAVE DE PASO TIPO RED WHITE 1/2" ACUEDUCTO </v>
          </cell>
          <cell r="C712" t="str">
            <v>Insumos</v>
          </cell>
          <cell r="D712" t="str">
            <v>UND</v>
          </cell>
          <cell r="E712">
            <v>48570</v>
          </cell>
          <cell r="F712">
            <v>46702</v>
          </cell>
        </row>
        <row r="713">
          <cell r="A713" t="str">
            <v>I879</v>
          </cell>
          <cell r="B713" t="str">
            <v>REGISTRO O LLAVE DE PASO TIPO RED WHITE 1 1/2" ACUEDUCTO</v>
          </cell>
          <cell r="C713" t="str">
            <v>Insumos</v>
          </cell>
          <cell r="D713" t="str">
            <v>UND</v>
          </cell>
          <cell r="E713">
            <v>144098</v>
          </cell>
          <cell r="F713">
            <v>138556</v>
          </cell>
        </row>
        <row r="714">
          <cell r="A714" t="str">
            <v>I880</v>
          </cell>
          <cell r="B714" t="str">
            <v>REGISTRO O LLAVE DE PASO TIPO RED WHITE 1" ACUEDUCTO</v>
          </cell>
          <cell r="C714" t="str">
            <v>Insumos</v>
          </cell>
          <cell r="D714" t="str">
            <v>UND</v>
          </cell>
          <cell r="E714">
            <v>84509</v>
          </cell>
          <cell r="F714">
            <v>81259</v>
          </cell>
        </row>
        <row r="715">
          <cell r="A715" t="str">
            <v>I881</v>
          </cell>
          <cell r="B715" t="str">
            <v>REGISTRO O LLAVE DE PASO TIPO RED WHITE 3" ACUEDUCTO</v>
          </cell>
          <cell r="C715" t="str">
            <v>Insumos</v>
          </cell>
          <cell r="D715" t="str">
            <v>UND</v>
          </cell>
          <cell r="E715">
            <v>602278</v>
          </cell>
          <cell r="F715">
            <v>579113</v>
          </cell>
        </row>
        <row r="716">
          <cell r="A716" t="str">
            <v>I882</v>
          </cell>
          <cell r="B716" t="str">
            <v>REGISTRO O LLAVE DE PASO TIPO RED WHITE 2" ACUEDUCTO</v>
          </cell>
          <cell r="C716" t="str">
            <v>Insumos</v>
          </cell>
          <cell r="D716" t="str">
            <v>UND</v>
          </cell>
          <cell r="E716">
            <v>237023</v>
          </cell>
          <cell r="F716">
            <v>227907</v>
          </cell>
        </row>
        <row r="717">
          <cell r="A717" t="str">
            <v>I883</v>
          </cell>
          <cell r="B717" t="str">
            <v>COLLARIN DE DERIVACION ACERO INOXIDABLE  6"X1/2" PARA ACUEDUCTO</v>
          </cell>
          <cell r="C717" t="str">
            <v>Insumos</v>
          </cell>
          <cell r="D717" t="str">
            <v>UND</v>
          </cell>
          <cell r="E717">
            <v>239347</v>
          </cell>
          <cell r="F717">
            <v>230141</v>
          </cell>
        </row>
        <row r="718">
          <cell r="A718" t="str">
            <v>I884</v>
          </cell>
          <cell r="B718" t="str">
            <v>COLLARIN DE DERIVACION ACERO INOXIDABLE  8"X1/2" PARA ACUEDUCTO</v>
          </cell>
          <cell r="C718" t="str">
            <v>Insumos</v>
          </cell>
          <cell r="D718" t="str">
            <v>UND</v>
          </cell>
          <cell r="E718">
            <v>265717</v>
          </cell>
          <cell r="F718">
            <v>255497</v>
          </cell>
        </row>
        <row r="719">
          <cell r="A719" t="str">
            <v>I885</v>
          </cell>
          <cell r="B719" t="str">
            <v>TUBO DE POLIETILENO PE 100 A.D PN 10 DE 355 MM 14"</v>
          </cell>
          <cell r="C719" t="str">
            <v>Insumos</v>
          </cell>
          <cell r="D719" t="str">
            <v>M</v>
          </cell>
          <cell r="E719">
            <v>401736</v>
          </cell>
          <cell r="F719">
            <v>386285</v>
          </cell>
        </row>
        <row r="720">
          <cell r="A720" t="str">
            <v>I886</v>
          </cell>
          <cell r="B720" t="str">
            <v>TUBO DE POLIETILENO PE 100 A.D PN 12,5 DE 355 MM 14"</v>
          </cell>
          <cell r="C720" t="str">
            <v>Insumos</v>
          </cell>
          <cell r="D720" t="str">
            <v>M</v>
          </cell>
          <cell r="E720">
            <v>494981</v>
          </cell>
          <cell r="F720">
            <v>475943</v>
          </cell>
        </row>
        <row r="721">
          <cell r="A721" t="str">
            <v>I887</v>
          </cell>
          <cell r="B721" t="str">
            <v>TUBO DE POLIETILENO PE 100 A.D PN 16 DE 355 MM 14"</v>
          </cell>
          <cell r="C721" t="str">
            <v>Insumos</v>
          </cell>
          <cell r="D721" t="str">
            <v>M</v>
          </cell>
          <cell r="E721">
            <v>592686</v>
          </cell>
          <cell r="F721">
            <v>569890</v>
          </cell>
        </row>
        <row r="722">
          <cell r="A722" t="str">
            <v>I888</v>
          </cell>
          <cell r="B722" t="str">
            <v>TUBO DE POLIETILENO PE 100 A.D PN 10 DE 315 MM 12"</v>
          </cell>
          <cell r="C722" t="str">
            <v>Insumos</v>
          </cell>
          <cell r="D722" t="str">
            <v>M</v>
          </cell>
          <cell r="E722">
            <v>234803</v>
          </cell>
          <cell r="F722">
            <v>225772</v>
          </cell>
        </row>
        <row r="723">
          <cell r="A723" t="str">
            <v>I889</v>
          </cell>
          <cell r="B723" t="str">
            <v>TUBO DE POLIETILENO PE 100 A.D PN 12,5 DE 315 MM 12"</v>
          </cell>
          <cell r="C723" t="str">
            <v>Insumos</v>
          </cell>
          <cell r="D723" t="str">
            <v>M</v>
          </cell>
          <cell r="E723">
            <v>390355</v>
          </cell>
          <cell r="F723">
            <v>375341</v>
          </cell>
        </row>
        <row r="724">
          <cell r="A724" t="str">
            <v>I890</v>
          </cell>
          <cell r="B724" t="str">
            <v>TUBO DE POLIETILENO PE 100 A.D PN 16 DE 315 MM 12"</v>
          </cell>
          <cell r="C724" t="str">
            <v>Insumos</v>
          </cell>
          <cell r="D724" t="str">
            <v>M</v>
          </cell>
          <cell r="E724">
            <v>467048</v>
          </cell>
          <cell r="F724">
            <v>449085</v>
          </cell>
        </row>
        <row r="725">
          <cell r="A725" t="str">
            <v>I891</v>
          </cell>
          <cell r="B725" t="str">
            <v>TUBO DE POLIETILENO PE 100 A.D PN 10 DE 250 MM 10"</v>
          </cell>
          <cell r="C725" t="str">
            <v>Insumos</v>
          </cell>
          <cell r="D725" t="str">
            <v>M</v>
          </cell>
          <cell r="E725">
            <v>193471</v>
          </cell>
          <cell r="F725">
            <v>186030</v>
          </cell>
        </row>
        <row r="726">
          <cell r="A726" t="str">
            <v>I892</v>
          </cell>
          <cell r="B726" t="str">
            <v>TUBO DE POLIETILENO PE 100 A.D PN 12,5 DE 250 MM 10"</v>
          </cell>
          <cell r="C726" t="str">
            <v>Insumos</v>
          </cell>
          <cell r="D726" t="str">
            <v>M</v>
          </cell>
          <cell r="E726">
            <v>239518</v>
          </cell>
          <cell r="F726">
            <v>230306</v>
          </cell>
        </row>
        <row r="727">
          <cell r="A727" t="str">
            <v>I893</v>
          </cell>
          <cell r="B727" t="str">
            <v>TUBO DE POLIETILENO PE 100 A.D PN 16 DE 250 MM 10"</v>
          </cell>
          <cell r="C727" t="str">
            <v>Insumos</v>
          </cell>
          <cell r="D727" t="str">
            <v>M</v>
          </cell>
          <cell r="E727">
            <v>286792</v>
          </cell>
          <cell r="F727">
            <v>275762</v>
          </cell>
        </row>
        <row r="728">
          <cell r="A728" t="str">
            <v>I894</v>
          </cell>
          <cell r="B728" t="str">
            <v>TUBO DE POLIETILENO PE 100 A.D PN 10 DE 200 MM 8"</v>
          </cell>
          <cell r="C728" t="str">
            <v>Insumos</v>
          </cell>
          <cell r="D728" t="str">
            <v>M</v>
          </cell>
          <cell r="E728">
            <v>124404</v>
          </cell>
          <cell r="F728">
            <v>119619</v>
          </cell>
        </row>
        <row r="729">
          <cell r="A729" t="str">
            <v>I895</v>
          </cell>
          <cell r="B729" t="str">
            <v>TUBO DE POLIETILENO PE 100 A.D PN 12,5 DE 200 MM 8"</v>
          </cell>
          <cell r="C729" t="str">
            <v>Insumos</v>
          </cell>
          <cell r="D729" t="str">
            <v>M</v>
          </cell>
          <cell r="E729">
            <v>153096</v>
          </cell>
          <cell r="F729">
            <v>147208</v>
          </cell>
        </row>
        <row r="730">
          <cell r="A730" t="str">
            <v>I896</v>
          </cell>
          <cell r="B730" t="str">
            <v>TUBO DE POLIETILENO PE 100 A.D PN 16 DE 200 MM 8"</v>
          </cell>
          <cell r="C730" t="str">
            <v>Insumos</v>
          </cell>
          <cell r="D730" t="str">
            <v>M</v>
          </cell>
          <cell r="E730">
            <v>183901</v>
          </cell>
          <cell r="F730">
            <v>176828</v>
          </cell>
        </row>
        <row r="731">
          <cell r="A731" t="str">
            <v>I897</v>
          </cell>
          <cell r="B731" t="str">
            <v>TUBO DE POLIETILENO PE 100 A.D PN 10 DE 160 MM 6"</v>
          </cell>
          <cell r="C731" t="str">
            <v>Insumos</v>
          </cell>
          <cell r="D731" t="str">
            <v>M</v>
          </cell>
          <cell r="E731">
            <v>79459</v>
          </cell>
          <cell r="F731">
            <v>76403</v>
          </cell>
        </row>
        <row r="732">
          <cell r="A732" t="str">
            <v>I898</v>
          </cell>
          <cell r="B732" t="str">
            <v>TUBO DE POLIETILENO PE 100 A.D PN 12,5 DE 160 MM 6"</v>
          </cell>
          <cell r="C732" t="str">
            <v>Insumos</v>
          </cell>
          <cell r="D732" t="str">
            <v>M</v>
          </cell>
          <cell r="E732">
            <v>98289</v>
          </cell>
          <cell r="F732">
            <v>94509</v>
          </cell>
        </row>
        <row r="733">
          <cell r="A733" t="str">
            <v>I899</v>
          </cell>
          <cell r="B733" t="str">
            <v>TUBO DE POLIETILENO PE 100 A.D PN 16 DE 160 MM 6"</v>
          </cell>
          <cell r="C733" t="str">
            <v>Insumos</v>
          </cell>
          <cell r="D733" t="str">
            <v>M</v>
          </cell>
          <cell r="E733">
            <v>117980</v>
          </cell>
          <cell r="F733">
            <v>113442</v>
          </cell>
        </row>
        <row r="734">
          <cell r="A734" t="str">
            <v>I900</v>
          </cell>
          <cell r="B734" t="str">
            <v>TUBO DE POLIETILENO PE 100 A.D PN 10 DE 110 MM 4"</v>
          </cell>
          <cell r="C734" t="str">
            <v>Insumos</v>
          </cell>
          <cell r="D734" t="str">
            <v>M</v>
          </cell>
          <cell r="E734">
            <v>33748</v>
          </cell>
          <cell r="F734">
            <v>32450</v>
          </cell>
        </row>
        <row r="735">
          <cell r="A735" t="str">
            <v>I901</v>
          </cell>
          <cell r="B735" t="str">
            <v>TUBO DE POLIETILENO PE 100 A.D PN 12,5 DE 110 MM 4"</v>
          </cell>
          <cell r="C735" t="str">
            <v>Insumos</v>
          </cell>
          <cell r="D735" t="str">
            <v>M</v>
          </cell>
          <cell r="E735">
            <v>46387</v>
          </cell>
          <cell r="F735">
            <v>44603</v>
          </cell>
        </row>
        <row r="736">
          <cell r="A736" t="str">
            <v>I902</v>
          </cell>
          <cell r="B736" t="str">
            <v>TUBO DE POLIETILENO PE 100 A.D PN 16 DE 110 MM 4"</v>
          </cell>
          <cell r="C736" t="str">
            <v>Insumos</v>
          </cell>
          <cell r="D736" t="str">
            <v>M</v>
          </cell>
          <cell r="E736">
            <v>55583</v>
          </cell>
          <cell r="F736">
            <v>53445</v>
          </cell>
        </row>
        <row r="737">
          <cell r="A737" t="str">
            <v>I903</v>
          </cell>
          <cell r="B737" t="str">
            <v>TUBO DE POLIETILENO PE 100 A.D. PN 10 DE 90 M.M. (3,5")</v>
          </cell>
          <cell r="C737" t="str">
            <v>Insumos</v>
          </cell>
          <cell r="D737" t="str">
            <v>M</v>
          </cell>
          <cell r="E737">
            <v>22983</v>
          </cell>
          <cell r="F737">
            <v>22099</v>
          </cell>
        </row>
        <row r="738">
          <cell r="A738" t="str">
            <v>I904</v>
          </cell>
          <cell r="B738" t="str">
            <v>TUBO DE POLIETILENO PE 100 A.D. PN 12,5 DE 90 M.M. (3,5")</v>
          </cell>
          <cell r="C738" t="str">
            <v>Insumos</v>
          </cell>
          <cell r="D738" t="str">
            <v>M</v>
          </cell>
          <cell r="E738">
            <v>31361</v>
          </cell>
          <cell r="F738">
            <v>30155</v>
          </cell>
        </row>
        <row r="739">
          <cell r="A739" t="str">
            <v>I905</v>
          </cell>
          <cell r="B739" t="str">
            <v>TUBO DE POLIETILENO PE 100 A.D. PN 16 DE 90 M.M. (3,5")</v>
          </cell>
          <cell r="C739" t="str">
            <v>Insumos</v>
          </cell>
          <cell r="D739" t="str">
            <v>M</v>
          </cell>
          <cell r="E739">
            <v>37266</v>
          </cell>
          <cell r="F739">
            <v>35833</v>
          </cell>
        </row>
        <row r="740">
          <cell r="A740" t="str">
            <v>I906</v>
          </cell>
          <cell r="B740" t="str">
            <v>TUBO DE POLIETILENO PE 100 A.D. PN 10 DE 75 M.M. (3")</v>
          </cell>
          <cell r="C740" t="str">
            <v>Insumos</v>
          </cell>
          <cell r="D740" t="str">
            <v>M</v>
          </cell>
          <cell r="E740">
            <v>18028</v>
          </cell>
          <cell r="F740">
            <v>17335</v>
          </cell>
        </row>
        <row r="741">
          <cell r="A741" t="str">
            <v>I907</v>
          </cell>
          <cell r="B741" t="str">
            <v>TUBO DE POLIETILENO PE 100 A.D. PN 12,5 DE 75 M.M. (3")</v>
          </cell>
          <cell r="C741" t="str">
            <v>Insumos</v>
          </cell>
          <cell r="D741" t="str">
            <v>M</v>
          </cell>
          <cell r="E741">
            <v>20959</v>
          </cell>
          <cell r="F741">
            <v>20153</v>
          </cell>
        </row>
        <row r="742">
          <cell r="A742" t="str">
            <v>I908</v>
          </cell>
          <cell r="B742" t="str">
            <v>TUBO DE POLIETILENO PE 100 A.D. PN 16 DE 75 M.M. (3")</v>
          </cell>
          <cell r="C742" t="str">
            <v>Insumos</v>
          </cell>
          <cell r="D742" t="str">
            <v>M</v>
          </cell>
          <cell r="E742">
            <v>25823</v>
          </cell>
          <cell r="F742">
            <v>24830</v>
          </cell>
        </row>
        <row r="743">
          <cell r="A743" t="str">
            <v>I909</v>
          </cell>
          <cell r="B743" t="str">
            <v>TUBO DE POLIETILENO PE 100 A.D. PN 10 DE 63 M.M. (2.5")</v>
          </cell>
          <cell r="C743" t="str">
            <v>Insumos</v>
          </cell>
          <cell r="D743" t="str">
            <v>M</v>
          </cell>
          <cell r="E743">
            <v>15400</v>
          </cell>
          <cell r="F743">
            <v>14808</v>
          </cell>
        </row>
        <row r="744">
          <cell r="A744" t="str">
            <v>I910</v>
          </cell>
          <cell r="B744" t="str">
            <v>TUBO DE POLIETILENO PE 100 A.D. PN 12,5 DE 63 M.M. (2.5")</v>
          </cell>
          <cell r="C744" t="str">
            <v>Insumos</v>
          </cell>
          <cell r="D744" t="str">
            <v>M</v>
          </cell>
          <cell r="E744">
            <v>15398</v>
          </cell>
          <cell r="F744">
            <v>14806</v>
          </cell>
        </row>
        <row r="745">
          <cell r="A745" t="str">
            <v>I911</v>
          </cell>
          <cell r="B745" t="str">
            <v>TUBO DE POLIETILENO PE 100 A.D. PN 16 DE 63 M.M. (2.5")</v>
          </cell>
          <cell r="C745" t="str">
            <v>Insumos</v>
          </cell>
          <cell r="D745" t="str">
            <v>M</v>
          </cell>
          <cell r="E745">
            <v>18426</v>
          </cell>
          <cell r="F745">
            <v>17717</v>
          </cell>
        </row>
        <row r="746">
          <cell r="A746" t="str">
            <v>I912</v>
          </cell>
          <cell r="B746" t="str">
            <v>TUBO DE POLIETILENO PE 100 A.D. PN 10 DE 50 M.M. (2")</v>
          </cell>
          <cell r="C746" t="str">
            <v>Insumos</v>
          </cell>
          <cell r="D746" t="str">
            <v>M</v>
          </cell>
          <cell r="E746">
            <v>7689</v>
          </cell>
          <cell r="F746">
            <v>7393</v>
          </cell>
        </row>
        <row r="747">
          <cell r="A747" t="str">
            <v>I913</v>
          </cell>
          <cell r="B747" t="str">
            <v>TUBO DE POLIETILENO PE 100 A.D. PN 12,5 DE 50 M.M. (2")</v>
          </cell>
          <cell r="C747" t="str">
            <v>Insumos</v>
          </cell>
          <cell r="D747" t="str">
            <v>M</v>
          </cell>
          <cell r="E747">
            <v>9358</v>
          </cell>
          <cell r="F747">
            <v>8998</v>
          </cell>
        </row>
        <row r="748">
          <cell r="A748" t="str">
            <v>I914</v>
          </cell>
          <cell r="B748" t="str">
            <v>TUBO DE POLIETILENO PE 100 A.D. PN 16 DE 50 M.M. (2")</v>
          </cell>
          <cell r="C748" t="str">
            <v>Insumos</v>
          </cell>
          <cell r="D748" t="str">
            <v>M</v>
          </cell>
          <cell r="E748">
            <v>11605</v>
          </cell>
          <cell r="F748">
            <v>11159</v>
          </cell>
        </row>
        <row r="749">
          <cell r="A749" t="str">
            <v>I915</v>
          </cell>
          <cell r="B749" t="str">
            <v>TUBO DE POLIETILENO PE 80  A.D. PN 16 DE 20 M.M PARA ACOMETIDA</v>
          </cell>
          <cell r="C749" t="str">
            <v>Insumos</v>
          </cell>
          <cell r="D749" t="str">
            <v>M</v>
          </cell>
          <cell r="E749">
            <v>2787</v>
          </cell>
          <cell r="F749">
            <v>2680</v>
          </cell>
        </row>
        <row r="750">
          <cell r="A750" t="str">
            <v>I916</v>
          </cell>
          <cell r="B750" t="str">
            <v>TUBO DE POLIETILENO   PE 80 A.D PN 16 RDE 9  DE 32 M.M PARA ACOMETIDA</v>
          </cell>
          <cell r="C750" t="str">
            <v>Insumos</v>
          </cell>
          <cell r="D750" t="str">
            <v>M</v>
          </cell>
          <cell r="E750">
            <v>4957</v>
          </cell>
          <cell r="F750">
            <v>4766</v>
          </cell>
        </row>
        <row r="751">
          <cell r="A751" t="str">
            <v>I917</v>
          </cell>
          <cell r="B751" t="str">
            <v>SILLETA POLIETILENO PE 110 X 20 MM PARA SOCKET</v>
          </cell>
          <cell r="C751" t="str">
            <v>Insumos</v>
          </cell>
          <cell r="D751" t="str">
            <v>UND</v>
          </cell>
          <cell r="E751">
            <v>15728</v>
          </cell>
          <cell r="F751">
            <v>15123</v>
          </cell>
        </row>
        <row r="752">
          <cell r="A752" t="str">
            <v>I919</v>
          </cell>
          <cell r="B752" t="str">
            <v>RACOR  Y OTROS MATERIALES</v>
          </cell>
          <cell r="C752" t="str">
            <v>Insumos</v>
          </cell>
          <cell r="D752" t="str">
            <v>UND</v>
          </cell>
          <cell r="E752">
            <v>6220</v>
          </cell>
          <cell r="F752">
            <v>5981</v>
          </cell>
        </row>
        <row r="753">
          <cell r="A753" t="str">
            <v>I920</v>
          </cell>
          <cell r="B753" t="str">
            <v xml:space="preserve">ADAPTADOR MACHO PE 32 MM </v>
          </cell>
          <cell r="C753" t="str">
            <v>Insumos</v>
          </cell>
          <cell r="D753" t="str">
            <v>UND</v>
          </cell>
          <cell r="E753">
            <v>7949</v>
          </cell>
          <cell r="F753">
            <v>7643</v>
          </cell>
        </row>
        <row r="754">
          <cell r="A754" t="str">
            <v>I921</v>
          </cell>
          <cell r="B754" t="str">
            <v>VÁLVULA DE COMPUERTA ELÁSTICA VÁSTAGO NO ASCENDENTE HF DE 6" PARA ACUEDUCTO E.L</v>
          </cell>
          <cell r="C754" t="str">
            <v>Insumos</v>
          </cell>
          <cell r="D754" t="str">
            <v>UND</v>
          </cell>
          <cell r="E754">
            <v>1708886</v>
          </cell>
          <cell r="F754">
            <v>1643160</v>
          </cell>
        </row>
        <row r="755">
          <cell r="A755" t="str">
            <v>I922</v>
          </cell>
          <cell r="B755" t="str">
            <v>VÁLVULA DE COMPUERTA ELÁSTICA VÁSTAGO NO ASCENDENTE HF DE 4" PARA ACUEDUCTO E.L</v>
          </cell>
          <cell r="C755" t="str">
            <v>Insumos</v>
          </cell>
          <cell r="D755" t="str">
            <v>UND</v>
          </cell>
          <cell r="E755">
            <v>947244</v>
          </cell>
          <cell r="F755">
            <v>910812</v>
          </cell>
        </row>
        <row r="756">
          <cell r="A756" t="str">
            <v>I923</v>
          </cell>
          <cell r="B756" t="str">
            <v>VÁLVULA DE COMPUERTA ELÁSTICA VÁSTAGO NO ASCENDENTE HF DE 3" PARA ACUEDUCTO E.L</v>
          </cell>
          <cell r="C756" t="str">
            <v>Insumos</v>
          </cell>
          <cell r="D756" t="str">
            <v>UND</v>
          </cell>
          <cell r="E756">
            <v>730207</v>
          </cell>
          <cell r="F756">
            <v>702122</v>
          </cell>
        </row>
        <row r="757">
          <cell r="A757" t="str">
            <v>I924</v>
          </cell>
          <cell r="B757" t="str">
            <v>VÁLVULA DE COMPUERTA ELÁSTICA VÁSTAGO NO ASCENDENTE HF DE 8" PARA ACUEDUCTO BRIDADA</v>
          </cell>
          <cell r="C757" t="str">
            <v>Insumos</v>
          </cell>
          <cell r="D757" t="str">
            <v>UND</v>
          </cell>
          <cell r="E757">
            <v>2807244</v>
          </cell>
          <cell r="F757">
            <v>2699273</v>
          </cell>
        </row>
        <row r="758">
          <cell r="A758" t="str">
            <v>I925</v>
          </cell>
          <cell r="B758" t="str">
            <v>VÁLVULA DE COMPUERTA ELÁSTICA VÁSTAGO NO ASCENDENTE HF DE 6" PARA ACUEDUCTO BRIDADA</v>
          </cell>
          <cell r="C758" t="str">
            <v>Insumos</v>
          </cell>
          <cell r="D758" t="str">
            <v>UND</v>
          </cell>
          <cell r="E758">
            <v>1999960</v>
          </cell>
          <cell r="F758">
            <v>1923038</v>
          </cell>
        </row>
        <row r="759">
          <cell r="A759" t="str">
            <v>I926</v>
          </cell>
          <cell r="B759" t="str">
            <v>VÁLVULA DE COMPUERTA ELÁSTICA VÁSTAGO NO ASCENDENTE HF DE 4" PARA ACUEDUCTO BRIDADA</v>
          </cell>
          <cell r="C759" t="str">
            <v>Insumos</v>
          </cell>
          <cell r="D759" t="str">
            <v>UND</v>
          </cell>
          <cell r="E759">
            <v>1068942</v>
          </cell>
          <cell r="F759">
            <v>1027829</v>
          </cell>
        </row>
        <row r="760">
          <cell r="A760" t="str">
            <v>I927</v>
          </cell>
          <cell r="B760" t="str">
            <v>VÁLVULA DE COMPUERTA ELÁSTICA VÁSTAGO NO ASCENDENTE HF DE 3" PARA ACUEDUCTO BRIDADA</v>
          </cell>
          <cell r="C760" t="str">
            <v>Insumos</v>
          </cell>
          <cell r="D760" t="str">
            <v>UND</v>
          </cell>
          <cell r="E760">
            <v>856979</v>
          </cell>
          <cell r="F760">
            <v>824018</v>
          </cell>
        </row>
        <row r="761">
          <cell r="A761" t="str">
            <v>I928</v>
          </cell>
          <cell r="B761" t="str">
            <v>VÁLVULA DE COMPUERTA ELÁSTICA VÁSTAGO NO ASCENDENTE HF DE 2" PARA ACUEDUCTO BRIDADA</v>
          </cell>
          <cell r="C761" t="str">
            <v>Insumos</v>
          </cell>
          <cell r="D761" t="str">
            <v>UND</v>
          </cell>
          <cell r="E761">
            <v>568954</v>
          </cell>
          <cell r="F761">
            <v>547071</v>
          </cell>
        </row>
        <row r="762">
          <cell r="A762" t="str">
            <v>I929</v>
          </cell>
          <cell r="B762" t="str">
            <v>HIDRANTE BRIDADO HF TIPO TRÁFICO DE 4"</v>
          </cell>
          <cell r="C762" t="str">
            <v>Insumos</v>
          </cell>
          <cell r="D762" t="str">
            <v>UND</v>
          </cell>
          <cell r="E762">
            <v>4505991</v>
          </cell>
          <cell r="F762">
            <v>4332684</v>
          </cell>
        </row>
        <row r="763">
          <cell r="A763" t="str">
            <v>I930</v>
          </cell>
          <cell r="B763" t="str">
            <v xml:space="preserve">HIDRANTE BRIDADO HF TIPO MILÁN DE 3" </v>
          </cell>
          <cell r="C763" t="str">
            <v>Insumos</v>
          </cell>
          <cell r="D763" t="str">
            <v>UND</v>
          </cell>
          <cell r="E763">
            <v>3064847</v>
          </cell>
          <cell r="F763">
            <v>2946968</v>
          </cell>
        </row>
        <row r="764">
          <cell r="A764" t="str">
            <v>I931</v>
          </cell>
          <cell r="B764" t="str">
            <v>TAPA PORTAVÁLVULA HD</v>
          </cell>
          <cell r="C764" t="str">
            <v>Insumos</v>
          </cell>
          <cell r="D764" t="str">
            <v>UND</v>
          </cell>
          <cell r="E764">
            <v>184807</v>
          </cell>
          <cell r="F764">
            <v>177699</v>
          </cell>
        </row>
        <row r="765">
          <cell r="A765" t="str">
            <v>I932</v>
          </cell>
          <cell r="B765" t="str">
            <v>CAJA RECTANGULAR HF CON LOGOTIPO DE AGUAS DE MZALES</v>
          </cell>
          <cell r="C765" t="str">
            <v>Insumos</v>
          </cell>
          <cell r="D765" t="str">
            <v>UND</v>
          </cell>
          <cell r="E765">
            <v>93529</v>
          </cell>
          <cell r="F765">
            <v>89932</v>
          </cell>
        </row>
        <row r="766">
          <cell r="A766" t="str">
            <v>I933</v>
          </cell>
          <cell r="B766" t="str">
            <v>TAPON ROSCADO DE= 4" (100 MM) PVC PRESION</v>
          </cell>
          <cell r="C766" t="str">
            <v>Insumos</v>
          </cell>
          <cell r="D766" t="str">
            <v>UND</v>
          </cell>
          <cell r="E766">
            <v>67184</v>
          </cell>
          <cell r="F766">
            <v>64600</v>
          </cell>
        </row>
        <row r="767">
          <cell r="A767" t="str">
            <v>I934</v>
          </cell>
          <cell r="B767" t="str">
            <v>REDUCCION 6"X4"</v>
          </cell>
          <cell r="C767" t="str">
            <v>Insumos</v>
          </cell>
          <cell r="D767" t="str">
            <v>UND</v>
          </cell>
          <cell r="E767">
            <v>53825</v>
          </cell>
          <cell r="F767">
            <v>51755</v>
          </cell>
        </row>
        <row r="768">
          <cell r="A768" t="str">
            <v>I936</v>
          </cell>
          <cell r="B768" t="str">
            <v>TUBERIA GALVANIZADA 2" CAL 1,5mm</v>
          </cell>
          <cell r="C768" t="str">
            <v>Insumos</v>
          </cell>
          <cell r="D768" t="str">
            <v>M</v>
          </cell>
          <cell r="E768">
            <v>15694</v>
          </cell>
          <cell r="F768">
            <v>15090</v>
          </cell>
        </row>
        <row r="769">
          <cell r="A769" t="str">
            <v>I937</v>
          </cell>
          <cell r="B769" t="str">
            <v>BLOQUE CONCRETO COMUN</v>
          </cell>
          <cell r="C769" t="str">
            <v>Insumos</v>
          </cell>
          <cell r="D769" t="str">
            <v>UND</v>
          </cell>
          <cell r="E769">
            <v>5634</v>
          </cell>
          <cell r="F769">
            <v>5417</v>
          </cell>
        </row>
        <row r="770">
          <cell r="A770" t="str">
            <v>I938</v>
          </cell>
          <cell r="B770" t="str">
            <v xml:space="preserve">BLOQUE CONCRETO DECORATIVO CATALÁN LISO GRIS VERDE OLIVA 15*10*30 </v>
          </cell>
          <cell r="C770" t="str">
            <v>Insumos</v>
          </cell>
          <cell r="D770" t="str">
            <v>UND</v>
          </cell>
          <cell r="E770">
            <v>5839</v>
          </cell>
          <cell r="F770">
            <v>5614</v>
          </cell>
        </row>
        <row r="771">
          <cell r="A771" t="str">
            <v>I939</v>
          </cell>
          <cell r="B771" t="str">
            <v>BLOQUE ESTRUCTURAL CONCRETO LISO 12*20*40  CM.</v>
          </cell>
          <cell r="C771" t="str">
            <v>Insumos</v>
          </cell>
          <cell r="D771" t="str">
            <v>UND</v>
          </cell>
          <cell r="E771">
            <v>5616</v>
          </cell>
          <cell r="F771">
            <v>5400</v>
          </cell>
        </row>
        <row r="772">
          <cell r="A772" t="str">
            <v>I940</v>
          </cell>
          <cell r="B772" t="str">
            <v>LADRILLO TOLETE COMUN</v>
          </cell>
          <cell r="C772" t="str">
            <v>Insumos</v>
          </cell>
          <cell r="D772" t="str">
            <v>UND</v>
          </cell>
          <cell r="E772">
            <v>486</v>
          </cell>
          <cell r="F772">
            <v>467</v>
          </cell>
        </row>
        <row r="773">
          <cell r="A773" t="str">
            <v>I941</v>
          </cell>
          <cell r="B773" t="str">
            <v>BLOQUE DIVISORIO Nº 5 ( 33 X 23 X 11.5 CM) ARCILLA TIPO SANTAFÉ O SIMILAR.</v>
          </cell>
          <cell r="C773" t="str">
            <v>Insumos</v>
          </cell>
          <cell r="D773" t="str">
            <v>UND</v>
          </cell>
          <cell r="E773">
            <v>2421</v>
          </cell>
          <cell r="F773">
            <v>2328</v>
          </cell>
        </row>
        <row r="774">
          <cell r="A774" t="str">
            <v>I942</v>
          </cell>
          <cell r="B774" t="str">
            <v>BLOQUE ESTRUCTURAL CONCRETO LISO 15*20*40 CM. TIPO ADOQUINAR O SIMILAR.</v>
          </cell>
          <cell r="C774" t="str">
            <v>Insumos</v>
          </cell>
          <cell r="D774" t="str">
            <v>UND</v>
          </cell>
          <cell r="E774">
            <v>2932</v>
          </cell>
          <cell r="F774">
            <v>2819</v>
          </cell>
        </row>
        <row r="775">
          <cell r="A775" t="str">
            <v>I943</v>
          </cell>
          <cell r="B775" t="str">
            <v>LADRILLO 1/4 X 26  TONO OCRE ( 26 X 6 CM) TIPO MOORE O SIMILAR</v>
          </cell>
          <cell r="C775" t="str">
            <v>Insumos</v>
          </cell>
          <cell r="D775" t="str">
            <v>UND</v>
          </cell>
          <cell r="E775">
            <v>879</v>
          </cell>
          <cell r="F775">
            <v>845</v>
          </cell>
        </row>
        <row r="776">
          <cell r="A776" t="str">
            <v>I944</v>
          </cell>
          <cell r="B776" t="str">
            <v>LADRILLO TOLETE RECOCIDO (24,5 X 12 X 6 CM)</v>
          </cell>
          <cell r="C776" t="str">
            <v>Insumos</v>
          </cell>
          <cell r="D776" t="str">
            <v>UND</v>
          </cell>
          <cell r="E776">
            <v>1248</v>
          </cell>
          <cell r="F776">
            <v>1200</v>
          </cell>
        </row>
        <row r="777">
          <cell r="A777" t="str">
            <v>I945</v>
          </cell>
          <cell r="B777" t="str">
            <v>LADRILLO ESTRUCTURAL PORTANTE PRENSADO 30 X 6 CM. (29 X 12 X 9 CM) ARCILLA TIPO SANTAFÉ O SIMILAR.</v>
          </cell>
          <cell r="C777" t="str">
            <v>Insumos</v>
          </cell>
          <cell r="D777" t="str">
            <v>UND</v>
          </cell>
          <cell r="E777">
            <v>2199</v>
          </cell>
          <cell r="F777">
            <v>2114</v>
          </cell>
        </row>
        <row r="778">
          <cell r="A778" t="str">
            <v>I946</v>
          </cell>
          <cell r="B778" t="str">
            <v>LADRILLO ESTRUCTURAL PORTANTE PRENSADO 30 X 9 CM. (29 X 14.5 X 9 CM) ARCILLA TIPO SANTAFÉ O SIMILAR.</v>
          </cell>
          <cell r="C778" t="str">
            <v>Insumos</v>
          </cell>
          <cell r="D778" t="str">
            <v>UND</v>
          </cell>
          <cell r="E778">
            <v>2581</v>
          </cell>
          <cell r="F778">
            <v>2482</v>
          </cell>
        </row>
        <row r="779">
          <cell r="A779" t="str">
            <v>I947</v>
          </cell>
          <cell r="B779" t="str">
            <v>LADRILLO FACHADA PRENSADO LIVIANO (24.5 X 12 X 6 CM) ARCILLA TIPO SANTAFÉ O SIMILAR.</v>
          </cell>
          <cell r="C779" t="str">
            <v>Insumos</v>
          </cell>
          <cell r="D779" t="str">
            <v>UND</v>
          </cell>
          <cell r="E779">
            <v>1362</v>
          </cell>
          <cell r="F779">
            <v>1310</v>
          </cell>
        </row>
        <row r="780">
          <cell r="A780" t="str">
            <v>I948</v>
          </cell>
          <cell r="B780" t="str">
            <v>LADRILLO FACHADA PRENSADO MACIZO (24.5 X 12 X 5.5 CM) ARCILLA TIPO SANTAFÉ O SIMILAR.</v>
          </cell>
          <cell r="C780" t="str">
            <v>Insumos</v>
          </cell>
          <cell r="D780" t="str">
            <v>UND</v>
          </cell>
          <cell r="E780">
            <v>1444</v>
          </cell>
          <cell r="F780">
            <v>1388</v>
          </cell>
        </row>
        <row r="781">
          <cell r="A781" t="str">
            <v>I949</v>
          </cell>
          <cell r="B781" t="str">
            <v>PIEZA ESPECIAL EN "L"  25 X 12.5 X 6 CM. TONO OCRE TIPO MOORE O SIMILAR.</v>
          </cell>
          <cell r="C781" t="str">
            <v>Insumos</v>
          </cell>
          <cell r="D781" t="str">
            <v>UND</v>
          </cell>
          <cell r="E781">
            <v>2593</v>
          </cell>
          <cell r="F781">
            <v>2493</v>
          </cell>
        </row>
        <row r="782">
          <cell r="A782" t="str">
            <v>I950</v>
          </cell>
          <cell r="B782" t="str">
            <v>ADOQUIN DE ARCILLA COLOR ( 8*10*20) PUESTO EN OBRA</v>
          </cell>
          <cell r="C782" t="str">
            <v>Insumos</v>
          </cell>
          <cell r="D782" t="str">
            <v>UND</v>
          </cell>
          <cell r="E782">
            <v>1167</v>
          </cell>
          <cell r="F782">
            <v>1122</v>
          </cell>
        </row>
        <row r="783">
          <cell r="A783" t="str">
            <v>I951</v>
          </cell>
          <cell r="B783" t="str">
            <v xml:space="preserve">BLOQUE  Nº 4 ARCILLA </v>
          </cell>
          <cell r="C783" t="str">
            <v>Insumos</v>
          </cell>
          <cell r="D783" t="str">
            <v>UND</v>
          </cell>
          <cell r="E783">
            <v>1926</v>
          </cell>
          <cell r="F783">
            <v>1852</v>
          </cell>
        </row>
        <row r="784">
          <cell r="A784" t="str">
            <v>I952</v>
          </cell>
          <cell r="B784" t="str">
            <v>BLOQUE ESTRUCTURAL CONCRETO LISO 20*20*40 CM. TIPO ADOQUINAR O SIMILAR.</v>
          </cell>
          <cell r="C784" t="str">
            <v>Insumos</v>
          </cell>
          <cell r="D784" t="str">
            <v>UND</v>
          </cell>
          <cell r="E784">
            <v>3607</v>
          </cell>
          <cell r="F784">
            <v>3468</v>
          </cell>
        </row>
        <row r="785">
          <cell r="A785" t="str">
            <v>I953</v>
          </cell>
          <cell r="B785" t="str">
            <v>CERCO ORDINARIO 8 CM X 8 CM X 4 M.</v>
          </cell>
          <cell r="C785" t="str">
            <v>Insumos</v>
          </cell>
          <cell r="D785" t="str">
            <v>M</v>
          </cell>
          <cell r="E785">
            <v>48423</v>
          </cell>
          <cell r="F785">
            <v>46561</v>
          </cell>
        </row>
        <row r="786">
          <cell r="A786" t="str">
            <v>I954</v>
          </cell>
          <cell r="B786" t="e">
            <v>#VALUE!</v>
          </cell>
          <cell r="C786" t="str">
            <v>Insumos</v>
          </cell>
          <cell r="D786" t="str">
            <v>M2</v>
          </cell>
          <cell r="E786">
            <v>1331962</v>
          </cell>
          <cell r="F786">
            <v>1280733</v>
          </cell>
        </row>
        <row r="787">
          <cell r="A787" t="str">
            <v>I955</v>
          </cell>
          <cell r="B787" t="e">
            <v>#VALUE!</v>
          </cell>
          <cell r="C787" t="str">
            <v>Insumos</v>
          </cell>
          <cell r="D787" t="str">
            <v>M2</v>
          </cell>
          <cell r="E787">
            <v>1772759</v>
          </cell>
          <cell r="F787">
            <v>1704576</v>
          </cell>
        </row>
        <row r="788">
          <cell r="A788" t="str">
            <v>I956</v>
          </cell>
          <cell r="B788" t="str">
            <v xml:space="preserve">DURMIENTE  4*4  </v>
          </cell>
          <cell r="C788" t="str">
            <v>Insumos</v>
          </cell>
          <cell r="D788" t="str">
            <v>M</v>
          </cell>
          <cell r="E788">
            <v>5444</v>
          </cell>
          <cell r="F788">
            <v>5235</v>
          </cell>
        </row>
        <row r="789">
          <cell r="A789" t="str">
            <v>I957</v>
          </cell>
          <cell r="B789" t="str">
            <v>LISTON 2 X 4</v>
          </cell>
          <cell r="C789" t="str">
            <v>Insumos</v>
          </cell>
          <cell r="D789" t="str">
            <v>M</v>
          </cell>
          <cell r="E789">
            <v>4634</v>
          </cell>
          <cell r="F789">
            <v>4456</v>
          </cell>
        </row>
        <row r="790">
          <cell r="A790" t="str">
            <v>I958</v>
          </cell>
          <cell r="B790" t="str">
            <v>LISTON CEDRO MACHO 5 CM X 2.5 CM X 3 M.</v>
          </cell>
          <cell r="C790" t="str">
            <v>Insumos</v>
          </cell>
          <cell r="D790" t="str">
            <v>M</v>
          </cell>
          <cell r="E790">
            <v>4866</v>
          </cell>
          <cell r="F790">
            <v>4679</v>
          </cell>
        </row>
        <row r="791">
          <cell r="A791" t="str">
            <v>I959</v>
          </cell>
          <cell r="B791" t="str">
            <v>MARCO EN MADECOR SENCILLO - KIT DE MARKO MADECOR TIPO PIZANO O SIMILAR (2 LARGUEROS DE 2,40 M Y UN CABEZAL DE 1,20 M.) ANCHO MURO: 10 A 18 CM.</v>
          </cell>
          <cell r="C791" t="str">
            <v>Insumos</v>
          </cell>
          <cell r="D791" t="str">
            <v>UND</v>
          </cell>
          <cell r="E791">
            <v>210075</v>
          </cell>
          <cell r="F791">
            <v>201995</v>
          </cell>
        </row>
        <row r="792">
          <cell r="A792" t="str">
            <v>I960</v>
          </cell>
          <cell r="B792" t="str">
            <v>MARCO EN MADECOR SENCILLO - KIT DE MARKO MADECOR TIPO PIZANO O SIMILAR (2 LARGUEROS DE 2,40 M Y UN CABEZAL DE 1,20 M.) ANCHO MURO: 8 CM.</v>
          </cell>
          <cell r="C792" t="str">
            <v>Insumos</v>
          </cell>
          <cell r="D792" t="str">
            <v>UND</v>
          </cell>
          <cell r="E792">
            <v>170191</v>
          </cell>
          <cell r="F792">
            <v>163645</v>
          </cell>
        </row>
        <row r="793">
          <cell r="A793" t="str">
            <v>I961</v>
          </cell>
          <cell r="B793" t="str">
            <v>MARCO EN MADERA CHINGALE SENCILLO - KIT DE MARKO MADERA TIPO PIZANO O SIMILAR. (2 LARGUEROS DE 2,40 M Y UN CABEZAL DE 1,20 M.) ANCHO MURO: 8 CM.</v>
          </cell>
          <cell r="C793" t="str">
            <v>Insumos</v>
          </cell>
          <cell r="D793" t="str">
            <v>UND</v>
          </cell>
          <cell r="E793">
            <v>102263</v>
          </cell>
          <cell r="F793">
            <v>98330</v>
          </cell>
        </row>
        <row r="794">
          <cell r="A794" t="str">
            <v>I962</v>
          </cell>
          <cell r="B794" t="str">
            <v>MARCO EN TABLEX ENCHAPADO OKUME (25 MM.) SENCILLO - KIT DE MARKO CLASSICO TIPO PIZANO O SIMILAR. (2 LARGUEROS DE 2,40 M Y UN CABEZAL DE 1,20 M.) ANCHO MURO: 10 A 18 CM.</v>
          </cell>
          <cell r="C794" t="str">
            <v>Insumos</v>
          </cell>
          <cell r="D794" t="str">
            <v>UND</v>
          </cell>
          <cell r="E794">
            <v>268652</v>
          </cell>
          <cell r="F794">
            <v>258319</v>
          </cell>
        </row>
        <row r="795">
          <cell r="A795" t="str">
            <v>I963</v>
          </cell>
          <cell r="B795" t="e">
            <v>#VALUE!</v>
          </cell>
          <cell r="C795" t="str">
            <v>Insumos</v>
          </cell>
          <cell r="D795" t="str">
            <v>M2</v>
          </cell>
          <cell r="E795">
            <v>581749</v>
          </cell>
          <cell r="F795">
            <v>559374</v>
          </cell>
        </row>
        <row r="796">
          <cell r="A796" t="str">
            <v>I964</v>
          </cell>
          <cell r="B796" t="e">
            <v>#VALUE!</v>
          </cell>
          <cell r="C796" t="str">
            <v>Insumos</v>
          </cell>
          <cell r="D796" t="str">
            <v>M2</v>
          </cell>
          <cell r="E796">
            <v>454161</v>
          </cell>
          <cell r="F796">
            <v>436693</v>
          </cell>
        </row>
        <row r="797">
          <cell r="A797" t="str">
            <v>I966</v>
          </cell>
          <cell r="B797" t="str">
            <v>TELERA 20 CM X 4 CM X 3 M.</v>
          </cell>
          <cell r="C797" t="str">
            <v>Insumos</v>
          </cell>
          <cell r="D797" t="str">
            <v>M</v>
          </cell>
          <cell r="E797">
            <v>12369</v>
          </cell>
          <cell r="F797">
            <v>11893</v>
          </cell>
        </row>
        <row r="798">
          <cell r="A798" t="str">
            <v>I967</v>
          </cell>
          <cell r="B798" t="str">
            <v xml:space="preserve">PUERTA ENTAMBORADA EN LAMINA TRIPLEX OKUME - TIPO PIZANO OKUMÉ O SIMILAR. ANCHO: 0,51A 0,75 M. ALTO: 1,80 A 2,40 M. HOJA LISA CON 4 RANURAS HORIZONTALES Y CON MARQUETE CHAPACANTO OKUMÉ. </v>
          </cell>
          <cell r="C798" t="str">
            <v>Insumos</v>
          </cell>
          <cell r="D798" t="str">
            <v>UND</v>
          </cell>
          <cell r="E798">
            <v>317361</v>
          </cell>
          <cell r="F798">
            <v>305155</v>
          </cell>
        </row>
        <row r="799">
          <cell r="A799" t="str">
            <v>I968</v>
          </cell>
          <cell r="B799" t="str">
            <v xml:space="preserve">PUERTA ENTAMBORADA EN LAMINA TRIPLEX OKUME - TIPO PIZANO OKUMÉ O SIMILAR. ANCHO: 0,51A 0,75 M. ALTO: 1,80 A 2,40 M. HOJA LISA CON MARQUETE CHAPACANTO OKUMÉ. </v>
          </cell>
          <cell r="C799" t="str">
            <v>Insumos</v>
          </cell>
          <cell r="D799" t="str">
            <v>UND</v>
          </cell>
          <cell r="E799">
            <v>290924</v>
          </cell>
          <cell r="F799">
            <v>279735</v>
          </cell>
        </row>
        <row r="800">
          <cell r="A800" t="str">
            <v>I969</v>
          </cell>
          <cell r="B800" t="str">
            <v xml:space="preserve">PUERTA ENTAMBORADA EN LAMINA TRIPLEX OKUME - TIPO PIZANO OKUMÉ O SIMILAR. ANCHO: 0,76 A 1,10 M. ALTO: 1,80 A 2,40 M. HOJA LISA CON 4 RANURAS HORIZONTALES Y CON MARQUETE CHAPACANTO OKUMÉ. </v>
          </cell>
          <cell r="C800" t="str">
            <v>Insumos</v>
          </cell>
          <cell r="D800" t="str">
            <v>UND</v>
          </cell>
          <cell r="E800">
            <v>335068</v>
          </cell>
          <cell r="F800">
            <v>322181</v>
          </cell>
        </row>
        <row r="801">
          <cell r="A801" t="str">
            <v>I970</v>
          </cell>
          <cell r="B801" t="str">
            <v xml:space="preserve">PUERTA ENTAMBORADA EN LAMINA TRIPLEX OKUME - TIPO PIZANO OKUMÉ O SIMILAR. ANCHO: 0,76 A 1,10 M. ALTO: 1,80 A 2,40 M. HOJA LISA CON MARQUETE CHAPACANTO OKUMÉ. </v>
          </cell>
          <cell r="C801" t="str">
            <v>Insumos</v>
          </cell>
          <cell r="D801" t="str">
            <v>UND</v>
          </cell>
          <cell r="E801">
            <v>308627</v>
          </cell>
          <cell r="F801">
            <v>296757</v>
          </cell>
        </row>
        <row r="802">
          <cell r="A802" t="str">
            <v>I971</v>
          </cell>
          <cell r="B802" t="e">
            <v>#VALUE!</v>
          </cell>
          <cell r="C802" t="str">
            <v>Insumos</v>
          </cell>
          <cell r="D802" t="str">
            <v>UND</v>
          </cell>
          <cell r="E802">
            <v>246715</v>
          </cell>
          <cell r="F802">
            <v>237226</v>
          </cell>
        </row>
        <row r="803">
          <cell r="A803" t="str">
            <v>I972</v>
          </cell>
          <cell r="B803" t="str">
            <v xml:space="preserve">PUERTA ENTAMBORADA EN MADEFONDO - TIPO PIZANO ARQUITECTÓNICA O SIMILAR. ANCHO: 0,51 A 0,75 M. ALTO: 1,80 A 2,40 M. HOJA LISA CON MARQUETE EN CANTO DECORATIVO. ACABADO: SEGÚN PINTA SELECCIONADA DE CARTA COLORES MADECOR. </v>
          </cell>
          <cell r="C803" t="str">
            <v>Insumos</v>
          </cell>
          <cell r="D803" t="str">
            <v>UND</v>
          </cell>
          <cell r="E803">
            <v>220275</v>
          </cell>
          <cell r="F803">
            <v>211803</v>
          </cell>
        </row>
        <row r="804">
          <cell r="A804" t="str">
            <v>I973</v>
          </cell>
          <cell r="B804" t="e">
            <v>#VALUE!</v>
          </cell>
          <cell r="C804" t="str">
            <v>Insumos</v>
          </cell>
          <cell r="D804" t="str">
            <v>UND</v>
          </cell>
          <cell r="E804">
            <v>301785</v>
          </cell>
          <cell r="F804">
            <v>290178</v>
          </cell>
        </row>
        <row r="805">
          <cell r="A805" t="str">
            <v>I974</v>
          </cell>
          <cell r="B805" t="str">
            <v xml:space="preserve">PUERTA ENTAMBORADA EN MADEFONDO - TIPO PIZANO ARQUITECTÓNICA O SIMILAR. ANCHO: 0,76 A 1,10 M. ALTO: 1,80 A 2,40 M. HOJA LISA CON MARQUETE EN CANTO DECORATIVO. ACABADO: SEGÚN PINTA SELECCIONADA DE CARTA COLORES MADECOR. </v>
          </cell>
          <cell r="C805" t="str">
            <v>Insumos</v>
          </cell>
          <cell r="D805" t="str">
            <v>UND</v>
          </cell>
          <cell r="E805">
            <v>275343</v>
          </cell>
          <cell r="F805">
            <v>264753</v>
          </cell>
        </row>
        <row r="806">
          <cell r="A806" t="str">
            <v>I975</v>
          </cell>
          <cell r="B806" t="str">
            <v>CUARTON 8 CM * 4 CM * 3 M</v>
          </cell>
          <cell r="C806" t="str">
            <v>Insumos</v>
          </cell>
          <cell r="D806" t="str">
            <v>M</v>
          </cell>
          <cell r="E806">
            <v>4457</v>
          </cell>
          <cell r="F806">
            <v>4286</v>
          </cell>
        </row>
        <row r="807">
          <cell r="A807" t="str">
            <v>I976</v>
          </cell>
          <cell r="B807" t="str">
            <v>CUARTON ORDINARIO 8 CM *4 CM *3M</v>
          </cell>
          <cell r="C807" t="str">
            <v>Insumos</v>
          </cell>
          <cell r="D807" t="str">
            <v>M</v>
          </cell>
          <cell r="E807">
            <v>3630</v>
          </cell>
          <cell r="F807">
            <v>3490</v>
          </cell>
        </row>
        <row r="808">
          <cell r="A808" t="str">
            <v>I977</v>
          </cell>
          <cell r="B808" t="str">
            <v>TABLA BURRA 30 CM * 2.5 CM * 3 M</v>
          </cell>
          <cell r="C808" t="str">
            <v>Insumos</v>
          </cell>
          <cell r="D808" t="str">
            <v>UND</v>
          </cell>
          <cell r="E808">
            <v>24368</v>
          </cell>
          <cell r="F808">
            <v>23431</v>
          </cell>
        </row>
        <row r="809">
          <cell r="A809" t="str">
            <v>I978</v>
          </cell>
          <cell r="B809" t="str">
            <v>TABLA CHAPA EN CEDRO MACHO 30 CM X 2 CM X 3 M.</v>
          </cell>
          <cell r="C809" t="str">
            <v>Insumos</v>
          </cell>
          <cell r="D809" t="str">
            <v>M</v>
          </cell>
          <cell r="E809">
            <v>7123</v>
          </cell>
          <cell r="F809">
            <v>6849</v>
          </cell>
        </row>
        <row r="810">
          <cell r="A810" t="str">
            <v>I979</v>
          </cell>
          <cell r="B810" t="str">
            <v>TABLA CHAPA ORDINARIO 30 CM X 2 CM X 3 M.</v>
          </cell>
          <cell r="C810" t="str">
            <v>Insumos</v>
          </cell>
          <cell r="D810" t="str">
            <v>UND</v>
          </cell>
          <cell r="E810">
            <v>19574</v>
          </cell>
          <cell r="F810">
            <v>18821</v>
          </cell>
        </row>
        <row r="811">
          <cell r="A811" t="str">
            <v>I981</v>
          </cell>
          <cell r="B811" t="str">
            <v>VARA DE CLAVO</v>
          </cell>
          <cell r="C811" t="str">
            <v>Insumos</v>
          </cell>
          <cell r="D811" t="str">
            <v>M</v>
          </cell>
          <cell r="E811">
            <v>2547</v>
          </cell>
          <cell r="F811">
            <v>2449</v>
          </cell>
        </row>
        <row r="812">
          <cell r="A812" t="str">
            <v>I983</v>
          </cell>
          <cell r="B812" t="str">
            <v xml:space="preserve">PUERTA ENTAMBORADA EN LAMINA TRIPLEX OKUME - TIPO PIZANO OKUMÉ O SIMILAR. ANCHO: 0,51A 0,75 M. ALTO: 1,80 A 2,40 M. HOJA LISA CON 4 RANURAS HORIZONTALES Y CON MARQUETE CHAPACANTO OKUMÉ. </v>
          </cell>
          <cell r="C812" t="str">
            <v>Insumos</v>
          </cell>
          <cell r="D812" t="str">
            <v>UND</v>
          </cell>
          <cell r="E812">
            <v>519329</v>
          </cell>
          <cell r="F812">
            <v>499355</v>
          </cell>
        </row>
        <row r="813">
          <cell r="A813" t="str">
            <v>I984</v>
          </cell>
          <cell r="B813" t="str">
            <v>ESTERILLA DE GUADUA</v>
          </cell>
          <cell r="C813" t="str">
            <v>Insumos</v>
          </cell>
          <cell r="D813" t="str">
            <v>M2</v>
          </cell>
          <cell r="E813">
            <v>5192</v>
          </cell>
          <cell r="F813">
            <v>4992</v>
          </cell>
        </row>
        <row r="814">
          <cell r="A814" t="str">
            <v>I985</v>
          </cell>
          <cell r="B814" t="str">
            <v>TELERA 0,05X0,22X2,90 M (3 USOS)</v>
          </cell>
          <cell r="C814" t="str">
            <v>Insumos</v>
          </cell>
          <cell r="D814" t="str">
            <v>UND</v>
          </cell>
          <cell r="E814">
            <v>35039</v>
          </cell>
          <cell r="F814">
            <v>33691</v>
          </cell>
        </row>
        <row r="815">
          <cell r="A815" t="str">
            <v>I986</v>
          </cell>
          <cell r="B815" t="str">
            <v>GUADUA CEPA DE 5 VARAS</v>
          </cell>
          <cell r="C815" t="str">
            <v>Insumos</v>
          </cell>
          <cell r="D815" t="str">
            <v>UND</v>
          </cell>
          <cell r="E815">
            <v>9987</v>
          </cell>
          <cell r="F815">
            <v>9603</v>
          </cell>
        </row>
        <row r="816">
          <cell r="A816" t="str">
            <v>I987</v>
          </cell>
          <cell r="B816" t="str">
            <v>VARILLÓN DE 0,02 X 0,05 X 2,80</v>
          </cell>
          <cell r="C816" t="str">
            <v>Insumos</v>
          </cell>
          <cell r="D816" t="str">
            <v>UND</v>
          </cell>
          <cell r="E816">
            <v>3316</v>
          </cell>
          <cell r="F816">
            <v>3188</v>
          </cell>
        </row>
        <row r="817">
          <cell r="A817" t="str">
            <v>I988</v>
          </cell>
          <cell r="B817" t="str">
            <v>VARILLON DE SAJO</v>
          </cell>
          <cell r="C817" t="str">
            <v>Insumos</v>
          </cell>
          <cell r="D817" t="str">
            <v>UND</v>
          </cell>
          <cell r="E817">
            <v>17996</v>
          </cell>
          <cell r="F817">
            <v>17304</v>
          </cell>
        </row>
        <row r="818">
          <cell r="A818" t="str">
            <v>I989</v>
          </cell>
          <cell r="B818" t="str">
            <v>GUADUA SOBREBASA L= 1.50 MT. 3 USOS</v>
          </cell>
          <cell r="C818" t="str">
            <v>Insumos</v>
          </cell>
          <cell r="D818" t="str">
            <v>UND</v>
          </cell>
          <cell r="E818">
            <v>6632</v>
          </cell>
          <cell r="F818">
            <v>6377</v>
          </cell>
        </row>
        <row r="819">
          <cell r="A819" t="str">
            <v>I990</v>
          </cell>
          <cell r="B819" t="str">
            <v>TABLA 1"X10"X3M</v>
          </cell>
          <cell r="C819" t="str">
            <v>Insumos</v>
          </cell>
          <cell r="D819" t="str">
            <v>UND</v>
          </cell>
          <cell r="E819">
            <v>15152</v>
          </cell>
          <cell r="F819">
            <v>14569</v>
          </cell>
        </row>
        <row r="820">
          <cell r="A820" t="str">
            <v>I991</v>
          </cell>
          <cell r="B820" t="str">
            <v>CUARTON 2"X4"X3M</v>
          </cell>
          <cell r="C820" t="str">
            <v>Insumos</v>
          </cell>
          <cell r="D820" t="str">
            <v>UND</v>
          </cell>
          <cell r="E820">
            <v>14206</v>
          </cell>
          <cell r="F820">
            <v>13660</v>
          </cell>
        </row>
        <row r="821">
          <cell r="A821" t="str">
            <v>I993</v>
          </cell>
          <cell r="B821" t="str">
            <v>RASTROJO PARA FILTROS VIVOS</v>
          </cell>
          <cell r="C821" t="str">
            <v>Insumos</v>
          </cell>
          <cell r="D821" t="str">
            <v>M2</v>
          </cell>
          <cell r="E821">
            <v>1516</v>
          </cell>
          <cell r="F821">
            <v>1458</v>
          </cell>
        </row>
        <row r="822">
          <cell r="A822" t="str">
            <v>I994</v>
          </cell>
          <cell r="B822" t="str">
            <v>GUADUILLA</v>
          </cell>
          <cell r="C822" t="str">
            <v>Insumos</v>
          </cell>
          <cell r="D822" t="str">
            <v>UND</v>
          </cell>
          <cell r="E822">
            <v>1897</v>
          </cell>
          <cell r="F822">
            <v>1824</v>
          </cell>
        </row>
        <row r="823">
          <cell r="A823" t="str">
            <v>I995</v>
          </cell>
          <cell r="B823" t="str">
            <v>VIGUETA CHANUL 3 MTRS</v>
          </cell>
          <cell r="C823" t="str">
            <v>Insumos</v>
          </cell>
          <cell r="D823" t="str">
            <v>ML</v>
          </cell>
          <cell r="E823">
            <v>11868</v>
          </cell>
          <cell r="F823">
            <v>11412</v>
          </cell>
        </row>
        <row r="824">
          <cell r="A824" t="str">
            <v>I996</v>
          </cell>
          <cell r="B824" t="str">
            <v>TABLA X 3 CHANUL</v>
          </cell>
          <cell r="C824" t="str">
            <v>Insumos</v>
          </cell>
          <cell r="D824" t="str">
            <v>UND</v>
          </cell>
          <cell r="E824">
            <v>25567</v>
          </cell>
          <cell r="F824">
            <v>24584</v>
          </cell>
        </row>
        <row r="825">
          <cell r="A825" t="str">
            <v>I997</v>
          </cell>
          <cell r="B825" t="str">
            <v>CUARTON CHANUL 3 MTRS</v>
          </cell>
          <cell r="C825" t="str">
            <v>Insumos</v>
          </cell>
          <cell r="D825" t="str">
            <v>UND</v>
          </cell>
          <cell r="E825">
            <v>25188</v>
          </cell>
          <cell r="F825">
            <v>24219</v>
          </cell>
        </row>
        <row r="826">
          <cell r="A826" t="str">
            <v>I998</v>
          </cell>
          <cell r="B826" t="str">
            <v>LATA DE GUADUA</v>
          </cell>
          <cell r="C826" t="str">
            <v>Insumos</v>
          </cell>
          <cell r="D826" t="str">
            <v>UND</v>
          </cell>
          <cell r="E826">
            <v>567</v>
          </cell>
          <cell r="F826">
            <v>545</v>
          </cell>
        </row>
        <row r="827">
          <cell r="A827" t="str">
            <v>I999</v>
          </cell>
          <cell r="B827" t="str">
            <v>POSTE DE MADERA DE CHANUL</v>
          </cell>
          <cell r="C827" t="str">
            <v>Insumos</v>
          </cell>
          <cell r="D827" t="str">
            <v>UND</v>
          </cell>
          <cell r="E827">
            <v>29660</v>
          </cell>
          <cell r="F827">
            <v>28519</v>
          </cell>
        </row>
        <row r="828">
          <cell r="A828" t="str">
            <v>I1000</v>
          </cell>
          <cell r="B828" t="str">
            <v>AJUSTADOR PARA DILUSION DE PINTURA EPOXI POLIAMIDA CON CATALIZADOR - TIPO PINTUCO REF. 125290 O SIMILAR</v>
          </cell>
          <cell r="C828" t="str">
            <v>Insumos</v>
          </cell>
          <cell r="D828" t="str">
            <v>GAL</v>
          </cell>
          <cell r="E828">
            <v>69974</v>
          </cell>
          <cell r="F828">
            <v>67283</v>
          </cell>
        </row>
        <row r="829">
          <cell r="A829" t="str">
            <v>I1001</v>
          </cell>
          <cell r="B829" t="str">
            <v>ANTICORROSIVO PRIMER VERDE OLIVA REF .513 PINTUCO O SIMILAR</v>
          </cell>
          <cell r="C829" t="str">
            <v>Insumos</v>
          </cell>
          <cell r="D829" t="str">
            <v>GAL</v>
          </cell>
          <cell r="E829">
            <v>140296</v>
          </cell>
          <cell r="F829">
            <v>134900</v>
          </cell>
        </row>
        <row r="830">
          <cell r="A830" t="str">
            <v>I1002</v>
          </cell>
          <cell r="B830" t="str">
            <v>ESMALTE SINTETICO PINTULUX 3 EN 1 (No requiere anticorrosivo)</v>
          </cell>
          <cell r="C830" t="str">
            <v>Insumos</v>
          </cell>
          <cell r="D830" t="str">
            <v>GAL</v>
          </cell>
          <cell r="E830">
            <v>126880</v>
          </cell>
          <cell r="F830">
            <v>122000</v>
          </cell>
        </row>
        <row r="831">
          <cell r="A831" t="str">
            <v>I1003</v>
          </cell>
          <cell r="B831" t="str">
            <v>ESTUCO PARA EXTERIORES - TIPO PINTUCO REF. 27060 O SIMILAR.</v>
          </cell>
          <cell r="C831" t="str">
            <v>Insumos</v>
          </cell>
          <cell r="D831" t="str">
            <v>GAL</v>
          </cell>
          <cell r="E831">
            <v>39000</v>
          </cell>
          <cell r="F831">
            <v>37500</v>
          </cell>
        </row>
        <row r="832">
          <cell r="A832" t="str">
            <v>I1004</v>
          </cell>
          <cell r="B832" t="str">
            <v>ESTUCO PARA INTERIORES - TIPO PINTUCO REF. 17060 O SIMILAR.</v>
          </cell>
          <cell r="C832" t="str">
            <v>Insumos</v>
          </cell>
          <cell r="D832" t="str">
            <v>GAL</v>
          </cell>
          <cell r="E832">
            <v>25896</v>
          </cell>
          <cell r="F832">
            <v>24900</v>
          </cell>
        </row>
        <row r="833">
          <cell r="A833" t="str">
            <v>I1006</v>
          </cell>
          <cell r="B833" t="str">
            <v>GRANIPLAS (ESGRAFIADO) FACHADA COLORES INTERMEDIOS Y FUERTES</v>
          </cell>
          <cell r="C833" t="str">
            <v>Insumos</v>
          </cell>
          <cell r="D833" t="str">
            <v>KG</v>
          </cell>
          <cell r="E833">
            <v>6126</v>
          </cell>
          <cell r="F833">
            <v>5890</v>
          </cell>
        </row>
        <row r="834">
          <cell r="A834" t="str">
            <v>I1007</v>
          </cell>
          <cell r="B834" t="str">
            <v>HIDROFUGO TIPO SILICONITE 10 DE PINTUCO O SIMILAR.</v>
          </cell>
          <cell r="C834" t="str">
            <v>Insumos</v>
          </cell>
          <cell r="D834" t="str">
            <v>GAL</v>
          </cell>
          <cell r="E834">
            <v>114296</v>
          </cell>
          <cell r="F834">
            <v>109900</v>
          </cell>
        </row>
        <row r="835">
          <cell r="A835" t="str">
            <v>I1008</v>
          </cell>
          <cell r="B835" t="str">
            <v>INTERVINILO - TIPO PINTUCO REF. 2501 SEGÚN COLOR DISEÑO O SIMILAR</v>
          </cell>
          <cell r="C835" t="str">
            <v>Insumos</v>
          </cell>
          <cell r="D835" t="str">
            <v>GAL</v>
          </cell>
          <cell r="E835">
            <v>62296</v>
          </cell>
          <cell r="F835">
            <v>59900</v>
          </cell>
        </row>
        <row r="836">
          <cell r="A836" t="str">
            <v>I1009</v>
          </cell>
          <cell r="B836" t="str">
            <v>KORAZA SOL Y LLUVIA - TIPO PINTUCO REF. 2650 SEGÚN COLOR DISEÑO O SIMILAR</v>
          </cell>
          <cell r="C836" t="str">
            <v>Insumos</v>
          </cell>
          <cell r="D836" t="str">
            <v>GAL</v>
          </cell>
          <cell r="E836">
            <v>124696</v>
          </cell>
          <cell r="F836">
            <v>119900</v>
          </cell>
        </row>
        <row r="837">
          <cell r="A837" t="str">
            <v>I1010</v>
          </cell>
          <cell r="B837" t="str">
            <v>LACA PINTULACA - TIPO PINTUCO O SIMILAR</v>
          </cell>
          <cell r="C837" t="str">
            <v>Insumos</v>
          </cell>
          <cell r="D837" t="str">
            <v>GAL</v>
          </cell>
          <cell r="E837">
            <v>127192</v>
          </cell>
          <cell r="F837">
            <v>122300</v>
          </cell>
        </row>
        <row r="838">
          <cell r="A838" t="str">
            <v>I1011</v>
          </cell>
          <cell r="B838" t="str">
            <v>MARMOLINA (40 KILOS)</v>
          </cell>
          <cell r="C838" t="str">
            <v>Insumos</v>
          </cell>
          <cell r="D838" t="str">
            <v>BUL</v>
          </cell>
          <cell r="E838">
            <v>18846</v>
          </cell>
          <cell r="F838">
            <v>18121</v>
          </cell>
        </row>
        <row r="839">
          <cell r="A839" t="str">
            <v>I1012</v>
          </cell>
          <cell r="B839" t="str">
            <v>PINTURA ACABADO KIT MARKO MADERA CHINGALE SENCILLO. ANCHO PUERTA: 0,51 X 0,75 M. (TINTILLA, SELLADOR Y LACA)</v>
          </cell>
          <cell r="C839" t="str">
            <v>Insumos</v>
          </cell>
          <cell r="D839" t="str">
            <v>UND</v>
          </cell>
          <cell r="E839">
            <v>108942</v>
          </cell>
          <cell r="F839">
            <v>104752</v>
          </cell>
        </row>
        <row r="840">
          <cell r="A840" t="str">
            <v>I1013</v>
          </cell>
          <cell r="B840" t="str">
            <v>PINTURA ACABADO KIT MARKO MADERA CHINGALE SENCILLO. ANCHO PUERTA: 0,76 X 1,10 M. (TINTILLA, SELLADOR Y LACA)</v>
          </cell>
          <cell r="C840" t="str">
            <v>Insumos</v>
          </cell>
          <cell r="D840" t="str">
            <v>UND</v>
          </cell>
          <cell r="E840">
            <v>117380</v>
          </cell>
          <cell r="F840">
            <v>112865</v>
          </cell>
        </row>
        <row r="841">
          <cell r="A841" t="str">
            <v>I1014</v>
          </cell>
          <cell r="B841" t="str">
            <v>PINTURA ACRILICA A BASE SOLVENTES DE RAPIDO SECAMIENTO TIPO PINTUCO (ACRILICO MANTENIMIENTO) O SIMILAR - COLORES: BLANCO, AMARILLO O NEGRO SEGÚN DISEÑO.</v>
          </cell>
          <cell r="C841" t="str">
            <v>Insumos</v>
          </cell>
          <cell r="D841" t="str">
            <v>GAL</v>
          </cell>
          <cell r="E841">
            <v>196676</v>
          </cell>
          <cell r="F841">
            <v>189112</v>
          </cell>
        </row>
        <row r="842">
          <cell r="A842" t="str">
            <v>I1015</v>
          </cell>
          <cell r="B842" t="str">
            <v>PINTURA ACRILICA PARA TRAFICO TIPO PINTUCO (PINTUTRÁFICO) O SIMILAR - COLORES: BLANCO, AMARILLO O NEGRO SEGÚN DISEÑO.</v>
          </cell>
          <cell r="C842" t="str">
            <v>Insumos</v>
          </cell>
          <cell r="D842" t="str">
            <v>GAL</v>
          </cell>
          <cell r="E842">
            <v>157529</v>
          </cell>
          <cell r="F842">
            <v>151470</v>
          </cell>
        </row>
        <row r="843">
          <cell r="A843" t="str">
            <v>I1016</v>
          </cell>
          <cell r="B843" t="str">
            <v>PINTURA BITUMINOSA - TIPO  PINTUCO REF. ECP-100 O SIMILAR</v>
          </cell>
          <cell r="C843" t="str">
            <v>Insumos</v>
          </cell>
          <cell r="D843" t="str">
            <v>GAL</v>
          </cell>
          <cell r="E843">
            <v>114544</v>
          </cell>
          <cell r="F843">
            <v>110138</v>
          </cell>
        </row>
        <row r="844">
          <cell r="A844" t="str">
            <v>I1017</v>
          </cell>
          <cell r="B844" t="str">
            <v>PINTURA ELECTROESTATICA</v>
          </cell>
          <cell r="C844" t="str">
            <v>Insumos</v>
          </cell>
          <cell r="D844" t="str">
            <v>M</v>
          </cell>
          <cell r="E844">
            <v>51226</v>
          </cell>
          <cell r="F844">
            <v>49256</v>
          </cell>
        </row>
        <row r="845">
          <cell r="A845" t="str">
            <v>I1018</v>
          </cell>
          <cell r="B845" t="str">
            <v>PINTURA EPOXI POLIAMIDA CON CATALIZADOR - TIPO PINTUCO REF. 113243 COLOR SEGÚN DISEÑO O SIMILAR</v>
          </cell>
          <cell r="C845" t="str">
            <v>Insumos</v>
          </cell>
          <cell r="D845" t="str">
            <v>GAL</v>
          </cell>
          <cell r="E845">
            <v>182936</v>
          </cell>
          <cell r="F845">
            <v>175900</v>
          </cell>
        </row>
        <row r="846">
          <cell r="A846" t="str">
            <v>I1019</v>
          </cell>
          <cell r="B846" t="str">
            <v>SELLADOR LIJABLE  - TIPO PINTUCO O SIMILAR</v>
          </cell>
          <cell r="C846" t="str">
            <v>Insumos</v>
          </cell>
          <cell r="D846" t="str">
            <v>GAL</v>
          </cell>
          <cell r="E846">
            <v>97329</v>
          </cell>
          <cell r="F846">
            <v>93586</v>
          </cell>
        </row>
        <row r="847">
          <cell r="A847" t="str">
            <v>I1020</v>
          </cell>
          <cell r="B847" t="str">
            <v>TINTILLA SELLADORA - TIPO MINWAX O SIMILAR.</v>
          </cell>
          <cell r="C847" t="str">
            <v>Insumos</v>
          </cell>
          <cell r="D847" t="str">
            <v>GAL</v>
          </cell>
          <cell r="E847">
            <v>194252</v>
          </cell>
          <cell r="F847">
            <v>186781</v>
          </cell>
        </row>
        <row r="848">
          <cell r="A848" t="str">
            <v>I1021</v>
          </cell>
          <cell r="B848" t="str">
            <v xml:space="preserve">VINILTEX ACRILTEX- TIPO PINTUCO REF. SEGÚN COLOR DISEÑO O SIMILAR. </v>
          </cell>
          <cell r="C848" t="str">
            <v>Insumos</v>
          </cell>
          <cell r="D848" t="str">
            <v>GAL</v>
          </cell>
          <cell r="E848">
            <v>109097</v>
          </cell>
          <cell r="F848">
            <v>104901</v>
          </cell>
        </row>
        <row r="849">
          <cell r="A849" t="str">
            <v>I1022</v>
          </cell>
          <cell r="B849" t="str">
            <v xml:space="preserve">WASH PRIMER COMPONENTE A - 1/4 GL  REF. 509A O SIMILAR </v>
          </cell>
          <cell r="C849" t="str">
            <v>Insumos</v>
          </cell>
          <cell r="D849" t="str">
            <v>UND</v>
          </cell>
          <cell r="E849">
            <v>46696</v>
          </cell>
          <cell r="F849">
            <v>44900</v>
          </cell>
        </row>
        <row r="850">
          <cell r="A850" t="str">
            <v>I1023</v>
          </cell>
          <cell r="B850" t="str">
            <v>WASH PRIMER COMPONENTE B - 1/4 GL REF. 509B O SIMILAR</v>
          </cell>
          <cell r="C850" t="str">
            <v>Insumos</v>
          </cell>
          <cell r="D850" t="str">
            <v>UND</v>
          </cell>
          <cell r="E850">
            <v>37336</v>
          </cell>
          <cell r="F850">
            <v>35900</v>
          </cell>
        </row>
        <row r="851">
          <cell r="A851" t="str">
            <v>I1024</v>
          </cell>
          <cell r="B851" t="str">
            <v xml:space="preserve">YESO CORRIENTE TIPO VENCEDOR O SIMILAR </v>
          </cell>
          <cell r="C851" t="str">
            <v>Insumos</v>
          </cell>
          <cell r="D851" t="str">
            <v>BUL</v>
          </cell>
          <cell r="E851">
            <v>29711</v>
          </cell>
          <cell r="F851">
            <v>28568</v>
          </cell>
        </row>
        <row r="852">
          <cell r="A852" t="str">
            <v>I1025</v>
          </cell>
          <cell r="B852" t="str">
            <v>RECUBRIMIENTO EPOXICO DURALCOTE 240</v>
          </cell>
          <cell r="C852" t="str">
            <v>Insumos</v>
          </cell>
          <cell r="D852" t="str">
            <v>GAL</v>
          </cell>
          <cell r="E852">
            <v>495876</v>
          </cell>
          <cell r="F852">
            <v>476804</v>
          </cell>
        </row>
        <row r="853">
          <cell r="A853" t="str">
            <v>I1026</v>
          </cell>
          <cell r="B853" t="str">
            <v>PINTURA EPOXICA</v>
          </cell>
          <cell r="C853" t="str">
            <v>Insumos</v>
          </cell>
          <cell r="D853" t="str">
            <v>GAL</v>
          </cell>
          <cell r="E853">
            <v>171506</v>
          </cell>
          <cell r="F853">
            <v>164910</v>
          </cell>
        </row>
        <row r="854">
          <cell r="A854" t="str">
            <v>I1027</v>
          </cell>
          <cell r="B854" t="str">
            <v>PINTURA ATOXICA EPOXICA ROJO</v>
          </cell>
          <cell r="C854" t="str">
            <v>Insumos</v>
          </cell>
          <cell r="D854" t="str">
            <v>GAL</v>
          </cell>
          <cell r="E854">
            <v>171506</v>
          </cell>
          <cell r="F854">
            <v>164910</v>
          </cell>
        </row>
        <row r="855">
          <cell r="A855" t="str">
            <v>I1028</v>
          </cell>
          <cell r="B855" t="str">
            <v>PINTURA ATOXICA EPOXICA BLANCO</v>
          </cell>
          <cell r="C855" t="str">
            <v>Insumos</v>
          </cell>
          <cell r="D855" t="str">
            <v>GAL</v>
          </cell>
          <cell r="E855">
            <v>171506</v>
          </cell>
          <cell r="F855">
            <v>164910</v>
          </cell>
        </row>
        <row r="856">
          <cell r="A856" t="str">
            <v>I1029</v>
          </cell>
          <cell r="B856" t="str">
            <v>IMPRIMANTE EPOXICO</v>
          </cell>
          <cell r="C856" t="str">
            <v>Insumos</v>
          </cell>
          <cell r="D856" t="str">
            <v>GAL</v>
          </cell>
          <cell r="E856">
            <v>171506</v>
          </cell>
          <cell r="F856">
            <v>164910</v>
          </cell>
        </row>
        <row r="857">
          <cell r="A857" t="str">
            <v>I1030</v>
          </cell>
          <cell r="B857" t="str">
            <v>COLMASOLVENTE EPOXICO AL 12,5%</v>
          </cell>
          <cell r="C857" t="str">
            <v>Insumos</v>
          </cell>
          <cell r="D857" t="str">
            <v>GAL</v>
          </cell>
          <cell r="E857">
            <v>78879</v>
          </cell>
          <cell r="F857">
            <v>75845</v>
          </cell>
        </row>
        <row r="858">
          <cell r="A858" t="str">
            <v>I1031</v>
          </cell>
          <cell r="B858" t="str">
            <v>PINTUTRAFICO PINTURA PLASTICA EN FRIO</v>
          </cell>
          <cell r="C858" t="str">
            <v>Insumos</v>
          </cell>
          <cell r="D858" t="str">
            <v>GAL</v>
          </cell>
          <cell r="E858">
            <v>199011</v>
          </cell>
          <cell r="F858">
            <v>191357</v>
          </cell>
        </row>
        <row r="859">
          <cell r="A859" t="str">
            <v>I1032</v>
          </cell>
          <cell r="B859" t="str">
            <v>CARBURO</v>
          </cell>
          <cell r="C859" t="str">
            <v>Insumos</v>
          </cell>
          <cell r="D859" t="str">
            <v>KG</v>
          </cell>
          <cell r="E859">
            <v>8566</v>
          </cell>
          <cell r="F859">
            <v>8237</v>
          </cell>
        </row>
        <row r="860">
          <cell r="A860" t="str">
            <v>I1033</v>
          </cell>
          <cell r="B860" t="str">
            <v>ALUMOL</v>
          </cell>
          <cell r="C860" t="str">
            <v>Insumos</v>
          </cell>
          <cell r="D860" t="str">
            <v>KG</v>
          </cell>
          <cell r="E860">
            <v>40568</v>
          </cell>
          <cell r="F860">
            <v>39008</v>
          </cell>
        </row>
        <row r="861">
          <cell r="A861" t="str">
            <v>I1034</v>
          </cell>
          <cell r="B861" t="str">
            <v>SIKAGUARD</v>
          </cell>
          <cell r="C861" t="str">
            <v>Insumos</v>
          </cell>
          <cell r="D861" t="str">
            <v>KG</v>
          </cell>
          <cell r="E861">
            <v>117191</v>
          </cell>
          <cell r="F861">
            <v>112684</v>
          </cell>
        </row>
        <row r="862">
          <cell r="A862" t="str">
            <v>I1035</v>
          </cell>
          <cell r="B862" t="str">
            <v>SIKAFLO0R QUARZ TOP</v>
          </cell>
          <cell r="C862" t="str">
            <v>Insumos</v>
          </cell>
          <cell r="D862" t="str">
            <v>KG</v>
          </cell>
          <cell r="E862">
            <v>2701</v>
          </cell>
          <cell r="F862">
            <v>2597</v>
          </cell>
        </row>
        <row r="863">
          <cell r="A863" t="str">
            <v>I1036</v>
          </cell>
          <cell r="B863" t="str">
            <v>WASH PRIMER</v>
          </cell>
          <cell r="C863" t="str">
            <v>Insumos</v>
          </cell>
          <cell r="D863" t="str">
            <v>GAL</v>
          </cell>
          <cell r="E863">
            <v>225374</v>
          </cell>
          <cell r="F863">
            <v>216706</v>
          </cell>
        </row>
        <row r="864">
          <cell r="A864" t="str">
            <v>I1037</v>
          </cell>
          <cell r="B864" t="str">
            <v>PINTURA ALUMINIO PINTUCO  P 153</v>
          </cell>
          <cell r="C864" t="str">
            <v>Insumos</v>
          </cell>
          <cell r="D864" t="str">
            <v>GAL</v>
          </cell>
          <cell r="E864">
            <v>162270</v>
          </cell>
          <cell r="F864">
            <v>156029</v>
          </cell>
        </row>
        <row r="865">
          <cell r="A865" t="str">
            <v>I1038</v>
          </cell>
          <cell r="B865" t="str">
            <v>ACRONAL LIGANTE</v>
          </cell>
          <cell r="C865" t="str">
            <v>Insumos</v>
          </cell>
          <cell r="D865" t="str">
            <v>GAL</v>
          </cell>
          <cell r="E865">
            <v>72120</v>
          </cell>
          <cell r="F865">
            <v>69346</v>
          </cell>
        </row>
        <row r="866">
          <cell r="A866" t="str">
            <v>I1039</v>
          </cell>
          <cell r="B866" t="str">
            <v>BALDOSA GRANO TRADICIONAL BLANCO HUILA BH5 DE 30 X 30 CM. TIPO ALFA O SIMILAR. FONDO BLANCO</v>
          </cell>
          <cell r="C866" t="str">
            <v>Insumos</v>
          </cell>
          <cell r="D866" t="str">
            <v>M2</v>
          </cell>
          <cell r="E866">
            <v>96304</v>
          </cell>
          <cell r="F866">
            <v>92600</v>
          </cell>
        </row>
        <row r="867">
          <cell r="A867" t="str">
            <v>I1040</v>
          </cell>
          <cell r="B867" t="str">
            <v>BALDOSA GRANO TRADICIONAL PAYANDE P5. TIPO ALFA O SIMILAR. FONDO BLANCO</v>
          </cell>
          <cell r="C867" t="str">
            <v>Insumos</v>
          </cell>
          <cell r="D867" t="str">
            <v>M2</v>
          </cell>
          <cell r="E867">
            <v>96304</v>
          </cell>
          <cell r="F867">
            <v>92600</v>
          </cell>
        </row>
        <row r="868">
          <cell r="A868" t="str">
            <v>I1041</v>
          </cell>
          <cell r="B868" t="str">
            <v>BALDOSA GRANO TRADICIONAL PERLATO CLARO PCL 5 TERRAZO TIPO ALFA O SIMILAR</v>
          </cell>
          <cell r="C868" t="str">
            <v>Insumos</v>
          </cell>
          <cell r="D868" t="str">
            <v>M2</v>
          </cell>
          <cell r="E868">
            <v>96304</v>
          </cell>
          <cell r="F868">
            <v>92600</v>
          </cell>
        </row>
        <row r="869">
          <cell r="A869" t="str">
            <v>I1042</v>
          </cell>
          <cell r="B869" t="str">
            <v>BALDOSA GRANO TRADICIONAL VILLA DE LEYVA DE 30 X 30 CM. FONDO CAFÉ</v>
          </cell>
          <cell r="C869" t="str">
            <v>Insumos</v>
          </cell>
          <cell r="D869" t="str">
            <v>M2</v>
          </cell>
          <cell r="E869">
            <v>96304</v>
          </cell>
          <cell r="F869">
            <v>92600</v>
          </cell>
        </row>
        <row r="870">
          <cell r="A870" t="str">
            <v>I1043</v>
          </cell>
          <cell r="B870" t="str">
            <v>CONCOLOR JUNTA ESTRECHA 5KG</v>
          </cell>
          <cell r="C870" t="str">
            <v>Insumos</v>
          </cell>
          <cell r="D870" t="str">
            <v>KG</v>
          </cell>
          <cell r="E870">
            <v>6656</v>
          </cell>
          <cell r="F870">
            <v>6400</v>
          </cell>
        </row>
        <row r="871">
          <cell r="A871" t="str">
            <v>I1044</v>
          </cell>
          <cell r="B871" t="str">
            <v>CONCOLOR JUNTA ESTRECHA 5KG</v>
          </cell>
          <cell r="C871" t="str">
            <v>Insumos</v>
          </cell>
          <cell r="D871" t="str">
            <v>KG</v>
          </cell>
          <cell r="E871">
            <v>6656</v>
          </cell>
          <cell r="F871">
            <v>6400</v>
          </cell>
        </row>
        <row r="872">
          <cell r="A872" t="str">
            <v>I1045</v>
          </cell>
          <cell r="B872" t="str">
            <v>CENEFA MALLA SQUARE MESH POMPEI MOCCA 30.5 X 10 CM. TIPO ALFA O SIMILAR.</v>
          </cell>
          <cell r="C872" t="str">
            <v>Insumos</v>
          </cell>
          <cell r="D872" t="str">
            <v>M</v>
          </cell>
          <cell r="E872">
            <v>20395</v>
          </cell>
          <cell r="F872">
            <v>19611</v>
          </cell>
        </row>
        <row r="873">
          <cell r="A873" t="str">
            <v>I1046</v>
          </cell>
          <cell r="B873" t="str">
            <v>CENEFA PRECORTADO OXIDO 10*30,5-1. TIPO ALFA O SIMILAR.</v>
          </cell>
          <cell r="C873" t="str">
            <v>Insumos</v>
          </cell>
          <cell r="D873" t="str">
            <v>UND</v>
          </cell>
          <cell r="E873">
            <v>24380</v>
          </cell>
          <cell r="F873">
            <v>23442</v>
          </cell>
        </row>
        <row r="874">
          <cell r="A874" t="str">
            <v>I1048</v>
          </cell>
          <cell r="B874" t="str">
            <v>CENEFA ROMANICA POMPEI AGA/CORAL ALPES TABACO</v>
          </cell>
          <cell r="C874" t="str">
            <v>Insumos</v>
          </cell>
          <cell r="D874" t="str">
            <v>UND</v>
          </cell>
          <cell r="E874">
            <v>16476</v>
          </cell>
          <cell r="F874">
            <v>15842</v>
          </cell>
        </row>
        <row r="875">
          <cell r="A875" t="str">
            <v>I1050</v>
          </cell>
          <cell r="B875" t="str">
            <v>CENEFA MALLA SQUARE MESH POMPEI MOCCA 30.5 X 5 CM. TIPO ALFA O SIMILAR.</v>
          </cell>
          <cell r="C875" t="str">
            <v>Insumos</v>
          </cell>
          <cell r="D875" t="str">
            <v>M</v>
          </cell>
          <cell r="E875">
            <v>10198</v>
          </cell>
          <cell r="F875">
            <v>9806</v>
          </cell>
        </row>
        <row r="876">
          <cell r="A876" t="str">
            <v>I1051</v>
          </cell>
          <cell r="B876" t="str">
            <v xml:space="preserve">CENEFA TIPO ROMANICO GRIS DORADO ROYAL   22 X 6 CM. TIPO ALFA O SIMILAR. </v>
          </cell>
          <cell r="C876" t="str">
            <v>Insumos</v>
          </cell>
          <cell r="D876" t="str">
            <v>M</v>
          </cell>
          <cell r="E876">
            <v>44173</v>
          </cell>
          <cell r="F876">
            <v>42474</v>
          </cell>
        </row>
        <row r="877">
          <cell r="A877" t="str">
            <v>I1052</v>
          </cell>
          <cell r="B877" t="str">
            <v>CERAMICA DE PARED BLANCA O BEIGE FORMATO SEGÚN DISEÑO</v>
          </cell>
          <cell r="C877" t="str">
            <v>Insumos</v>
          </cell>
          <cell r="D877" t="str">
            <v>M2</v>
          </cell>
          <cell r="E877">
            <v>41600</v>
          </cell>
          <cell r="F877">
            <v>40000</v>
          </cell>
        </row>
        <row r="878">
          <cell r="A878" t="str">
            <v>I1053</v>
          </cell>
          <cell r="B878" t="str">
            <v xml:space="preserve">CERAMICA PARED TIPO FERRARA 20.3 X 30.5 CM.TIPO ALFA O SIMILAR. COLOR BLANCO O CAFÉ. </v>
          </cell>
          <cell r="C878" t="str">
            <v>Insumos</v>
          </cell>
          <cell r="D878" t="str">
            <v>M2</v>
          </cell>
          <cell r="E878">
            <v>35310</v>
          </cell>
          <cell r="F878">
            <v>33952</v>
          </cell>
        </row>
        <row r="879">
          <cell r="A879" t="str">
            <v>I1054</v>
          </cell>
          <cell r="B879" t="str">
            <v>CERAMICA PARED POMPEI. TIPO ALFA O SIMILAR. COLOR CORAL O SHELL</v>
          </cell>
          <cell r="C879" t="str">
            <v>Insumos</v>
          </cell>
          <cell r="D879" t="str">
            <v>M2</v>
          </cell>
          <cell r="E879">
            <v>41496</v>
          </cell>
          <cell r="F879">
            <v>39900</v>
          </cell>
        </row>
        <row r="880">
          <cell r="A880" t="str">
            <v>I1055</v>
          </cell>
          <cell r="B880" t="str">
            <v>CERAMICA PARED TIPO STONE 45X45 TIPO ALFA O SIMILAR. COLOR BLANCO O CAFÉ.</v>
          </cell>
          <cell r="C880" t="str">
            <v>Insumos</v>
          </cell>
          <cell r="D880" t="str">
            <v>M2</v>
          </cell>
          <cell r="E880">
            <v>40456</v>
          </cell>
          <cell r="F880">
            <v>38900</v>
          </cell>
        </row>
        <row r="881">
          <cell r="A881" t="str">
            <v>I1056</v>
          </cell>
          <cell r="B881" t="str">
            <v>CERAMICA PISO ANTIQUE 45X45 TIPO ALFA O SIMILAR. COLOR BLANCO O BEIGE</v>
          </cell>
          <cell r="C881" t="str">
            <v>Insumos</v>
          </cell>
          <cell r="D881" t="str">
            <v>M2</v>
          </cell>
          <cell r="E881">
            <v>41496</v>
          </cell>
          <cell r="F881">
            <v>39900</v>
          </cell>
        </row>
        <row r="882">
          <cell r="A882" t="str">
            <v>I1057</v>
          </cell>
          <cell r="B882" t="str">
            <v>PIEDRACID NEGRO TIPO ALFA O SIMILAR COLOR NEGRO</v>
          </cell>
          <cell r="C882" t="str">
            <v>Insumos</v>
          </cell>
          <cell r="D882" t="str">
            <v>M2</v>
          </cell>
          <cell r="E882">
            <v>42537</v>
          </cell>
          <cell r="F882">
            <v>40901</v>
          </cell>
        </row>
        <row r="883">
          <cell r="A883" t="str">
            <v>I1058</v>
          </cell>
          <cell r="B883" t="str">
            <v>CERAMICA PISO MIKONOS BLANCO 33X33 O SIMILAR</v>
          </cell>
          <cell r="C883" t="str">
            <v>Insumos</v>
          </cell>
          <cell r="D883" t="str">
            <v>M2</v>
          </cell>
          <cell r="E883">
            <v>38896</v>
          </cell>
          <cell r="F883">
            <v>37400</v>
          </cell>
        </row>
        <row r="884">
          <cell r="A884" t="str">
            <v>I1059</v>
          </cell>
          <cell r="B884" t="str">
            <v xml:space="preserve">PORCELANTO ARTICO BLANCO 46,1X46,1 </v>
          </cell>
          <cell r="C884" t="str">
            <v>Insumos</v>
          </cell>
          <cell r="D884" t="str">
            <v>M2</v>
          </cell>
          <cell r="E884">
            <v>88682</v>
          </cell>
          <cell r="F884">
            <v>85271</v>
          </cell>
        </row>
        <row r="885">
          <cell r="A885" t="str">
            <v>I1060</v>
          </cell>
          <cell r="B885" t="str">
            <v>CERAMICA PARED EGEO BLANCO</v>
          </cell>
          <cell r="C885" t="str">
            <v>Insumos</v>
          </cell>
          <cell r="D885" t="str">
            <v>M2</v>
          </cell>
          <cell r="E885">
            <v>55581</v>
          </cell>
          <cell r="F885">
            <v>53443</v>
          </cell>
        </row>
        <row r="886">
          <cell r="A886" t="str">
            <v>I1061</v>
          </cell>
          <cell r="B886" t="str">
            <v>CERAMICA PISO PIEDRACID DESERSTONE TIPO ALFA O SIMILAR. COLOR BLANCO</v>
          </cell>
          <cell r="C886" t="str">
            <v>Insumos</v>
          </cell>
          <cell r="D886" t="str">
            <v>M2</v>
          </cell>
          <cell r="E886">
            <v>47105</v>
          </cell>
          <cell r="F886">
            <v>45293</v>
          </cell>
        </row>
        <row r="887">
          <cell r="A887" t="str">
            <v>I1062</v>
          </cell>
          <cell r="B887" t="str">
            <v>CERAMICA PISO PIEDRACID CAYONRED TIPO ALFA O SIMILAR. COLOR BLANCO</v>
          </cell>
          <cell r="C887" t="str">
            <v>Insumos</v>
          </cell>
          <cell r="D887" t="str">
            <v>M2</v>
          </cell>
          <cell r="E887">
            <v>62578</v>
          </cell>
          <cell r="F887">
            <v>60171</v>
          </cell>
        </row>
        <row r="888">
          <cell r="A888" t="str">
            <v>I1063</v>
          </cell>
          <cell r="B888" t="str">
            <v>CERAMICA PISO POMPEI. TIPO ALFA O SIMILAR. COLOR CORAL O SHELL</v>
          </cell>
          <cell r="C888" t="str">
            <v>Insumos</v>
          </cell>
          <cell r="D888" t="str">
            <v>M2</v>
          </cell>
          <cell r="E888">
            <v>39743</v>
          </cell>
          <cell r="F888">
            <v>38214</v>
          </cell>
        </row>
        <row r="889">
          <cell r="A889" t="str">
            <v>I1064</v>
          </cell>
          <cell r="B889" t="str">
            <v>CERAMICA PISO STONE TIPO ALFA O SIMILAR. COLOR BLANCO O CAFÉ</v>
          </cell>
          <cell r="C889" t="str">
            <v>Insumos</v>
          </cell>
          <cell r="D889" t="str">
            <v>M2</v>
          </cell>
          <cell r="E889">
            <v>39743</v>
          </cell>
          <cell r="F889">
            <v>38214</v>
          </cell>
        </row>
        <row r="890">
          <cell r="A890" t="str">
            <v>I1065</v>
          </cell>
          <cell r="B890" t="str">
            <v>MESON EN MARMOL CAFE PINTO A=0.60 M.  SALPICADERO DE H=10 CM. Y BABERO DE H=10 CM.</v>
          </cell>
          <cell r="C890" t="str">
            <v>Insumos</v>
          </cell>
          <cell r="D890" t="str">
            <v>M</v>
          </cell>
          <cell r="E890">
            <v>495201</v>
          </cell>
          <cell r="F890">
            <v>476155</v>
          </cell>
        </row>
        <row r="891">
          <cell r="A891" t="str">
            <v>I1066</v>
          </cell>
          <cell r="B891" t="str">
            <v xml:space="preserve">MESON EN MARMOL NEGRO CARACOL A=0.60 M.  SALPICADERO DE H=10 CM. Y BABERO DE H=10 CM. </v>
          </cell>
          <cell r="C891" t="str">
            <v>Insumos</v>
          </cell>
          <cell r="D891" t="str">
            <v>M</v>
          </cell>
          <cell r="E891">
            <v>594234</v>
          </cell>
          <cell r="F891">
            <v>571379</v>
          </cell>
        </row>
        <row r="892">
          <cell r="A892" t="str">
            <v>I1067</v>
          </cell>
          <cell r="B892" t="str">
            <v xml:space="preserve">MESON EN MARMOL NEGRO SAN GIL  A=0.60 M.  SALPICADERO DE H=10 CM. Y BABERO DE H=10 CM. </v>
          </cell>
          <cell r="C892" t="str">
            <v>Insumos</v>
          </cell>
          <cell r="D892" t="str">
            <v>M</v>
          </cell>
          <cell r="E892">
            <v>594234</v>
          </cell>
          <cell r="F892">
            <v>571379</v>
          </cell>
        </row>
        <row r="893">
          <cell r="A893" t="str">
            <v>I1068</v>
          </cell>
          <cell r="B893" t="str">
            <v>MESON EN MARMOL TRAVERTINO VILLA DE LEYVA A=0.60 M.  SALPICADERO DE H=10 CM. Y BABERO DE H=10 CM</v>
          </cell>
          <cell r="C893" t="str">
            <v>Insumos</v>
          </cell>
          <cell r="D893" t="str">
            <v>M</v>
          </cell>
          <cell r="E893">
            <v>534810</v>
          </cell>
          <cell r="F893">
            <v>514240</v>
          </cell>
        </row>
        <row r="894">
          <cell r="A894" t="str">
            <v>I1070</v>
          </cell>
          <cell r="B894" t="str">
            <v>PORCELANATTO BRILLANTE LISBOA  50 X 50 CM. TIPO ALFA O SIMILAR. COLOR BEIGE CON BETAS</v>
          </cell>
          <cell r="C894" t="str">
            <v>Insumos</v>
          </cell>
          <cell r="D894" t="str">
            <v>M2</v>
          </cell>
          <cell r="E894">
            <v>73848</v>
          </cell>
          <cell r="F894">
            <v>71008</v>
          </cell>
        </row>
        <row r="895">
          <cell r="A895" t="str">
            <v>I1071</v>
          </cell>
          <cell r="B895" t="str">
            <v>PORCELANATTO CONSTELLAZIONE BRILLANTE BLANCO 38.2 X 38.2 CM. TIPO ALFA O SIMILAR</v>
          </cell>
          <cell r="C895" t="str">
            <v>Insumos</v>
          </cell>
          <cell r="D895" t="str">
            <v>M2</v>
          </cell>
          <cell r="E895">
            <v>87456</v>
          </cell>
          <cell r="F895">
            <v>84092</v>
          </cell>
        </row>
        <row r="896">
          <cell r="A896" t="str">
            <v>I1072</v>
          </cell>
          <cell r="B896" t="str">
            <v>PORCELANATTO CONSTELLAZIONE BRILLANTE GRIS O NEGRO 38.2 X 38.2 CM. TIPO ALFA O SIMILAR</v>
          </cell>
          <cell r="C896" t="str">
            <v>Insumos</v>
          </cell>
          <cell r="D896" t="str">
            <v>M2</v>
          </cell>
          <cell r="E896">
            <v>140315</v>
          </cell>
          <cell r="F896">
            <v>134918</v>
          </cell>
        </row>
        <row r="897">
          <cell r="A897" t="str">
            <v>I1073</v>
          </cell>
          <cell r="B897" t="str">
            <v>PORCELANATTO CONSTELLAZIONE MATE BLANCO 38.2 X 38.2 CM. TIPO ALFA O SIMILAR</v>
          </cell>
          <cell r="C897" t="str">
            <v>Insumos</v>
          </cell>
          <cell r="D897" t="str">
            <v>M2</v>
          </cell>
          <cell r="E897">
            <v>98642</v>
          </cell>
          <cell r="F897">
            <v>94848</v>
          </cell>
        </row>
        <row r="898">
          <cell r="A898" t="str">
            <v>I1074</v>
          </cell>
          <cell r="B898" t="str">
            <v>PORCELANATTO CONSTELLAZIONE MATE GRIS O NEGRO 50 X 50 CM. TIPO ALFA O SIMILAR</v>
          </cell>
          <cell r="C898" t="str">
            <v>Insumos</v>
          </cell>
          <cell r="D898" t="str">
            <v>M2</v>
          </cell>
          <cell r="E898">
            <v>149746</v>
          </cell>
          <cell r="F898">
            <v>143987</v>
          </cell>
        </row>
        <row r="899">
          <cell r="A899" t="str">
            <v>I1075</v>
          </cell>
          <cell r="B899" t="str">
            <v>TABLON DE GRES LATINO LISO 20 X 20 CM. TIPO ALFA O SIMILAR. COLORES ROJO, SALMÓN O SAHARA.</v>
          </cell>
          <cell r="C899" t="str">
            <v>Insumos</v>
          </cell>
          <cell r="D899" t="str">
            <v>M2</v>
          </cell>
          <cell r="E899">
            <v>50086</v>
          </cell>
          <cell r="F899">
            <v>48160</v>
          </cell>
        </row>
        <row r="900">
          <cell r="A900" t="str">
            <v>I1076</v>
          </cell>
          <cell r="B900" t="str">
            <v>TABLON DE GRES LATINO PIRAMIDAL 20 X 20 CM. TIPO ALFA O SIMILAR. COLORES ROJO O SAHARA.</v>
          </cell>
          <cell r="C900" t="str">
            <v>Insumos</v>
          </cell>
          <cell r="D900" t="str">
            <v>M2</v>
          </cell>
          <cell r="E900">
            <v>41804</v>
          </cell>
          <cell r="F900">
            <v>40196</v>
          </cell>
        </row>
        <row r="901">
          <cell r="A901" t="str">
            <v>I1077</v>
          </cell>
          <cell r="B901" t="str">
            <v>TABLON DE GRES PORTAL LISO 30 X 15 CM. TIPO ALFA O SIMILAR. COLORES ROJO, SALMÓN O SAHARA.</v>
          </cell>
          <cell r="C901" t="str">
            <v>Insumos</v>
          </cell>
          <cell r="D901" t="str">
            <v>M2</v>
          </cell>
          <cell r="E901">
            <v>46232</v>
          </cell>
          <cell r="F901">
            <v>44454</v>
          </cell>
        </row>
        <row r="902">
          <cell r="A902" t="str">
            <v>I1078</v>
          </cell>
          <cell r="B902" t="str">
            <v>TABLON DE GRES TRADICION GRAFILADO 30 X 30 CM. TIPO ALFA O SIMILAR. COLOR ROJO</v>
          </cell>
          <cell r="C902" t="str">
            <v>Insumos</v>
          </cell>
          <cell r="D902" t="str">
            <v>M2</v>
          </cell>
          <cell r="E902">
            <v>63877</v>
          </cell>
          <cell r="F902">
            <v>61420</v>
          </cell>
        </row>
        <row r="903">
          <cell r="A903" t="str">
            <v>I1079</v>
          </cell>
          <cell r="B903" t="str">
            <v>TABLON DE GRES TRADICION LISO 30 X 30 CM. TIPO ALFA O SIMILAR. COLOR MOCCA.</v>
          </cell>
          <cell r="C903" t="str">
            <v>Insumos</v>
          </cell>
          <cell r="D903" t="str">
            <v>M2</v>
          </cell>
          <cell r="E903">
            <v>53395</v>
          </cell>
          <cell r="F903">
            <v>51341</v>
          </cell>
        </row>
        <row r="904">
          <cell r="A904" t="str">
            <v>I1081</v>
          </cell>
          <cell r="B904" t="str">
            <v>TABLON DE GRES TUNEZ ABRASIVO 15 X 15 CM. TIPO ALFA O SIMILAR. COLORES ROJO, SALMÓN O SAHARA.</v>
          </cell>
          <cell r="C904" t="str">
            <v>Insumos</v>
          </cell>
          <cell r="D904" t="str">
            <v>M2</v>
          </cell>
          <cell r="E904">
            <v>38282</v>
          </cell>
          <cell r="F904">
            <v>36810</v>
          </cell>
        </row>
        <row r="905">
          <cell r="A905" t="str">
            <v>I1083</v>
          </cell>
          <cell r="B905" t="str">
            <v>ZOCALO GRANO DE MARMOL BLANCO HUILA BH5 DE 30 X 7.2 CM. TIPO ALFA O SIMILAR. FONDO BLANCO</v>
          </cell>
          <cell r="C905" t="str">
            <v>Insumos</v>
          </cell>
          <cell r="D905" t="str">
            <v>M</v>
          </cell>
          <cell r="E905">
            <v>22331</v>
          </cell>
          <cell r="F905">
            <v>21472</v>
          </cell>
        </row>
        <row r="906">
          <cell r="A906" t="str">
            <v>I1084</v>
          </cell>
          <cell r="B906" t="str">
            <v>ZOCALO GRANO DE MARMOL PAYANDE P5 DE 30 X 7.2 CM. TIPO ALFA O SIMILAR. FONDO BLANCO</v>
          </cell>
          <cell r="C906" t="str">
            <v>Insumos</v>
          </cell>
          <cell r="D906" t="str">
            <v>M</v>
          </cell>
          <cell r="E906">
            <v>19607</v>
          </cell>
          <cell r="F906">
            <v>18853</v>
          </cell>
        </row>
        <row r="907">
          <cell r="A907" t="str">
            <v>I1085</v>
          </cell>
          <cell r="B907" t="str">
            <v xml:space="preserve">ZOCALO GRANO DE MARMOL PERLATO CLARO PCL 5 DE 30 X 7.2 CM. TIPO ALFA O SIMILAR. FONDO CREMA </v>
          </cell>
          <cell r="C907" t="str">
            <v>Insumos</v>
          </cell>
          <cell r="D907" t="str">
            <v>M</v>
          </cell>
          <cell r="E907">
            <v>21700</v>
          </cell>
          <cell r="F907">
            <v>20865</v>
          </cell>
        </row>
        <row r="908">
          <cell r="A908" t="str">
            <v>I1087</v>
          </cell>
          <cell r="B908" t="str">
            <v>CERAMICA PARED BOTICCINO SAND TIPO ALFA O SIMILAR. COLOR.</v>
          </cell>
          <cell r="C908" t="str">
            <v>Insumos</v>
          </cell>
          <cell r="D908" t="str">
            <v>M2</v>
          </cell>
          <cell r="E908">
            <v>49792</v>
          </cell>
          <cell r="F908">
            <v>47877</v>
          </cell>
        </row>
        <row r="909">
          <cell r="A909" t="str">
            <v>I1088</v>
          </cell>
          <cell r="B909" t="str">
            <v>CERAMICA IMPORTADA  NEVADA BLANCA BR TIPO ALFA O SIMILAR. COLOR.</v>
          </cell>
          <cell r="C909" t="str">
            <v>Insumos</v>
          </cell>
          <cell r="D909" t="str">
            <v>M2</v>
          </cell>
          <cell r="E909">
            <v>69030</v>
          </cell>
          <cell r="F909">
            <v>66375</v>
          </cell>
        </row>
        <row r="910">
          <cell r="A910" t="str">
            <v>I1089</v>
          </cell>
          <cell r="B910" t="str">
            <v>LOSETA INDUSTRIAL 24.5*12 COLOR SAHARA TIPO ALFA O SIMILAR</v>
          </cell>
          <cell r="C910" t="str">
            <v>Insumos</v>
          </cell>
          <cell r="D910" t="str">
            <v>M2</v>
          </cell>
          <cell r="E910">
            <v>97454</v>
          </cell>
          <cell r="F910">
            <v>93706</v>
          </cell>
        </row>
        <row r="911">
          <cell r="A911" t="str">
            <v>I1090</v>
          </cell>
          <cell r="B911" t="str">
            <v>CERA POLIMERICA</v>
          </cell>
          <cell r="C911" t="str">
            <v>Insumos</v>
          </cell>
          <cell r="D911" t="str">
            <v>LT</v>
          </cell>
          <cell r="E911">
            <v>110741</v>
          </cell>
          <cell r="F911">
            <v>106482</v>
          </cell>
        </row>
        <row r="912">
          <cell r="A912" t="str">
            <v>I1091</v>
          </cell>
          <cell r="B912" t="str">
            <v>GRANITO BLANCO HUILA  Nº 1,2 Y 3 (25 KG)</v>
          </cell>
          <cell r="C912" t="str">
            <v>Insumos</v>
          </cell>
          <cell r="D912" t="str">
            <v>BUL</v>
          </cell>
          <cell r="E912">
            <v>24793</v>
          </cell>
          <cell r="F912">
            <v>23839</v>
          </cell>
        </row>
        <row r="913">
          <cell r="A913" t="str">
            <v>I1092</v>
          </cell>
          <cell r="B913" t="str">
            <v>CERAMICA SENCILLA</v>
          </cell>
          <cell r="C913" t="str">
            <v>Insumos</v>
          </cell>
          <cell r="D913" t="str">
            <v>M2</v>
          </cell>
          <cell r="E913">
            <v>34973</v>
          </cell>
          <cell r="F913">
            <v>33628</v>
          </cell>
        </row>
        <row r="914">
          <cell r="A914" t="str">
            <v>I1093</v>
          </cell>
          <cell r="B914" t="str">
            <v>TABLILLA PARA PISO</v>
          </cell>
          <cell r="C914" t="str">
            <v>Insumos</v>
          </cell>
          <cell r="D914" t="str">
            <v>UND</v>
          </cell>
          <cell r="E914">
            <v>44492</v>
          </cell>
          <cell r="F914">
            <v>42781</v>
          </cell>
        </row>
        <row r="915">
          <cell r="A915" t="str">
            <v>I1094</v>
          </cell>
          <cell r="B915" t="str">
            <v>SARDINEL PREFABRICADO AH=20 CM, B=10  CM, L=100CM</v>
          </cell>
          <cell r="C915" t="str">
            <v>Insumos</v>
          </cell>
          <cell r="D915" t="str">
            <v>UND</v>
          </cell>
          <cell r="E915">
            <v>45075</v>
          </cell>
          <cell r="F915">
            <v>43341</v>
          </cell>
        </row>
        <row r="916">
          <cell r="A916" t="str">
            <v>I1095</v>
          </cell>
          <cell r="B916" t="str">
            <v xml:space="preserve">LAVADERO PREFABRICADO EN GRANITO 80 X 60 X 50 CM. </v>
          </cell>
          <cell r="C916" t="str">
            <v>Insumos</v>
          </cell>
          <cell r="D916" t="str">
            <v>UND</v>
          </cell>
          <cell r="E916">
            <v>430099</v>
          </cell>
          <cell r="F916">
            <v>413557</v>
          </cell>
        </row>
        <row r="917">
          <cell r="A917" t="str">
            <v>I1097</v>
          </cell>
          <cell r="B917" t="str">
            <v>REJILLA SUMIDERO PLAQUETA (PEATONAL) A=40 CM. L=40 CM. E=6 CM. REF. P40402 TIPO TITAN O SIMILAR</v>
          </cell>
          <cell r="C917" t="str">
            <v>Insumos</v>
          </cell>
          <cell r="D917" t="str">
            <v>UND</v>
          </cell>
          <cell r="E917">
            <v>26841</v>
          </cell>
          <cell r="F917">
            <v>25809</v>
          </cell>
        </row>
        <row r="918">
          <cell r="A918" t="str">
            <v>I1099</v>
          </cell>
          <cell r="B918" t="str">
            <v>TOPELLANTAS PREFABRICADO H=15 CM, B=20 CM Y LARGO=50 CM.</v>
          </cell>
          <cell r="C918" t="str">
            <v>Insumos</v>
          </cell>
          <cell r="D918" t="str">
            <v>UND</v>
          </cell>
          <cell r="E918">
            <v>18462</v>
          </cell>
          <cell r="F918">
            <v>17752</v>
          </cell>
        </row>
        <row r="919">
          <cell r="A919" t="str">
            <v>I1100</v>
          </cell>
          <cell r="B919" t="str">
            <v xml:space="preserve">DISTANCIADORES EN MORTERO H=0.05 CMS </v>
          </cell>
          <cell r="C919" t="str">
            <v>Insumos</v>
          </cell>
          <cell r="D919" t="str">
            <v>UND</v>
          </cell>
          <cell r="E919">
            <v>1432</v>
          </cell>
          <cell r="F919">
            <v>1377</v>
          </cell>
        </row>
        <row r="920">
          <cell r="A920" t="str">
            <v>I1102</v>
          </cell>
          <cell r="B920" t="str">
            <v>ABRAZADERA DE SALIDA TIPO 3</v>
          </cell>
          <cell r="C920" t="str">
            <v>Insumos</v>
          </cell>
          <cell r="D920" t="str">
            <v>UND</v>
          </cell>
          <cell r="E920">
            <v>27690</v>
          </cell>
          <cell r="F920">
            <v>26625</v>
          </cell>
        </row>
        <row r="921">
          <cell r="A921" t="str">
            <v>I1103</v>
          </cell>
          <cell r="B921" t="str">
            <v>ABRAZADERA DE SALIDA TIPO 4</v>
          </cell>
          <cell r="C921" t="str">
            <v>Insumos</v>
          </cell>
          <cell r="D921" t="str">
            <v>UND</v>
          </cell>
          <cell r="E921">
            <v>30851</v>
          </cell>
          <cell r="F921">
            <v>29664</v>
          </cell>
        </row>
        <row r="922">
          <cell r="A922" t="str">
            <v>I1104</v>
          </cell>
          <cell r="B922" t="str">
            <v xml:space="preserve">ABRAZADERA EN  U </v>
          </cell>
          <cell r="C922" t="str">
            <v>Insumos</v>
          </cell>
          <cell r="D922" t="str">
            <v>UND</v>
          </cell>
          <cell r="E922">
            <v>25834</v>
          </cell>
          <cell r="F922">
            <v>24840</v>
          </cell>
        </row>
        <row r="923">
          <cell r="A923" t="str">
            <v>I1105</v>
          </cell>
          <cell r="B923" t="str">
            <v>ABRAZADERA EN  U TIPO 2</v>
          </cell>
          <cell r="C923" t="str">
            <v>Insumos</v>
          </cell>
          <cell r="D923" t="str">
            <v>UND</v>
          </cell>
          <cell r="E923">
            <v>26787</v>
          </cell>
          <cell r="F923">
            <v>25757</v>
          </cell>
        </row>
        <row r="924">
          <cell r="A924" t="str">
            <v>I1106</v>
          </cell>
          <cell r="B924" t="str">
            <v>ABRAZADERA O COLLARIN DE  7 - 8 UNA SALIDA - PL. 1/4 IDEM TIPO 3</v>
          </cell>
          <cell r="C924" t="str">
            <v>Insumos</v>
          </cell>
          <cell r="D924" t="str">
            <v>UND</v>
          </cell>
          <cell r="E924">
            <v>22827</v>
          </cell>
          <cell r="F924">
            <v>21949</v>
          </cell>
        </row>
        <row r="925">
          <cell r="A925" t="str">
            <v>I1107</v>
          </cell>
          <cell r="B925" t="str">
            <v xml:space="preserve">ABRAZADERA O COLLARIN DE 9 - 10 DOS SALIDAS- PL. 1/4 IDEM TIPO 4 </v>
          </cell>
          <cell r="C925" t="str">
            <v>Insumos</v>
          </cell>
          <cell r="D925" t="str">
            <v>UND</v>
          </cell>
          <cell r="E925">
            <v>29156</v>
          </cell>
          <cell r="F925">
            <v>28035</v>
          </cell>
        </row>
        <row r="926">
          <cell r="A926" t="str">
            <v>I1108</v>
          </cell>
          <cell r="B926" t="str">
            <v xml:space="preserve">ABRAZADERA O COLLARIN DE 9- 10 UNA SALIDA- PL. 1/4 IDEM TIPO 4 </v>
          </cell>
          <cell r="C926" t="str">
            <v>Insumos</v>
          </cell>
          <cell r="D926" t="str">
            <v>UND</v>
          </cell>
          <cell r="E926">
            <v>28321</v>
          </cell>
          <cell r="F926">
            <v>27232</v>
          </cell>
        </row>
        <row r="927">
          <cell r="A927" t="str">
            <v>I1109</v>
          </cell>
          <cell r="B927" t="str">
            <v xml:space="preserve">ABRAZADERA SIN SALIDA TIPO 2 </v>
          </cell>
          <cell r="C927" t="str">
            <v>Insumos</v>
          </cell>
          <cell r="D927" t="str">
            <v>UND</v>
          </cell>
          <cell r="E927">
            <v>21079</v>
          </cell>
          <cell r="F927">
            <v>20268</v>
          </cell>
        </row>
        <row r="928">
          <cell r="A928" t="str">
            <v>I1110</v>
          </cell>
          <cell r="B928" t="str">
            <v>ACCESORIOS DE FIJACION</v>
          </cell>
          <cell r="C928" t="str">
            <v>Insumos</v>
          </cell>
          <cell r="D928" t="str">
            <v>UND</v>
          </cell>
          <cell r="E928">
            <v>2562</v>
          </cell>
          <cell r="F928">
            <v>2463</v>
          </cell>
        </row>
        <row r="929">
          <cell r="A929" t="str">
            <v>I1111</v>
          </cell>
          <cell r="B929" t="str">
            <v>ACCESORIOS FIJACION TUBERIA EMT 1" (ABRAZADERA, ALAMBRE)</v>
          </cell>
          <cell r="C929" t="str">
            <v>Insumos</v>
          </cell>
          <cell r="D929" t="str">
            <v>UND</v>
          </cell>
          <cell r="E929">
            <v>4098</v>
          </cell>
          <cell r="F929">
            <v>3940</v>
          </cell>
        </row>
        <row r="930">
          <cell r="A930" t="str">
            <v>I1112</v>
          </cell>
          <cell r="B930" t="str">
            <v>ACCESORIOS FIJACION TUBERIA EMT 1/2" (ABRAZADERA, ALAMBRE)</v>
          </cell>
          <cell r="C930" t="str">
            <v>Insumos</v>
          </cell>
          <cell r="D930" t="str">
            <v>UND</v>
          </cell>
          <cell r="E930">
            <v>3076</v>
          </cell>
          <cell r="F930">
            <v>2958</v>
          </cell>
        </row>
        <row r="931">
          <cell r="A931" t="str">
            <v>I1113</v>
          </cell>
          <cell r="B931" t="str">
            <v>ACCESORIOS FIJACION TUBERIA EMT 1_1/2" (ABRAZADERA, ALAMBRE)</v>
          </cell>
          <cell r="C931" t="str">
            <v>Insumos</v>
          </cell>
          <cell r="D931" t="str">
            <v>UND</v>
          </cell>
          <cell r="E931">
            <v>5121</v>
          </cell>
          <cell r="F931">
            <v>4924</v>
          </cell>
        </row>
        <row r="932">
          <cell r="A932" t="str">
            <v>I1114</v>
          </cell>
          <cell r="B932" t="str">
            <v>ACCESORIOS FIJACION TUBERIA EMT 2" (ABRAZADERA, ALAMBRE)</v>
          </cell>
          <cell r="C932" t="str">
            <v>Insumos</v>
          </cell>
          <cell r="D932" t="str">
            <v>UND</v>
          </cell>
          <cell r="E932">
            <v>10243</v>
          </cell>
          <cell r="F932">
            <v>9849</v>
          </cell>
        </row>
        <row r="933">
          <cell r="A933" t="str">
            <v>I1115</v>
          </cell>
          <cell r="B933" t="str">
            <v>ACCESORIOS FIJACION TUBERIA EMT 3" (ABRAZADERA, ALAMBRE)</v>
          </cell>
          <cell r="C933" t="str">
            <v>Insumos</v>
          </cell>
          <cell r="D933" t="str">
            <v>UND</v>
          </cell>
          <cell r="E933">
            <v>20488</v>
          </cell>
          <cell r="F933">
            <v>19700</v>
          </cell>
        </row>
        <row r="934">
          <cell r="A934" t="str">
            <v>I1116</v>
          </cell>
          <cell r="B934" t="str">
            <v>ACCESORIOS FIJACION TUBERIA EMT 3/4" (ABRAZADERA, ALAMBRE)</v>
          </cell>
          <cell r="C934" t="str">
            <v>Insumos</v>
          </cell>
          <cell r="D934" t="str">
            <v>UND</v>
          </cell>
          <cell r="E934">
            <v>3076</v>
          </cell>
          <cell r="F934">
            <v>2958</v>
          </cell>
        </row>
        <row r="935">
          <cell r="A935" t="str">
            <v>I1117</v>
          </cell>
          <cell r="B935" t="str">
            <v>ACCESORIOS FIJACION TUBERIA IMC Ó RIDGID 1" (ABRAZADERA, PERNOS)</v>
          </cell>
          <cell r="C935" t="str">
            <v>Insumos</v>
          </cell>
          <cell r="D935" t="str">
            <v>UND</v>
          </cell>
          <cell r="E935">
            <v>7167</v>
          </cell>
          <cell r="F935">
            <v>6891</v>
          </cell>
        </row>
        <row r="936">
          <cell r="A936" t="str">
            <v>I1118</v>
          </cell>
          <cell r="B936" t="str">
            <v>ACCESORIOS FIJACION TUBERIA IMC Ó RIDGID 1/2" (ABRAZADERA, PERNOS)</v>
          </cell>
          <cell r="C936" t="str">
            <v>Insumos</v>
          </cell>
          <cell r="D936" t="str">
            <v>UND</v>
          </cell>
          <cell r="E936">
            <v>4098</v>
          </cell>
          <cell r="F936">
            <v>3940</v>
          </cell>
        </row>
        <row r="937">
          <cell r="A937" t="str">
            <v>I1119</v>
          </cell>
          <cell r="B937" t="str">
            <v>ACCESORIOS FIJACION TUBERIA IMC Ó RIDGID 1_1/2" (ABRAZADERA, PERNOS)</v>
          </cell>
          <cell r="C937" t="str">
            <v>Insumos</v>
          </cell>
          <cell r="D937" t="str">
            <v>UND</v>
          </cell>
          <cell r="E937">
            <v>10243</v>
          </cell>
          <cell r="F937">
            <v>9849</v>
          </cell>
        </row>
        <row r="938">
          <cell r="A938" t="str">
            <v>I1120</v>
          </cell>
          <cell r="B938" t="str">
            <v>ACCESORIOS FIJACION TUBERIA IMC Ó RIDGID 2" (ABRAZADERA, PERNOS)</v>
          </cell>
          <cell r="C938" t="str">
            <v>Insumos</v>
          </cell>
          <cell r="D938" t="str">
            <v>UND</v>
          </cell>
          <cell r="E938">
            <v>20488</v>
          </cell>
          <cell r="F938">
            <v>19700</v>
          </cell>
        </row>
        <row r="939">
          <cell r="A939" t="str">
            <v>I1121</v>
          </cell>
          <cell r="B939" t="str">
            <v>ACCESORIOS FIJACION TUBERIA IMC Ó RIDGID 3" (ABRAZADERA, PERNOS)</v>
          </cell>
          <cell r="C939" t="str">
            <v>Insumos</v>
          </cell>
          <cell r="D939" t="str">
            <v>UND</v>
          </cell>
          <cell r="E939">
            <v>30732</v>
          </cell>
          <cell r="F939">
            <v>29550</v>
          </cell>
        </row>
        <row r="940">
          <cell r="A940" t="str">
            <v>I1122</v>
          </cell>
          <cell r="B940" t="str">
            <v>ACCESORIOS FIJACION TUBERIA IMC Ó RIDGID 3/4" (ABRAZADERA, PERNOS)</v>
          </cell>
          <cell r="C940" t="str">
            <v>Insumos</v>
          </cell>
          <cell r="D940" t="str">
            <v>UND</v>
          </cell>
          <cell r="E940">
            <v>5121</v>
          </cell>
          <cell r="F940">
            <v>4924</v>
          </cell>
        </row>
        <row r="941">
          <cell r="A941" t="str">
            <v>I1123</v>
          </cell>
          <cell r="B941" t="str">
            <v>ACCESORIOS FIJACION TUBERIA IMC Ó RIDGID 4" (ABRAZADERA, PERNOS)</v>
          </cell>
          <cell r="C941" t="str">
            <v>Insumos</v>
          </cell>
          <cell r="D941" t="str">
            <v>UND</v>
          </cell>
          <cell r="E941">
            <v>51226</v>
          </cell>
          <cell r="F941">
            <v>49256</v>
          </cell>
        </row>
        <row r="942">
          <cell r="A942" t="str">
            <v>I1124</v>
          </cell>
          <cell r="B942" t="str">
            <v>ACCESORIOS TUBERIA EMT 1" (UNION, ADAPTADOR, CURVA)</v>
          </cell>
          <cell r="C942" t="str">
            <v>Insumos</v>
          </cell>
          <cell r="D942" t="str">
            <v>UND</v>
          </cell>
          <cell r="E942">
            <v>10340</v>
          </cell>
          <cell r="F942">
            <v>9942</v>
          </cell>
        </row>
        <row r="943">
          <cell r="A943" t="str">
            <v>I1125</v>
          </cell>
          <cell r="B943" t="str">
            <v>ACCESORIOS TUBERIA EMT 1/2" (UNION, ADAPTADOR, CURVA)</v>
          </cell>
          <cell r="C943" t="str">
            <v>Insumos</v>
          </cell>
          <cell r="D943" t="str">
            <v>UND</v>
          </cell>
          <cell r="E943">
            <v>4032</v>
          </cell>
          <cell r="F943">
            <v>3877</v>
          </cell>
        </row>
        <row r="944">
          <cell r="A944" t="str">
            <v>I1126</v>
          </cell>
          <cell r="B944" t="str">
            <v>ACCESORIOS TUBERIA EMT 1_1/2" (UNION, ADAPTADOR, CURVA)</v>
          </cell>
          <cell r="C944" t="str">
            <v>Insumos</v>
          </cell>
          <cell r="D944" t="str">
            <v>UND</v>
          </cell>
          <cell r="E944">
            <v>22741</v>
          </cell>
          <cell r="F944">
            <v>21866</v>
          </cell>
        </row>
        <row r="945">
          <cell r="A945" t="str">
            <v>I1127</v>
          </cell>
          <cell r="B945" t="str">
            <v>ACCESORIOS TUBERIA EMT 2" (UNION, ADAPTADOR, CURVA)</v>
          </cell>
          <cell r="C945" t="str">
            <v>Insumos</v>
          </cell>
          <cell r="D945" t="str">
            <v>UND</v>
          </cell>
          <cell r="E945">
            <v>34461</v>
          </cell>
          <cell r="F945">
            <v>33136</v>
          </cell>
        </row>
        <row r="946">
          <cell r="A946" t="str">
            <v>I1128</v>
          </cell>
          <cell r="B946" t="str">
            <v>ACCESORIOS TUBERIA EMT 3" (UNION, ADAPTADOR, CURVA)</v>
          </cell>
          <cell r="C946" t="str">
            <v>Insumos</v>
          </cell>
          <cell r="D946" t="str">
            <v>UND</v>
          </cell>
          <cell r="E946">
            <v>171482</v>
          </cell>
          <cell r="F946">
            <v>164887</v>
          </cell>
        </row>
        <row r="947">
          <cell r="A947" t="str">
            <v>I1129</v>
          </cell>
          <cell r="B947" t="str">
            <v>ACCESORIOS TUBERIA EMT 3/4" (UNION Y CURVA)</v>
          </cell>
          <cell r="C947" t="str">
            <v>Insumos</v>
          </cell>
          <cell r="D947" t="str">
            <v>UND</v>
          </cell>
          <cell r="E947">
            <v>6465</v>
          </cell>
          <cell r="F947">
            <v>6216</v>
          </cell>
        </row>
        <row r="948">
          <cell r="A948" t="str">
            <v>I1130</v>
          </cell>
          <cell r="B948" t="str">
            <v>ACCESORIOS TUBERIA IMC Ó RIDGID 1" (UNION  Y CURVA)</v>
          </cell>
          <cell r="C948" t="str">
            <v>Insumos</v>
          </cell>
          <cell r="D948" t="str">
            <v>UND</v>
          </cell>
          <cell r="E948">
            <v>16527</v>
          </cell>
          <cell r="F948">
            <v>15891</v>
          </cell>
        </row>
        <row r="949">
          <cell r="A949" t="str">
            <v>I1131</v>
          </cell>
          <cell r="B949" t="str">
            <v>ACCESORIOS TUBERIA IMC Ó RIDGID 1/2" (UNION Y CURVA)</v>
          </cell>
          <cell r="C949" t="str">
            <v>Insumos</v>
          </cell>
          <cell r="D949" t="str">
            <v>UND</v>
          </cell>
          <cell r="E949">
            <v>8995</v>
          </cell>
          <cell r="F949">
            <v>8649</v>
          </cell>
        </row>
        <row r="950">
          <cell r="A950" t="str">
            <v>I1132</v>
          </cell>
          <cell r="B950" t="str">
            <v xml:space="preserve">ACCESORIOS TUBERIA IMC Ó RIDGID 1_1/2" (UNION Y  CURVA ) </v>
          </cell>
          <cell r="C950" t="str">
            <v>Insumos</v>
          </cell>
          <cell r="D950" t="str">
            <v>UND</v>
          </cell>
          <cell r="E950">
            <v>30313</v>
          </cell>
          <cell r="F950">
            <v>29147</v>
          </cell>
        </row>
        <row r="951">
          <cell r="A951" t="str">
            <v>I1133</v>
          </cell>
          <cell r="B951" t="str">
            <v>ACCESORIOS TUBERIA IMC Ó RIDGID 2" (UNION Y  CURVA)</v>
          </cell>
          <cell r="C951" t="str">
            <v>Insumos</v>
          </cell>
          <cell r="D951" t="str">
            <v>UND</v>
          </cell>
          <cell r="E951">
            <v>43726</v>
          </cell>
          <cell r="F951">
            <v>42044</v>
          </cell>
        </row>
        <row r="952">
          <cell r="A952" t="str">
            <v>I1134</v>
          </cell>
          <cell r="B952" t="str">
            <v>ACCESORIOS TUBERIA IMC Ó RIDGID 3" (UNION, ADAPTADOR, CURVA)</v>
          </cell>
          <cell r="C952" t="str">
            <v>Insumos</v>
          </cell>
          <cell r="D952" t="str">
            <v>UND</v>
          </cell>
          <cell r="E952">
            <v>205794</v>
          </cell>
          <cell r="F952">
            <v>197879</v>
          </cell>
        </row>
        <row r="953">
          <cell r="A953" t="str">
            <v>I1135</v>
          </cell>
          <cell r="B953" t="str">
            <v>ACCESORIOS TUBERIA IMC Ó RIDGID 3/4" (UNION Y  CURVA)</v>
          </cell>
          <cell r="C953" t="str">
            <v>Insumos</v>
          </cell>
          <cell r="D953" t="str">
            <v>UND</v>
          </cell>
          <cell r="E953">
            <v>11969</v>
          </cell>
          <cell r="F953">
            <v>11509</v>
          </cell>
        </row>
        <row r="954">
          <cell r="A954" t="str">
            <v>I1136</v>
          </cell>
          <cell r="B954" t="str">
            <v>ACCESORIOS TUBERIA IMC Ó RIDGID 4" (UNION Y  CURVA)</v>
          </cell>
          <cell r="C954" t="str">
            <v>Insumos</v>
          </cell>
          <cell r="D954" t="str">
            <v>UND</v>
          </cell>
          <cell r="E954">
            <v>325212</v>
          </cell>
          <cell r="F954">
            <v>312704</v>
          </cell>
        </row>
        <row r="955">
          <cell r="A955" t="str">
            <v>I1137</v>
          </cell>
          <cell r="B955" t="str">
            <v>ADAPTADOR TERMINAL PVC 3/4"</v>
          </cell>
          <cell r="C955" t="str">
            <v>Insumos</v>
          </cell>
          <cell r="D955" t="str">
            <v>UND</v>
          </cell>
          <cell r="E955">
            <v>520</v>
          </cell>
          <cell r="F955">
            <v>500</v>
          </cell>
        </row>
        <row r="956">
          <cell r="A956" t="str">
            <v>I1138</v>
          </cell>
          <cell r="B956" t="str">
            <v>AISLADOR DE PIN ANSI 55-5 EN MATERIAL POLIMERICO</v>
          </cell>
          <cell r="C956" t="str">
            <v>Insumos</v>
          </cell>
          <cell r="D956" t="str">
            <v>UND</v>
          </cell>
          <cell r="E956">
            <v>38030</v>
          </cell>
          <cell r="F956">
            <v>36567</v>
          </cell>
        </row>
        <row r="957">
          <cell r="A957" t="str">
            <v>I1139</v>
          </cell>
          <cell r="B957" t="str">
            <v>AISLADOR DE SUSPENSION ANSI 52-1, EN MATERIAL POLIMERICO</v>
          </cell>
          <cell r="C957" t="str">
            <v>Insumos</v>
          </cell>
          <cell r="D957" t="str">
            <v>UND</v>
          </cell>
          <cell r="E957">
            <v>38030</v>
          </cell>
          <cell r="F957">
            <v>36567</v>
          </cell>
        </row>
        <row r="958">
          <cell r="A958" t="str">
            <v>I1140</v>
          </cell>
          <cell r="B958" t="str">
            <v>AISLADOR PORCELANA TIPO TENSOR ANSI 54-2</v>
          </cell>
          <cell r="C958" t="str">
            <v>Insumos</v>
          </cell>
          <cell r="D958" t="str">
            <v>UND</v>
          </cell>
          <cell r="E958">
            <v>14620</v>
          </cell>
          <cell r="F958">
            <v>14058</v>
          </cell>
        </row>
        <row r="959">
          <cell r="A959" t="str">
            <v>I1141</v>
          </cell>
          <cell r="B959" t="str">
            <v xml:space="preserve">ALAMBRE COBRE DESNUDO Nº 10 AWG  </v>
          </cell>
          <cell r="C959" t="str">
            <v>Insumos</v>
          </cell>
          <cell r="D959" t="str">
            <v>M</v>
          </cell>
          <cell r="E959">
            <v>3691</v>
          </cell>
          <cell r="F959">
            <v>3549</v>
          </cell>
        </row>
        <row r="960">
          <cell r="A960" t="str">
            <v>I1142</v>
          </cell>
          <cell r="B960" t="str">
            <v>ALAMBRE COBRE DESNUDO Nº 12 AWG</v>
          </cell>
          <cell r="C960" t="str">
            <v>Insumos</v>
          </cell>
          <cell r="D960" t="str">
            <v>M</v>
          </cell>
          <cell r="E960">
            <v>2288</v>
          </cell>
          <cell r="F960">
            <v>2200</v>
          </cell>
        </row>
        <row r="961">
          <cell r="A961" t="str">
            <v>I1143</v>
          </cell>
          <cell r="B961" t="str">
            <v>ALAMBRE COBRE DESNUDO Nº 4 AWG</v>
          </cell>
          <cell r="C961" t="str">
            <v>Insumos</v>
          </cell>
          <cell r="D961" t="str">
            <v>M</v>
          </cell>
          <cell r="E961">
            <v>13884</v>
          </cell>
          <cell r="F961">
            <v>13350</v>
          </cell>
        </row>
        <row r="962">
          <cell r="A962" t="str">
            <v>I1144</v>
          </cell>
          <cell r="B962" t="str">
            <v>ALAMBRE COBRE Nº 10 THHN  AWG</v>
          </cell>
          <cell r="C962" t="str">
            <v>Insumos</v>
          </cell>
          <cell r="D962" t="str">
            <v>M</v>
          </cell>
          <cell r="E962">
            <v>3640</v>
          </cell>
          <cell r="F962">
            <v>3500</v>
          </cell>
        </row>
        <row r="963">
          <cell r="A963" t="str">
            <v>I1145</v>
          </cell>
          <cell r="B963" t="str">
            <v>ALAMBRE COBRE Nº 12 THHN  AWG</v>
          </cell>
          <cell r="C963" t="str">
            <v>Insumos</v>
          </cell>
          <cell r="D963" t="str">
            <v>M</v>
          </cell>
          <cell r="E963">
            <v>2236</v>
          </cell>
          <cell r="F963">
            <v>2150</v>
          </cell>
        </row>
        <row r="964">
          <cell r="A964" t="str">
            <v>I1146</v>
          </cell>
          <cell r="B964" t="str">
            <v>AMARRE PLÁSTICO PARA CABLE TRENZADO 20X4,8MM</v>
          </cell>
          <cell r="C964" t="str">
            <v>Insumos</v>
          </cell>
          <cell r="D964" t="str">
            <v>UND</v>
          </cell>
          <cell r="E964">
            <v>7901</v>
          </cell>
          <cell r="F964">
            <v>7597</v>
          </cell>
        </row>
        <row r="965">
          <cell r="A965" t="str">
            <v>I1147</v>
          </cell>
          <cell r="B965" t="str">
            <v>APLIQUE TORTUGA APTO PARA USO A LA INTEMPERIE. BOMBILLO AHORRADOR 26W E27.</v>
          </cell>
          <cell r="C965" t="str">
            <v>Insumos</v>
          </cell>
          <cell r="D965" t="str">
            <v>UND</v>
          </cell>
          <cell r="E965">
            <v>92204</v>
          </cell>
          <cell r="F965">
            <v>88658</v>
          </cell>
        </row>
        <row r="966">
          <cell r="A966" t="str">
            <v>I1148</v>
          </cell>
          <cell r="B966" t="str">
            <v>ARANDELA CUADRADA PLANA DE 4X4X5/8. PL. 1/8</v>
          </cell>
          <cell r="C966" t="str">
            <v>Insumos</v>
          </cell>
          <cell r="D966" t="str">
            <v>UND</v>
          </cell>
          <cell r="E966">
            <v>5254</v>
          </cell>
          <cell r="F966">
            <v>5052</v>
          </cell>
        </row>
        <row r="967">
          <cell r="A967" t="str">
            <v>I1149</v>
          </cell>
          <cell r="B967" t="str">
            <v>ARANDELA PRESION GUAZA 5/8</v>
          </cell>
          <cell r="C967" t="str">
            <v>Insumos</v>
          </cell>
          <cell r="D967" t="str">
            <v>UND</v>
          </cell>
          <cell r="E967">
            <v>331</v>
          </cell>
          <cell r="F967">
            <v>318</v>
          </cell>
        </row>
        <row r="968">
          <cell r="A968" t="str">
            <v>I1150</v>
          </cell>
          <cell r="B968" t="str">
            <v>BALA CUADRADA FC 2X26W HIGH LIGHTS. INCLUYE 2 BOMBILLAS AHORRADORAS 26W. E27, BALASTO ELECTRONICO Y VIDRIO DECORATIVO</v>
          </cell>
          <cell r="C968" t="str">
            <v>Insumos</v>
          </cell>
          <cell r="D968" t="str">
            <v>UND</v>
          </cell>
          <cell r="E968">
            <v>256135</v>
          </cell>
          <cell r="F968">
            <v>246284</v>
          </cell>
        </row>
        <row r="969">
          <cell r="A969" t="str">
            <v>I1151</v>
          </cell>
          <cell r="B969" t="str">
            <v>BALA DULUX FC HIGH LIGHTS 2X26W. ARO BLANCO Y VIDRIO DECORATIVO. INCLUYE 2 BOMBILLAS AHORRADORAS 26W. E27 Y BALASTO ELECTRONICO.</v>
          </cell>
          <cell r="C969" t="str">
            <v>Insumos</v>
          </cell>
          <cell r="D969" t="str">
            <v>UND</v>
          </cell>
          <cell r="E969">
            <v>246728</v>
          </cell>
          <cell r="F969">
            <v>237238</v>
          </cell>
        </row>
        <row r="970">
          <cell r="A970" t="str">
            <v>I1152</v>
          </cell>
          <cell r="B970" t="str">
            <v>BALA HALOGENA INYECTADA CUADRADA HIGH LIGHTS. ARO ESCUALIZABLE. INCLUYE BOMBILLO DICROICO 50W Y ADAPTADOR 12V.</v>
          </cell>
          <cell r="C970" t="str">
            <v>Insumos</v>
          </cell>
          <cell r="D970" t="str">
            <v>UND</v>
          </cell>
          <cell r="E970">
            <v>79151</v>
          </cell>
          <cell r="F970">
            <v>76107</v>
          </cell>
        </row>
        <row r="971">
          <cell r="A971" t="str">
            <v>I1153</v>
          </cell>
          <cell r="B971" t="str">
            <v>BALA HQI RECTANGULAR EQUALIZABLE MARCA HIGH LIGHTS. INCLUYE AUTOTRANSFORMADOR Y BOMBILLA MH70W</v>
          </cell>
          <cell r="C971" t="str">
            <v>Insumos</v>
          </cell>
          <cell r="D971" t="str">
            <v>UND</v>
          </cell>
          <cell r="E971">
            <v>461479</v>
          </cell>
          <cell r="F971">
            <v>443730</v>
          </cell>
        </row>
        <row r="972">
          <cell r="A972" t="str">
            <v>I1154</v>
          </cell>
          <cell r="B972" t="str">
            <v>BALA MINI FC HIGH LIGHTS 1X26W. INCLUYE BOMBILLA AHORRADORA 26W. E27. ARO BLANCO REFLECTOR EN ALUMINIO BRILLADO</v>
          </cell>
          <cell r="C972" t="str">
            <v>Insumos</v>
          </cell>
          <cell r="D972" t="str">
            <v>UND</v>
          </cell>
          <cell r="E972">
            <v>92204</v>
          </cell>
          <cell r="F972">
            <v>88658</v>
          </cell>
        </row>
        <row r="973">
          <cell r="A973" t="str">
            <v>I1155</v>
          </cell>
          <cell r="B973" t="str">
            <v>BANDA PLASTICA DE SEÑALIZACION SEGUN NORMA CS-273</v>
          </cell>
          <cell r="C973" t="str">
            <v>Insumos</v>
          </cell>
          <cell r="D973" t="str">
            <v>M</v>
          </cell>
          <cell r="E973">
            <v>3686</v>
          </cell>
          <cell r="F973">
            <v>3544</v>
          </cell>
        </row>
        <row r="974">
          <cell r="A974" t="str">
            <v>I1156</v>
          </cell>
          <cell r="B974" t="str">
            <v>BANDEJA PORTACABLE ACERO GALVANIZADO EN CALIENTE ANCHO UTIL 10CM. INCLUYE PLATINAS DE UNION.</v>
          </cell>
          <cell r="C974" t="str">
            <v>Insumos</v>
          </cell>
          <cell r="D974" t="str">
            <v>M</v>
          </cell>
          <cell r="E974">
            <v>65131</v>
          </cell>
          <cell r="F974">
            <v>62626</v>
          </cell>
        </row>
        <row r="975">
          <cell r="A975" t="str">
            <v>I1157</v>
          </cell>
          <cell r="B975" t="str">
            <v>BANDEJA PORTACABLE ACERO GALVANIZADO EN CALIENTE ANCHO UTIL 20CM. INCLUYE PLATINAS DE UNION.</v>
          </cell>
          <cell r="C975" t="str">
            <v>Insumos</v>
          </cell>
          <cell r="D975" t="str">
            <v>M</v>
          </cell>
          <cell r="E975">
            <v>70848</v>
          </cell>
          <cell r="F975">
            <v>68123</v>
          </cell>
        </row>
        <row r="976">
          <cell r="A976" t="str">
            <v>I1158</v>
          </cell>
          <cell r="B976" t="str">
            <v>BANDEJA PORTACABLE ACERO GALVANIZADO EN CALIENTE ANCHO UTIL 30CM. INCLUYE PLATINAS DE UNION.</v>
          </cell>
          <cell r="C976" t="str">
            <v>Insumos</v>
          </cell>
          <cell r="D976" t="str">
            <v>M</v>
          </cell>
          <cell r="E976">
            <v>77581</v>
          </cell>
          <cell r="F976">
            <v>74597</v>
          </cell>
        </row>
        <row r="977">
          <cell r="A977" t="str">
            <v>I1159</v>
          </cell>
          <cell r="B977" t="str">
            <v>BANDEJA PORTACABLE ACERO GALVANIZADO EN CALIENTE ANCHO UTIL 40CM. INCLUYE PLATINAS DE UNION.</v>
          </cell>
          <cell r="C977" t="str">
            <v>Insumos</v>
          </cell>
          <cell r="D977" t="str">
            <v>M</v>
          </cell>
          <cell r="E977">
            <v>84546</v>
          </cell>
          <cell r="F977">
            <v>81294</v>
          </cell>
        </row>
        <row r="978">
          <cell r="A978" t="str">
            <v>I1160</v>
          </cell>
          <cell r="B978" t="str">
            <v>BANDEJA PORTACABLE ACERO GALVANIZADO EN CALIENTE ANCHO UTIL 50CM. INCLUYE PLATINAS DE UNION.</v>
          </cell>
          <cell r="C978" t="str">
            <v>Insumos</v>
          </cell>
          <cell r="D978" t="str">
            <v>M</v>
          </cell>
          <cell r="E978">
            <v>91156</v>
          </cell>
          <cell r="F978">
            <v>87650</v>
          </cell>
        </row>
        <row r="979">
          <cell r="A979" t="str">
            <v>I1161</v>
          </cell>
          <cell r="B979" t="str">
            <v>BANDEJA PORTACABLE ACERO GALVANIZADO EN CALIENTE ANCHO UTIL 60CM. INCLUYE PLATINAS DE UNION.</v>
          </cell>
          <cell r="C979" t="str">
            <v>Insumos</v>
          </cell>
          <cell r="D979" t="str">
            <v>M</v>
          </cell>
          <cell r="E979">
            <v>97697</v>
          </cell>
          <cell r="F979">
            <v>93939</v>
          </cell>
        </row>
        <row r="980">
          <cell r="A980" t="str">
            <v>I1162</v>
          </cell>
          <cell r="B980" t="str">
            <v>BASE Y FOTOCELDA TIPO EXTERIOR PARA ALUMBRADO INSTALADA.</v>
          </cell>
          <cell r="C980" t="str">
            <v>Insumos</v>
          </cell>
          <cell r="D980" t="str">
            <v>UND</v>
          </cell>
          <cell r="E980">
            <v>39957</v>
          </cell>
          <cell r="F980">
            <v>38420</v>
          </cell>
        </row>
        <row r="981">
          <cell r="A981" t="str">
            <v>I1163</v>
          </cell>
          <cell r="B981" t="str">
            <v>BAYONETA PARA ANGULO  DOBLE 2 1/2 X 2 1/2 X 1/4 X 1,50 M</v>
          </cell>
          <cell r="C981" t="str">
            <v>Insumos</v>
          </cell>
          <cell r="D981" t="str">
            <v>UND</v>
          </cell>
          <cell r="E981">
            <v>224309</v>
          </cell>
          <cell r="F981">
            <v>215682</v>
          </cell>
        </row>
        <row r="982">
          <cell r="A982" t="str">
            <v>I1164</v>
          </cell>
          <cell r="B982" t="str">
            <v>BAYONETA SENCILLA  2-1/2 X 1/4 X 1,50 M</v>
          </cell>
          <cell r="C982" t="str">
            <v>Insumos</v>
          </cell>
          <cell r="D982" t="str">
            <v>UND</v>
          </cell>
          <cell r="E982">
            <v>103903</v>
          </cell>
          <cell r="F982">
            <v>99907</v>
          </cell>
        </row>
        <row r="983">
          <cell r="A983" t="str">
            <v>I1165</v>
          </cell>
          <cell r="B983" t="str">
            <v>BOQUILLA-TERMINAL (JUEGO DE TUERCA Y CONTRATUERCA) PARA TUBERIA IMC GALVANIZADA 2"</v>
          </cell>
          <cell r="C983" t="str">
            <v>Insumos</v>
          </cell>
          <cell r="D983" t="str">
            <v>UND</v>
          </cell>
          <cell r="E983">
            <v>3148</v>
          </cell>
          <cell r="F983">
            <v>3027</v>
          </cell>
        </row>
        <row r="984">
          <cell r="A984" t="str">
            <v>I1166</v>
          </cell>
          <cell r="B984" t="str">
            <v>BOQUILLA-TERMINAL (JUEGO DE TUERCA Y CONTRATUERCA) PARA TUBERIA IMC GALVANIZADA 3"</v>
          </cell>
          <cell r="C984" t="str">
            <v>Insumos</v>
          </cell>
          <cell r="D984" t="str">
            <v>UND</v>
          </cell>
          <cell r="E984">
            <v>15091</v>
          </cell>
          <cell r="F984">
            <v>14511</v>
          </cell>
        </row>
        <row r="985">
          <cell r="A985" t="str">
            <v>I1167</v>
          </cell>
          <cell r="B985" t="str">
            <v>BOQUILLA-TERMINAL (JUEGO DE TUERCA Y CONTRATUERCA) PARA TUBERIA IMC GALVANIZADA 4"</v>
          </cell>
          <cell r="C985" t="str">
            <v>Insumos</v>
          </cell>
          <cell r="D985" t="str">
            <v>UND</v>
          </cell>
          <cell r="E985">
            <v>23770</v>
          </cell>
          <cell r="F985">
            <v>22856</v>
          </cell>
        </row>
        <row r="986">
          <cell r="A986" t="str">
            <v>I1168</v>
          </cell>
          <cell r="B986" t="str">
            <v>BORNA DE PONCHAR ESTAÑO DE DOS HUECOS Nº 4/0</v>
          </cell>
          <cell r="C986" t="str">
            <v>Insumos</v>
          </cell>
          <cell r="D986" t="str">
            <v>UND</v>
          </cell>
          <cell r="E986">
            <v>11777</v>
          </cell>
          <cell r="F986">
            <v>11324</v>
          </cell>
        </row>
        <row r="987">
          <cell r="A987" t="str">
            <v>I1169</v>
          </cell>
          <cell r="B987" t="str">
            <v>BORNA TERMINAL PONCHAR MARCA 3M Ó PANDUIT BARRIL LARGO PARA CABLE NO.1/0AWG</v>
          </cell>
          <cell r="C987" t="str">
            <v>Insumos</v>
          </cell>
          <cell r="D987" t="str">
            <v>UND</v>
          </cell>
          <cell r="E987">
            <v>5536</v>
          </cell>
          <cell r="F987">
            <v>5323</v>
          </cell>
        </row>
        <row r="988">
          <cell r="A988" t="str">
            <v>I1170</v>
          </cell>
          <cell r="B988" t="str">
            <v>BORNA TERMINAL PONCHAR MARCA 3M Ó PANDUIT BARRIL LARGO PARA CABLE NO.2/0AWG</v>
          </cell>
          <cell r="C988" t="str">
            <v>Insumos</v>
          </cell>
          <cell r="D988" t="str">
            <v>UND</v>
          </cell>
          <cell r="E988">
            <v>6763</v>
          </cell>
          <cell r="F988">
            <v>6503</v>
          </cell>
        </row>
        <row r="989">
          <cell r="A989" t="str">
            <v>I1171</v>
          </cell>
          <cell r="B989" t="str">
            <v>BORNA TERMINAL PONCHAR MARCA 3M Ó PANDUIT BARRIL LARGO PARA CABLE NO.2AWG</v>
          </cell>
          <cell r="C989" t="str">
            <v>Insumos</v>
          </cell>
          <cell r="D989" t="str">
            <v>UND</v>
          </cell>
          <cell r="E989">
            <v>5467</v>
          </cell>
          <cell r="F989">
            <v>5257</v>
          </cell>
        </row>
        <row r="990">
          <cell r="A990" t="str">
            <v>I1172</v>
          </cell>
          <cell r="B990" t="str">
            <v>BRAZO HORIZONTAL GALV. 3/4" X 1.50M</v>
          </cell>
          <cell r="C990" t="str">
            <v>Insumos</v>
          </cell>
          <cell r="D990" t="str">
            <v>UND</v>
          </cell>
          <cell r="E990">
            <v>106650</v>
          </cell>
          <cell r="F990">
            <v>102548</v>
          </cell>
        </row>
        <row r="991">
          <cell r="A991" t="str">
            <v>I1173</v>
          </cell>
          <cell r="B991" t="str">
            <v>CABLE CUADRUPLEX AUTOSOPORTADOS 90ºC 600V  Nº  3X2/0+1X1/0 CONDUCTOR DE ALUMIIO AISLADO EN POLITILENO RETICULADO (XLP)</v>
          </cell>
          <cell r="C991" t="str">
            <v>Insumos</v>
          </cell>
          <cell r="D991" t="str">
            <v>M</v>
          </cell>
          <cell r="E991">
            <v>64186</v>
          </cell>
          <cell r="F991">
            <v>61717</v>
          </cell>
        </row>
        <row r="992">
          <cell r="A992" t="str">
            <v>I1174</v>
          </cell>
          <cell r="B992" t="str">
            <v>CABLE CUADRUPLEX AUTOSOPORTADOS 90ºC 600V  Nº  4X4/0 CONDUCTOR DE ALUMIIO AISLADO EN POLITILENO RETICULADO (XLP)</v>
          </cell>
          <cell r="C992" t="str">
            <v>Insumos</v>
          </cell>
          <cell r="D992" t="str">
            <v>M</v>
          </cell>
          <cell r="E992">
            <v>101816</v>
          </cell>
          <cell r="F992">
            <v>97900</v>
          </cell>
        </row>
        <row r="993">
          <cell r="A993" t="str">
            <v>I1175</v>
          </cell>
          <cell r="B993" t="str">
            <v>CABLE DE ALUMINIO DESNUDO CON ALMA  ACERO GALVANIZADO ACSR Nº 1/0 AWG</v>
          </cell>
          <cell r="C993" t="str">
            <v>Insumos</v>
          </cell>
          <cell r="D993" t="str">
            <v>M</v>
          </cell>
          <cell r="E993">
            <v>4203</v>
          </cell>
          <cell r="F993">
            <v>4041</v>
          </cell>
        </row>
        <row r="994">
          <cell r="A994" t="str">
            <v>I1176</v>
          </cell>
          <cell r="B994" t="str">
            <v>CABLE DE ALUMINIO DESNUDO CON ALMA  ACERO GALVANIZADO ACSR Nº 1/0 AWG</v>
          </cell>
          <cell r="C994" t="str">
            <v>Insumos</v>
          </cell>
          <cell r="D994" t="str">
            <v>M</v>
          </cell>
          <cell r="E994">
            <v>6297</v>
          </cell>
          <cell r="F994">
            <v>6055</v>
          </cell>
        </row>
        <row r="995">
          <cell r="A995" t="str">
            <v>I1177</v>
          </cell>
          <cell r="B995" t="str">
            <v>CABLE DE ALUMINIO DESNUDO CON ALMA  ACERO GALVANIZADO ACSR Nº 4/0 AWG</v>
          </cell>
          <cell r="C995" t="str">
            <v>Insumos</v>
          </cell>
          <cell r="D995" t="str">
            <v>M</v>
          </cell>
          <cell r="E995">
            <v>8478</v>
          </cell>
          <cell r="F995">
            <v>8152</v>
          </cell>
        </row>
        <row r="996">
          <cell r="A996" t="str">
            <v>I1178</v>
          </cell>
          <cell r="B996" t="str">
            <v>CABLE DE COBRE DESNUDO Nº 1/0  AWG</v>
          </cell>
          <cell r="C996" t="str">
            <v>Insumos</v>
          </cell>
          <cell r="D996" t="str">
            <v>M</v>
          </cell>
          <cell r="E996">
            <v>31197</v>
          </cell>
          <cell r="F996">
            <v>29997</v>
          </cell>
        </row>
        <row r="997">
          <cell r="A997" t="str">
            <v>I1179</v>
          </cell>
          <cell r="B997" t="str">
            <v>CABLE DE COBRE DESNUDO Nº 10 AWG</v>
          </cell>
          <cell r="C997" t="str">
            <v>Insumos</v>
          </cell>
          <cell r="D997" t="str">
            <v>M</v>
          </cell>
          <cell r="E997">
            <v>3847</v>
          </cell>
          <cell r="F997">
            <v>3699</v>
          </cell>
        </row>
        <row r="998">
          <cell r="A998" t="str">
            <v>I1180</v>
          </cell>
          <cell r="B998" t="str">
            <v>CABLE DE COBRE DESNUDO Nº 2  AWG</v>
          </cell>
          <cell r="C998" t="str">
            <v>Insumos</v>
          </cell>
          <cell r="D998" t="str">
            <v>M</v>
          </cell>
          <cell r="E998">
            <v>17629</v>
          </cell>
          <cell r="F998">
            <v>16951</v>
          </cell>
        </row>
        <row r="999">
          <cell r="A999" t="str">
            <v>I1181</v>
          </cell>
          <cell r="B999" t="str">
            <v>CABLE DE COBRE DESNUDO Nº 2/0  AWG</v>
          </cell>
          <cell r="C999" t="str">
            <v>Insumos</v>
          </cell>
          <cell r="D999" t="str">
            <v>M</v>
          </cell>
          <cell r="E999">
            <v>40973</v>
          </cell>
          <cell r="F999">
            <v>39397</v>
          </cell>
        </row>
        <row r="1000">
          <cell r="A1000" t="str">
            <v>I1182</v>
          </cell>
          <cell r="B1000" t="str">
            <v xml:space="preserve">CABLE DE COBRE DESNUDO Nº 4 AWG </v>
          </cell>
          <cell r="C1000" t="str">
            <v>Insumos</v>
          </cell>
          <cell r="D1000" t="str">
            <v>M</v>
          </cell>
          <cell r="E1000">
            <v>14526</v>
          </cell>
          <cell r="F1000">
            <v>13967</v>
          </cell>
        </row>
        <row r="1001">
          <cell r="A1001" t="str">
            <v>I1183</v>
          </cell>
          <cell r="B1001" t="str">
            <v xml:space="preserve">CABLE DE COBRE DESNUDO Nº 4/0 AWG </v>
          </cell>
          <cell r="C1001" t="str">
            <v>Insumos</v>
          </cell>
          <cell r="D1001" t="str">
            <v>M</v>
          </cell>
          <cell r="E1001">
            <v>72161</v>
          </cell>
          <cell r="F1001">
            <v>69386</v>
          </cell>
        </row>
        <row r="1002">
          <cell r="A1002" t="str">
            <v>I1184</v>
          </cell>
          <cell r="B1002" t="str">
            <v xml:space="preserve">CABLE DE COBRE DESNUDO Nº 6 AWG  </v>
          </cell>
          <cell r="C1002" t="str">
            <v>Insumos</v>
          </cell>
          <cell r="D1002" t="str">
            <v>M</v>
          </cell>
          <cell r="E1002">
            <v>7959</v>
          </cell>
          <cell r="F1002">
            <v>7653</v>
          </cell>
        </row>
        <row r="1003">
          <cell r="A1003" t="str">
            <v>I1185</v>
          </cell>
          <cell r="B1003" t="str">
            <v xml:space="preserve">CABLE DE COBRE DESNUDO Nº 8 AWG </v>
          </cell>
          <cell r="C1003" t="str">
            <v>Insumos</v>
          </cell>
          <cell r="D1003" t="str">
            <v>M</v>
          </cell>
          <cell r="E1003">
            <v>4920</v>
          </cell>
          <cell r="F1003">
            <v>4731</v>
          </cell>
        </row>
        <row r="1004">
          <cell r="A1004" t="str">
            <v>I1186</v>
          </cell>
          <cell r="B1004" t="str">
            <v>CABLE DE COBRE ENCAUCHETADO 3 X 16 THHN</v>
          </cell>
          <cell r="C1004" t="str">
            <v>Insumos</v>
          </cell>
          <cell r="D1004" t="str">
            <v>M</v>
          </cell>
          <cell r="E1004">
            <v>5140</v>
          </cell>
          <cell r="F1004">
            <v>4942</v>
          </cell>
        </row>
        <row r="1005">
          <cell r="A1005" t="str">
            <v>I1187</v>
          </cell>
          <cell r="B1005" t="str">
            <v>CABLE DE COBRE MONOPOLAR  XLPE MV-90 15KV 90ºC CON NIVEL DE AISLAMIENTO  DE 100% Nº2 AWG</v>
          </cell>
          <cell r="C1005" t="str">
            <v>Insumos</v>
          </cell>
          <cell r="D1005" t="str">
            <v>M</v>
          </cell>
          <cell r="E1005">
            <v>51638</v>
          </cell>
          <cell r="F1005">
            <v>49652</v>
          </cell>
        </row>
        <row r="1006">
          <cell r="A1006" t="str">
            <v>I1188</v>
          </cell>
          <cell r="B1006" t="str">
            <v>CABLE DE COBRE Nº 1/0 THHN  AWG</v>
          </cell>
          <cell r="C1006" t="str">
            <v>Insumos</v>
          </cell>
          <cell r="D1006" t="str">
            <v>M</v>
          </cell>
          <cell r="E1006">
            <v>35586</v>
          </cell>
          <cell r="F1006">
            <v>34217</v>
          </cell>
        </row>
        <row r="1007">
          <cell r="A1007" t="str">
            <v>I1189</v>
          </cell>
          <cell r="B1007" t="str">
            <v xml:space="preserve">CABLE DE COBRE Nº 10 THHN AWG  AMARILLO </v>
          </cell>
          <cell r="C1007" t="str">
            <v>Insumos</v>
          </cell>
          <cell r="D1007" t="str">
            <v>M</v>
          </cell>
          <cell r="E1007">
            <v>3132</v>
          </cell>
          <cell r="F1007">
            <v>3012</v>
          </cell>
        </row>
        <row r="1008">
          <cell r="A1008" t="str">
            <v>I1190</v>
          </cell>
          <cell r="B1008" t="str">
            <v xml:space="preserve">CABLE DE COBRE Nº 2 THHN AWG NEGRO </v>
          </cell>
          <cell r="C1008" t="str">
            <v>Insumos</v>
          </cell>
          <cell r="D1008" t="str">
            <v>M</v>
          </cell>
          <cell r="E1008">
            <v>19250</v>
          </cell>
          <cell r="F1008">
            <v>18510</v>
          </cell>
        </row>
        <row r="1009">
          <cell r="A1009" t="str">
            <v>I1191</v>
          </cell>
          <cell r="B1009" t="str">
            <v>CABLE DE COBRE Nº 2/0 THHN  AWG</v>
          </cell>
          <cell r="C1009" t="str">
            <v>Insumos</v>
          </cell>
          <cell r="D1009" t="str">
            <v>M</v>
          </cell>
          <cell r="E1009">
            <v>40681</v>
          </cell>
          <cell r="F1009">
            <v>39116</v>
          </cell>
        </row>
        <row r="1010">
          <cell r="A1010" t="str">
            <v>I1192</v>
          </cell>
          <cell r="B1010" t="str">
            <v>CABLE DE COBRE Nº 350 THHN MCM</v>
          </cell>
          <cell r="C1010" t="str">
            <v>Insumos</v>
          </cell>
          <cell r="D1010" t="str">
            <v>M</v>
          </cell>
          <cell r="E1010">
            <v>110620</v>
          </cell>
          <cell r="F1010">
            <v>106365</v>
          </cell>
        </row>
        <row r="1011">
          <cell r="A1011" t="str">
            <v>I1193</v>
          </cell>
          <cell r="B1011" t="str">
            <v xml:space="preserve">CABLE DE COBRE Nº 4 THHN AWG NEGRO </v>
          </cell>
          <cell r="C1011" t="str">
            <v>Insumos</v>
          </cell>
          <cell r="D1011" t="str">
            <v>M</v>
          </cell>
          <cell r="E1011">
            <v>11898</v>
          </cell>
          <cell r="F1011">
            <v>11440</v>
          </cell>
        </row>
        <row r="1012">
          <cell r="A1012" t="str">
            <v>I1194</v>
          </cell>
          <cell r="B1012" t="str">
            <v xml:space="preserve">CABLE DE COBRE Nº 4/0 THHN  AWG NEGRO </v>
          </cell>
          <cell r="C1012" t="str">
            <v>Insumos</v>
          </cell>
          <cell r="D1012" t="str">
            <v>M</v>
          </cell>
          <cell r="E1012">
            <v>72721</v>
          </cell>
          <cell r="F1012">
            <v>69924</v>
          </cell>
        </row>
        <row r="1013">
          <cell r="A1013" t="str">
            <v>I1195</v>
          </cell>
          <cell r="B1013" t="str">
            <v xml:space="preserve">CABLE DE COBRE Nº 6 THHN AWG NEGRO </v>
          </cell>
          <cell r="C1013" t="str">
            <v>Insumos</v>
          </cell>
          <cell r="D1013" t="str">
            <v>M</v>
          </cell>
          <cell r="E1013">
            <v>10712</v>
          </cell>
          <cell r="F1013">
            <v>10300</v>
          </cell>
        </row>
        <row r="1014">
          <cell r="A1014" t="str">
            <v>I1196</v>
          </cell>
          <cell r="B1014" t="str">
            <v xml:space="preserve">CABLE DE COBRE Nº 8 THHN AWG  NEGRO </v>
          </cell>
          <cell r="C1014" t="str">
            <v>Insumos</v>
          </cell>
          <cell r="D1014" t="str">
            <v>M</v>
          </cell>
          <cell r="E1014">
            <v>5907</v>
          </cell>
          <cell r="F1014">
            <v>5680</v>
          </cell>
        </row>
        <row r="1015">
          <cell r="A1015" t="str">
            <v>I1197</v>
          </cell>
          <cell r="B1015" t="str">
            <v xml:space="preserve">ALAMBRE DE COBRE Nº 8 THWN </v>
          </cell>
          <cell r="C1015" t="str">
            <v>Insumos</v>
          </cell>
          <cell r="D1015" t="str">
            <v>M</v>
          </cell>
          <cell r="E1015">
            <v>4505</v>
          </cell>
          <cell r="F1015">
            <v>4332</v>
          </cell>
        </row>
        <row r="1016">
          <cell r="A1016" t="str">
            <v>I1198</v>
          </cell>
          <cell r="B1016" t="str">
            <v xml:space="preserve">ALAMBRE DE COBRE Nº 10 THWN </v>
          </cell>
          <cell r="C1016" t="str">
            <v>Insumos</v>
          </cell>
          <cell r="D1016" t="str">
            <v>M</v>
          </cell>
          <cell r="E1016">
            <v>3383</v>
          </cell>
          <cell r="F1016">
            <v>3253</v>
          </cell>
        </row>
        <row r="1017">
          <cell r="A1017" t="str">
            <v>I1199</v>
          </cell>
          <cell r="B1017" t="str">
            <v xml:space="preserve">ALAMBRE DE COBRE Nº 12 THWN </v>
          </cell>
          <cell r="C1017" t="str">
            <v>Insumos</v>
          </cell>
          <cell r="D1017" t="str">
            <v>M</v>
          </cell>
          <cell r="E1017">
            <v>3042</v>
          </cell>
          <cell r="F1017">
            <v>2925</v>
          </cell>
        </row>
        <row r="1018">
          <cell r="A1018" t="str">
            <v>I1200</v>
          </cell>
          <cell r="B1018" t="str">
            <v xml:space="preserve">CABLE DE COBRE Nº 6 THWN </v>
          </cell>
          <cell r="C1018" t="str">
            <v>Insumos</v>
          </cell>
          <cell r="D1018" t="str">
            <v>M</v>
          </cell>
          <cell r="E1018">
            <v>13745</v>
          </cell>
          <cell r="F1018">
            <v>13216</v>
          </cell>
        </row>
        <row r="1019">
          <cell r="A1019" t="str">
            <v>I1201</v>
          </cell>
          <cell r="B1019" t="str">
            <v xml:space="preserve">CABLE DE COBRE Nº 8 THWN </v>
          </cell>
          <cell r="C1019" t="str">
            <v>Insumos</v>
          </cell>
          <cell r="D1019" t="str">
            <v>M</v>
          </cell>
          <cell r="E1019">
            <v>9242</v>
          </cell>
          <cell r="F1019">
            <v>8887</v>
          </cell>
        </row>
        <row r="1020">
          <cell r="A1020" t="str">
            <v>I1202</v>
          </cell>
          <cell r="B1020" t="str">
            <v xml:space="preserve">CABLE DE COBRE Nº 10 THWN </v>
          </cell>
          <cell r="C1020" t="str">
            <v>Insumos</v>
          </cell>
          <cell r="D1020" t="str">
            <v>M</v>
          </cell>
          <cell r="E1020">
            <v>6537</v>
          </cell>
          <cell r="F1020">
            <v>6286</v>
          </cell>
        </row>
        <row r="1021">
          <cell r="A1021" t="str">
            <v>I1203</v>
          </cell>
          <cell r="B1021" t="str">
            <v xml:space="preserve">CABLE DE COBRE Nº 12 THWN </v>
          </cell>
          <cell r="C1021" t="str">
            <v>Insumos</v>
          </cell>
          <cell r="D1021" t="str">
            <v>M</v>
          </cell>
          <cell r="E1021">
            <v>4505</v>
          </cell>
          <cell r="F1021">
            <v>4332</v>
          </cell>
        </row>
        <row r="1022">
          <cell r="A1022" t="str">
            <v>I1204</v>
          </cell>
          <cell r="B1022" t="str">
            <v>CABLE SUPER GX DE 9,53 MM (3/8") GALVANIZADO O CABLE PARA RETENIDA DE 3/8 GALVANIZADO</v>
          </cell>
          <cell r="C1022" t="str">
            <v>Insumos</v>
          </cell>
          <cell r="D1022" t="str">
            <v>M</v>
          </cell>
          <cell r="E1022">
            <v>4871</v>
          </cell>
          <cell r="F1022">
            <v>4684</v>
          </cell>
        </row>
        <row r="1023">
          <cell r="A1023" t="str">
            <v>I1205</v>
          </cell>
          <cell r="B1023" t="str">
            <v xml:space="preserve">CAJA METALICA GALVANIZADA (REF: 2400) </v>
          </cell>
          <cell r="C1023" t="str">
            <v>Insumos</v>
          </cell>
          <cell r="D1023" t="str">
            <v>UND</v>
          </cell>
          <cell r="E1023">
            <v>3481</v>
          </cell>
          <cell r="F1023">
            <v>3347</v>
          </cell>
        </row>
        <row r="1024">
          <cell r="A1024" t="str">
            <v>I1206</v>
          </cell>
          <cell r="B1024" t="str">
            <v xml:space="preserve">CAJA METALICA GALVANIZADA (REF: 5800) </v>
          </cell>
          <cell r="C1024" t="str">
            <v>Insumos</v>
          </cell>
          <cell r="D1024" t="str">
            <v>UND</v>
          </cell>
          <cell r="E1024">
            <v>2672</v>
          </cell>
          <cell r="F1024">
            <v>2569</v>
          </cell>
        </row>
        <row r="1025">
          <cell r="A1025" t="str">
            <v>I1207</v>
          </cell>
          <cell r="B1025" t="str">
            <v>CAJA OCTOGONAL GALVANIZADA (CAJA EMP GALV.OCTAGONAL 4")</v>
          </cell>
          <cell r="C1025" t="str">
            <v>Insumos</v>
          </cell>
          <cell r="D1025" t="str">
            <v>UND</v>
          </cell>
          <cell r="E1025">
            <v>2672</v>
          </cell>
          <cell r="F1025">
            <v>2569</v>
          </cell>
        </row>
        <row r="1026">
          <cell r="A1026" t="str">
            <v>I1208</v>
          </cell>
          <cell r="B1026" t="str">
            <v xml:space="preserve">CAJA TRIFÁSICA TIPO INTEMPERIE PARA ACOMETIDAS DE BT </v>
          </cell>
          <cell r="C1026" t="str">
            <v>Insumos</v>
          </cell>
          <cell r="D1026" t="str">
            <v>M</v>
          </cell>
          <cell r="E1026">
            <v>189949</v>
          </cell>
          <cell r="F1026">
            <v>182643</v>
          </cell>
        </row>
        <row r="1027">
          <cell r="A1027" t="str">
            <v>I1209</v>
          </cell>
          <cell r="B1027" t="str">
            <v xml:space="preserve">CAPACETE ROSCADO EN ALUMINIO PARA TUBERIA IMC GALVANIZADA DE 1" </v>
          </cell>
          <cell r="C1027" t="str">
            <v>Insumos</v>
          </cell>
          <cell r="D1027" t="str">
            <v>UND</v>
          </cell>
          <cell r="E1027">
            <v>6537</v>
          </cell>
          <cell r="F1027">
            <v>6286</v>
          </cell>
        </row>
        <row r="1028">
          <cell r="A1028" t="str">
            <v>I1210</v>
          </cell>
          <cell r="B1028" t="str">
            <v xml:space="preserve">CAPACETE ROSCADO EN ALUMINIO PARA TUBERIA IMC GALVANIZADA DE 2" </v>
          </cell>
          <cell r="C1028" t="str">
            <v>Insumos</v>
          </cell>
          <cell r="D1028" t="str">
            <v>UND</v>
          </cell>
          <cell r="E1028">
            <v>22582</v>
          </cell>
          <cell r="F1028">
            <v>21713</v>
          </cell>
        </row>
        <row r="1029">
          <cell r="A1029" t="str">
            <v>I1211</v>
          </cell>
          <cell r="B1029" t="str">
            <v xml:space="preserve">CAPACETE ROSCADO EN ALUMINIO PARA TUBERIA IMC GALVANIZADA DE 3" </v>
          </cell>
          <cell r="C1029" t="str">
            <v>Insumos</v>
          </cell>
          <cell r="D1029" t="str">
            <v>UND</v>
          </cell>
          <cell r="E1029">
            <v>31780</v>
          </cell>
          <cell r="F1029">
            <v>30558</v>
          </cell>
        </row>
        <row r="1030">
          <cell r="A1030" t="str">
            <v>I1212</v>
          </cell>
          <cell r="B1030" t="str">
            <v xml:space="preserve">CAPACETE ROSCADO EN ALUMINIO PARA TUBERIA IMC GALVANIZADA DE 4" </v>
          </cell>
          <cell r="C1030" t="str">
            <v>Insumos</v>
          </cell>
          <cell r="D1030" t="str">
            <v>UND</v>
          </cell>
          <cell r="E1030">
            <v>33566</v>
          </cell>
          <cell r="F1030">
            <v>32275</v>
          </cell>
        </row>
        <row r="1031">
          <cell r="A1031" t="str">
            <v>I1213</v>
          </cell>
          <cell r="B1031" t="str">
            <v xml:space="preserve">CINTA DE ACERO INOXIDABLE 5/8" </v>
          </cell>
          <cell r="C1031" t="str">
            <v>Insumos</v>
          </cell>
          <cell r="D1031" t="str">
            <v>M</v>
          </cell>
          <cell r="E1031">
            <v>6997</v>
          </cell>
          <cell r="F1031">
            <v>6728</v>
          </cell>
        </row>
        <row r="1032">
          <cell r="A1032" t="str">
            <v>I1214</v>
          </cell>
          <cell r="B1032" t="str">
            <v>CINTA EN ACERO INOXIDABLE 1/2"</v>
          </cell>
          <cell r="C1032" t="str">
            <v>Insumos</v>
          </cell>
          <cell r="D1032" t="str">
            <v>M</v>
          </cell>
          <cell r="E1032">
            <v>5410</v>
          </cell>
          <cell r="F1032">
            <v>5202</v>
          </cell>
        </row>
        <row r="1033">
          <cell r="A1033" t="str">
            <v>I1215</v>
          </cell>
          <cell r="B1033" t="str">
            <v>CLAVIJA CON SEGURO DE GIRO 2P+T 250V/20A. MARCA LEGRAND</v>
          </cell>
          <cell r="C1033" t="str">
            <v>Insumos</v>
          </cell>
          <cell r="D1033" t="str">
            <v>UND</v>
          </cell>
          <cell r="E1033">
            <v>96740</v>
          </cell>
          <cell r="F1033">
            <v>93019</v>
          </cell>
        </row>
        <row r="1034">
          <cell r="A1034" t="str">
            <v>I1216</v>
          </cell>
          <cell r="B1034" t="str">
            <v>CLAVIJA CON SEGURO DE GIRO 2P+T 250V/30A. MARCA LEGRAND</v>
          </cell>
          <cell r="C1034" t="str">
            <v>Insumos</v>
          </cell>
          <cell r="D1034" t="str">
            <v>UND</v>
          </cell>
          <cell r="E1034">
            <v>104347</v>
          </cell>
          <cell r="F1034">
            <v>100334</v>
          </cell>
        </row>
        <row r="1035">
          <cell r="A1035" t="str">
            <v>I1217</v>
          </cell>
          <cell r="B1035" t="str">
            <v>CLAVIJA RECTA PARA TOMA INDUSTRIAL 3P+N+T 250V/16A IP44. MARCA LEGRAND</v>
          </cell>
          <cell r="C1035" t="str">
            <v>Insumos</v>
          </cell>
          <cell r="D1035" t="str">
            <v>UND</v>
          </cell>
          <cell r="E1035">
            <v>12480</v>
          </cell>
          <cell r="F1035">
            <v>12000</v>
          </cell>
        </row>
        <row r="1036">
          <cell r="A1036" t="str">
            <v>I1218</v>
          </cell>
          <cell r="B1036" t="str">
            <v>CLAVIJA RECTA PARA TOMA INDUSTRIAL 3P+N+T 250V/16A IP67. MARCA LEGRAND</v>
          </cell>
          <cell r="C1036" t="str">
            <v>Insumos</v>
          </cell>
          <cell r="D1036" t="str">
            <v>UND</v>
          </cell>
          <cell r="E1036">
            <v>165199</v>
          </cell>
          <cell r="F1036">
            <v>158845</v>
          </cell>
        </row>
        <row r="1037">
          <cell r="A1037" t="str">
            <v>I1219</v>
          </cell>
          <cell r="B1037" t="str">
            <v>CLAVIJA RECTA PARA TOMA INDUSTRIAL 3P+N+T 250V/32A IP44. MARCA LEGRAND</v>
          </cell>
          <cell r="C1037" t="str">
            <v>Insumos</v>
          </cell>
          <cell r="D1037" t="str">
            <v>UND</v>
          </cell>
          <cell r="E1037">
            <v>118367</v>
          </cell>
          <cell r="F1037">
            <v>113814</v>
          </cell>
        </row>
        <row r="1038">
          <cell r="A1038" t="str">
            <v>I1220</v>
          </cell>
          <cell r="B1038" t="str">
            <v>CLAVIJA RECTA PARA TOMA INDUSTRIAL 3P+N+T 250V/32A IP67. MARCA LEGRAND</v>
          </cell>
          <cell r="C1038" t="str">
            <v>Insumos</v>
          </cell>
          <cell r="D1038" t="str">
            <v>UND</v>
          </cell>
          <cell r="E1038">
            <v>210120</v>
          </cell>
          <cell r="F1038">
            <v>202038</v>
          </cell>
        </row>
        <row r="1039">
          <cell r="A1039" t="str">
            <v>I1221</v>
          </cell>
          <cell r="B1039" t="str">
            <v>CLAVIJA RECTA PARA TOMA INDUSTRIAL 3P+N+T 250V/63A IP67. MARCA LEGRAND</v>
          </cell>
          <cell r="C1039" t="str">
            <v>Insumos</v>
          </cell>
          <cell r="D1039" t="str">
            <v>UND</v>
          </cell>
          <cell r="E1039">
            <v>477286</v>
          </cell>
          <cell r="F1039">
            <v>458929</v>
          </cell>
        </row>
        <row r="1040">
          <cell r="A1040" t="str">
            <v>I1222</v>
          </cell>
          <cell r="B1040" t="str">
            <v>CLAVIJA RECTA PARA TOMA INDUSTRIAL 3P+T 250V/16A IP44. MARCA LEGRAND</v>
          </cell>
          <cell r="C1040" t="str">
            <v>Insumos</v>
          </cell>
          <cell r="D1040" t="str">
            <v>UND</v>
          </cell>
          <cell r="E1040">
            <v>62272</v>
          </cell>
          <cell r="F1040">
            <v>59877</v>
          </cell>
        </row>
        <row r="1041">
          <cell r="A1041" t="str">
            <v>I1223</v>
          </cell>
          <cell r="B1041" t="str">
            <v>CLAVIJA RECTA PARA TOMA INDUSTRIAL 3P+T 250V/16A IP67. MARCA LEGRAND</v>
          </cell>
          <cell r="C1041" t="str">
            <v>Insumos</v>
          </cell>
          <cell r="D1041" t="str">
            <v>UND</v>
          </cell>
          <cell r="E1041">
            <v>147845</v>
          </cell>
          <cell r="F1041">
            <v>142159</v>
          </cell>
        </row>
        <row r="1042">
          <cell r="A1042" t="str">
            <v>I1224</v>
          </cell>
          <cell r="B1042" t="str">
            <v>CLAVIJA RECTA PARA TOMA INDUSTRIAL 3P+T 250V/32A IP44. MARCA LEGRAND</v>
          </cell>
          <cell r="C1042" t="str">
            <v>Insumos</v>
          </cell>
          <cell r="D1042" t="str">
            <v>UND</v>
          </cell>
          <cell r="E1042">
            <v>93649</v>
          </cell>
          <cell r="F1042">
            <v>90047</v>
          </cell>
        </row>
        <row r="1043">
          <cell r="A1043" t="str">
            <v>I1225</v>
          </cell>
          <cell r="B1043" t="str">
            <v>CLAVIJA RECTA PARA TOMA INDUSTRIAL 3P+T 250V/32A IP67. MARCA LEGRAND</v>
          </cell>
          <cell r="C1043" t="str">
            <v>Insumos</v>
          </cell>
          <cell r="D1043" t="str">
            <v>UND</v>
          </cell>
          <cell r="E1043">
            <v>191100</v>
          </cell>
          <cell r="F1043">
            <v>183750</v>
          </cell>
        </row>
        <row r="1044">
          <cell r="A1044" t="str">
            <v>I1226</v>
          </cell>
          <cell r="B1044" t="str">
            <v>CLAVIJA RECTA PARA TOMA INDUSTRIAL 3P+T 250V/63A IP67. MARCA LEGRAND</v>
          </cell>
          <cell r="C1044" t="str">
            <v>Insumos</v>
          </cell>
          <cell r="D1044" t="str">
            <v>UND</v>
          </cell>
          <cell r="E1044">
            <v>442348</v>
          </cell>
          <cell r="F1044">
            <v>425335</v>
          </cell>
        </row>
        <row r="1045">
          <cell r="A1045" t="str">
            <v>I1227</v>
          </cell>
          <cell r="B1045" t="str">
            <v>CONDULETA EN T Ó L 3/4" NPT</v>
          </cell>
          <cell r="C1045" t="str">
            <v>Insumos</v>
          </cell>
          <cell r="D1045" t="str">
            <v>UND</v>
          </cell>
          <cell r="E1045">
            <v>16193</v>
          </cell>
          <cell r="F1045">
            <v>15570</v>
          </cell>
        </row>
        <row r="1046">
          <cell r="A1046" t="str">
            <v>I1228</v>
          </cell>
          <cell r="B1046" t="str">
            <v>CONECTOR DE COMPRESIÓN DE RANURAS PARALELAS, TIPO 1</v>
          </cell>
          <cell r="C1046" t="str">
            <v>Insumos</v>
          </cell>
          <cell r="D1046" t="str">
            <v>UND</v>
          </cell>
          <cell r="E1046">
            <v>33809</v>
          </cell>
          <cell r="F1046">
            <v>32509</v>
          </cell>
        </row>
        <row r="1047">
          <cell r="A1047" t="str">
            <v>I1229</v>
          </cell>
          <cell r="B1047" t="str">
            <v>CONECTOR DE TORNILLO CON CHAQUETA AISLANTE</v>
          </cell>
          <cell r="C1047" t="str">
            <v>Insumos</v>
          </cell>
          <cell r="D1047" t="str">
            <v>UND</v>
          </cell>
          <cell r="E1047">
            <v>17761</v>
          </cell>
          <cell r="F1047">
            <v>17078</v>
          </cell>
        </row>
        <row r="1048">
          <cell r="A1048" t="str">
            <v>I1230</v>
          </cell>
          <cell r="B1048" t="str">
            <v>CONECTOR PARA VARILLA 5/8"</v>
          </cell>
          <cell r="C1048" t="str">
            <v>Insumos</v>
          </cell>
          <cell r="D1048" t="str">
            <v>UND</v>
          </cell>
          <cell r="E1048">
            <v>8317</v>
          </cell>
          <cell r="F1048">
            <v>7997</v>
          </cell>
        </row>
        <row r="1049">
          <cell r="A1049" t="str">
            <v>I1231</v>
          </cell>
          <cell r="B1049" t="str">
            <v>CONECTOR TERMINAL DE COMPRESION TIPO VASTAGO, TIPO4</v>
          </cell>
          <cell r="C1049" t="str">
            <v>Insumos</v>
          </cell>
          <cell r="D1049" t="str">
            <v>UND</v>
          </cell>
          <cell r="E1049">
            <v>217201</v>
          </cell>
          <cell r="F1049">
            <v>208847</v>
          </cell>
        </row>
        <row r="1050">
          <cell r="A1050" t="str">
            <v>I1232</v>
          </cell>
          <cell r="B1050" t="str">
            <v>CONECTOR TIPO CUÑA</v>
          </cell>
          <cell r="C1050" t="str">
            <v>Insumos</v>
          </cell>
          <cell r="D1050" t="str">
            <v>UND</v>
          </cell>
          <cell r="E1050">
            <v>16595</v>
          </cell>
          <cell r="F1050">
            <v>15957</v>
          </cell>
        </row>
        <row r="1051">
          <cell r="A1051" t="str">
            <v>I1233</v>
          </cell>
          <cell r="B1051" t="str">
            <v>CONFIGURACIÓN EQUIPO RECONECTADOR -INGENIERO ESPECIALISTA</v>
          </cell>
          <cell r="C1051" t="str">
            <v>Insumos</v>
          </cell>
          <cell r="D1051" t="str">
            <v>UND</v>
          </cell>
          <cell r="E1051">
            <v>3073615</v>
          </cell>
          <cell r="F1051">
            <v>2955399</v>
          </cell>
        </row>
        <row r="1052">
          <cell r="A1052" t="str">
            <v>I1234</v>
          </cell>
          <cell r="B1052" t="str">
            <v>CORTACIRCUITOS 15 KV-100 A</v>
          </cell>
          <cell r="C1052" t="str">
            <v>Insumos</v>
          </cell>
          <cell r="D1052" t="str">
            <v>UND</v>
          </cell>
          <cell r="E1052">
            <v>269387</v>
          </cell>
          <cell r="F1052">
            <v>259026</v>
          </cell>
        </row>
        <row r="1053">
          <cell r="A1053" t="str">
            <v>I1235</v>
          </cell>
          <cell r="B1053" t="str">
            <v>CRUCE PORTACABLE GALVANIZADO EN CALIENTE ANCHO UTIL 10CM. INCLUYE PLATINAS DE UNION</v>
          </cell>
          <cell r="C1053" t="str">
            <v>Insumos</v>
          </cell>
          <cell r="D1053" t="str">
            <v>UND</v>
          </cell>
          <cell r="E1053">
            <v>140996</v>
          </cell>
          <cell r="F1053">
            <v>135573</v>
          </cell>
        </row>
        <row r="1054">
          <cell r="A1054" t="str">
            <v>I1236</v>
          </cell>
          <cell r="B1054" t="str">
            <v>CRUCE PORTACABLE GALVANIZADO EN CALIENTE ANCHO UTIL 20CM. INCLUYE PLATINAS DE UNION</v>
          </cell>
          <cell r="C1054" t="str">
            <v>Insumos</v>
          </cell>
          <cell r="D1054" t="str">
            <v>UND</v>
          </cell>
          <cell r="E1054">
            <v>150019</v>
          </cell>
          <cell r="F1054">
            <v>144249</v>
          </cell>
        </row>
        <row r="1055">
          <cell r="A1055" t="str">
            <v>I1237</v>
          </cell>
          <cell r="B1055" t="str">
            <v>CRUCE PORTACABLE GALVANIZADO EN CALIENTE ANCHO UTIL 30CM. INCLUYE PLATINAS DE UNION</v>
          </cell>
          <cell r="C1055" t="str">
            <v>Insumos</v>
          </cell>
          <cell r="D1055" t="str">
            <v>UND</v>
          </cell>
          <cell r="E1055">
            <v>163623</v>
          </cell>
          <cell r="F1055">
            <v>157330</v>
          </cell>
        </row>
        <row r="1056">
          <cell r="A1056" t="str">
            <v>I1238</v>
          </cell>
          <cell r="B1056" t="str">
            <v>CRUCE PORTACABLE GALVANIZADO EN CALIENTE ANCHO UTIL 40CM. INCLUYE PLATINAS DE UNION</v>
          </cell>
          <cell r="C1056" t="str">
            <v>Insumos</v>
          </cell>
          <cell r="D1056" t="str">
            <v>UND</v>
          </cell>
          <cell r="E1056">
            <v>180704</v>
          </cell>
          <cell r="F1056">
            <v>173754</v>
          </cell>
        </row>
        <row r="1057">
          <cell r="A1057" t="str">
            <v>I1239</v>
          </cell>
          <cell r="B1057" t="str">
            <v>CRUCE PORTACABLE GALVANIZADO EN CALIENTE ANCHO UTIL 50CM. INCLUYE PLATINAS DE UNION</v>
          </cell>
          <cell r="C1057" t="str">
            <v>Insumos</v>
          </cell>
          <cell r="D1057" t="str">
            <v>UND</v>
          </cell>
          <cell r="E1057">
            <v>195314</v>
          </cell>
          <cell r="F1057">
            <v>187802</v>
          </cell>
        </row>
        <row r="1058">
          <cell r="A1058" t="str">
            <v>I1240</v>
          </cell>
          <cell r="B1058" t="str">
            <v>CRUCE PORTACABLE GALVANIZADO EN CALIENTE ANCHO UTIL 60CM. INCLUYE PLATINAS DE UNION</v>
          </cell>
          <cell r="C1058" t="str">
            <v>Insumos</v>
          </cell>
          <cell r="D1058" t="str">
            <v>UND</v>
          </cell>
          <cell r="E1058">
            <v>213488</v>
          </cell>
          <cell r="F1058">
            <v>205277</v>
          </cell>
        </row>
        <row r="1059">
          <cell r="A1059" t="str">
            <v>I1241</v>
          </cell>
          <cell r="B1059" t="str">
            <v>CRUCETA METÁLICA DE ÁNGULO GALVANIZADO DE  2 ½" X 3/16" X 2,0 M</v>
          </cell>
          <cell r="C1059" t="str">
            <v>Insumos</v>
          </cell>
          <cell r="D1059" t="str">
            <v>UND</v>
          </cell>
          <cell r="E1059">
            <v>97635</v>
          </cell>
          <cell r="F1059">
            <v>93880</v>
          </cell>
        </row>
        <row r="1060">
          <cell r="A1060" t="str">
            <v>I1242</v>
          </cell>
          <cell r="B1060" t="str">
            <v>CRUCETA METÁLICA DE ÁNGULO GALVANIZADO DE  2 ½" X 3/16" X 2,5 M</v>
          </cell>
          <cell r="C1060" t="str">
            <v>Insumos</v>
          </cell>
          <cell r="D1060" t="str">
            <v>HR</v>
          </cell>
          <cell r="E1060">
            <v>134055</v>
          </cell>
          <cell r="F1060">
            <v>128899</v>
          </cell>
        </row>
        <row r="1061">
          <cell r="A1061" t="str">
            <v>I1243</v>
          </cell>
          <cell r="B1061" t="str">
            <v>CRUCETA METALICA DE ANGULO GALVANIZADO DE 2 ½" X 1/4 "X  2,5 M</v>
          </cell>
          <cell r="C1061" t="str">
            <v>Insumos</v>
          </cell>
          <cell r="D1061" t="str">
            <v>UND</v>
          </cell>
          <cell r="E1061">
            <v>141859</v>
          </cell>
          <cell r="F1061">
            <v>136403</v>
          </cell>
        </row>
        <row r="1062">
          <cell r="A1062" t="str">
            <v>I1244</v>
          </cell>
          <cell r="B1062" t="str">
            <v>CURVA GRAN RADIO 90° PVC DUCTO  2"</v>
          </cell>
          <cell r="C1062" t="str">
            <v>Insumos</v>
          </cell>
          <cell r="D1062" t="str">
            <v>UND</v>
          </cell>
          <cell r="E1062">
            <v>17818</v>
          </cell>
          <cell r="F1062">
            <v>17133</v>
          </cell>
        </row>
        <row r="1063">
          <cell r="A1063" t="str">
            <v>I1245</v>
          </cell>
          <cell r="B1063" t="str">
            <v>CURVA GRAN RADIO 90° PVC DUCTO  3"</v>
          </cell>
          <cell r="C1063" t="str">
            <v>Insumos</v>
          </cell>
          <cell r="D1063" t="str">
            <v>UND</v>
          </cell>
          <cell r="E1063">
            <v>38564</v>
          </cell>
          <cell r="F1063">
            <v>37081</v>
          </cell>
        </row>
        <row r="1064">
          <cell r="A1064" t="str">
            <v>I1246</v>
          </cell>
          <cell r="B1064" t="str">
            <v>CURVA GRAN RADIO 90° PVC DUCTO  4"</v>
          </cell>
          <cell r="C1064" t="str">
            <v>Insumos</v>
          </cell>
          <cell r="D1064" t="str">
            <v>UND</v>
          </cell>
          <cell r="E1064">
            <v>78542</v>
          </cell>
          <cell r="F1064">
            <v>75521</v>
          </cell>
        </row>
        <row r="1065">
          <cell r="A1065" t="str">
            <v>I1247</v>
          </cell>
          <cell r="B1065" t="str">
            <v>CURVA PORTACABLE GALVANIZADA EN CALIENTE ANCHO UTIL 10CM. INCLUYE PLATINAS DE UNION</v>
          </cell>
          <cell r="C1065" t="str">
            <v>Insumos</v>
          </cell>
          <cell r="D1065" t="str">
            <v>UND</v>
          </cell>
          <cell r="E1065">
            <v>76488</v>
          </cell>
          <cell r="F1065">
            <v>73546</v>
          </cell>
        </row>
        <row r="1066">
          <cell r="A1066" t="str">
            <v>I1248</v>
          </cell>
          <cell r="B1066" t="str">
            <v>CURVA PORTACABLE GALVANIZADA EN CALIENTE ANCHO UTIL 20CM. INCLUYE PLATINAS DE UNION</v>
          </cell>
          <cell r="C1066" t="str">
            <v>Insumos</v>
          </cell>
          <cell r="D1066" t="str">
            <v>UND</v>
          </cell>
          <cell r="E1066">
            <v>86929</v>
          </cell>
          <cell r="F1066">
            <v>83586</v>
          </cell>
        </row>
        <row r="1067">
          <cell r="A1067" t="str">
            <v>I1249</v>
          </cell>
          <cell r="B1067" t="str">
            <v>CURVA PORTACABLE GALVANIZADA EN CALIENTE ANCHO UTIL 30CM. INCLUYE PLATINAS DE UNION</v>
          </cell>
          <cell r="C1067" t="str">
            <v>Insumos</v>
          </cell>
          <cell r="D1067" t="str">
            <v>UND</v>
          </cell>
          <cell r="E1067">
            <v>97744</v>
          </cell>
          <cell r="F1067">
            <v>93985</v>
          </cell>
        </row>
        <row r="1068">
          <cell r="A1068" t="str">
            <v>I1250</v>
          </cell>
          <cell r="B1068" t="str">
            <v>CURVA PORTACABLE GALVANIZADA EN CALIENTE ANCHO UTIL 40CM. INCLUYE PLATINAS DE UNION</v>
          </cell>
          <cell r="C1068" t="str">
            <v>Insumos</v>
          </cell>
          <cell r="D1068" t="str">
            <v>UND</v>
          </cell>
          <cell r="E1068">
            <v>110148</v>
          </cell>
          <cell r="F1068">
            <v>105912</v>
          </cell>
        </row>
        <row r="1069">
          <cell r="A1069" t="str">
            <v>I1251</v>
          </cell>
          <cell r="B1069" t="str">
            <v>CURVA PORTACABLE GALVANIZADA EN CALIENTE ANCHO UTIL 50CM. INCLUYE PLATINAS DE UNION</v>
          </cell>
          <cell r="C1069" t="str">
            <v>Insumos</v>
          </cell>
          <cell r="D1069" t="str">
            <v>UND</v>
          </cell>
          <cell r="E1069">
            <v>127055</v>
          </cell>
          <cell r="F1069">
            <v>122168</v>
          </cell>
        </row>
        <row r="1070">
          <cell r="A1070" t="str">
            <v>I1252</v>
          </cell>
          <cell r="B1070" t="str">
            <v>CURVA PORTACABLE GALVANIZADA EN CALIENTE ANCHO UTIL 60CM. INCLUYE PLATINAS DE UNION</v>
          </cell>
          <cell r="C1070" t="str">
            <v>Insumos</v>
          </cell>
          <cell r="D1070" t="str">
            <v>UND</v>
          </cell>
          <cell r="E1070">
            <v>147336</v>
          </cell>
          <cell r="F1070">
            <v>141669</v>
          </cell>
        </row>
        <row r="1071">
          <cell r="A1071" t="str">
            <v>I1253</v>
          </cell>
          <cell r="B1071" t="str">
            <v>CURVA PVC 90° CONDUIT C X E  1"</v>
          </cell>
          <cell r="C1071" t="str">
            <v>Insumos</v>
          </cell>
          <cell r="D1071" t="str">
            <v>UND</v>
          </cell>
          <cell r="E1071">
            <v>3153</v>
          </cell>
          <cell r="F1071">
            <v>3032</v>
          </cell>
        </row>
        <row r="1072">
          <cell r="A1072" t="str">
            <v>I1254</v>
          </cell>
          <cell r="B1072" t="str">
            <v>DESCARGADOR DE SOBRETENSION DE LINEA 10KV- 10KA- POLIMERICO, OXIDO DE ZINC</v>
          </cell>
          <cell r="C1072" t="str">
            <v>Insumos</v>
          </cell>
          <cell r="D1072" t="str">
            <v>UND</v>
          </cell>
          <cell r="E1072">
            <v>162641</v>
          </cell>
          <cell r="F1072">
            <v>156386</v>
          </cell>
        </row>
        <row r="1073">
          <cell r="A1073" t="str">
            <v>I1255</v>
          </cell>
          <cell r="B1073" t="str">
            <v>DIAGONAL RECTA DE ÁNGULO DE HIERRO GALVANIZADO DE 38X38X5 MM (1 ½" X 1 ½" X 3/16") 68 CM</v>
          </cell>
          <cell r="C1073" t="str">
            <v>Insumos</v>
          </cell>
          <cell r="D1073" t="str">
            <v>UND</v>
          </cell>
          <cell r="E1073">
            <v>21508</v>
          </cell>
          <cell r="F1073">
            <v>20681</v>
          </cell>
        </row>
        <row r="1074">
          <cell r="A1074" t="str">
            <v>I1256</v>
          </cell>
          <cell r="B1074" t="str">
            <v>ENCHUFE 1F+N+T 15A/250V</v>
          </cell>
          <cell r="C1074" t="str">
            <v>Insumos</v>
          </cell>
          <cell r="D1074" t="str">
            <v>UND</v>
          </cell>
          <cell r="E1074">
            <v>5121</v>
          </cell>
          <cell r="F1074">
            <v>4924</v>
          </cell>
        </row>
        <row r="1075">
          <cell r="A1075" t="str">
            <v>I1257</v>
          </cell>
          <cell r="B1075" t="str">
            <v>ESPARRAGO 5/8" X 10". INCLUYE 2 TUERCAS, 2 ARANDELAS.</v>
          </cell>
          <cell r="C1075" t="str">
            <v>Insumos</v>
          </cell>
          <cell r="D1075" t="str">
            <v>UND</v>
          </cell>
          <cell r="E1075">
            <v>7324</v>
          </cell>
          <cell r="F1075">
            <v>7042</v>
          </cell>
        </row>
        <row r="1076">
          <cell r="A1076" t="str">
            <v>I1258</v>
          </cell>
          <cell r="B1076" t="str">
            <v>ESPARRAGO 5/8" X 18". INCLUYE 2 TUERCAS, 2 ARANDELAS.</v>
          </cell>
          <cell r="C1076" t="str">
            <v>Insumos</v>
          </cell>
          <cell r="D1076" t="str">
            <v>UND</v>
          </cell>
          <cell r="E1076">
            <v>10375</v>
          </cell>
          <cell r="F1076">
            <v>9976</v>
          </cell>
        </row>
        <row r="1077">
          <cell r="A1077" t="str">
            <v>I1259</v>
          </cell>
          <cell r="B1077" t="str">
            <v>ESPARRAGO 5/8" X 20". INCLUYE 2 TUERCAS, 2 ARANDELAS.</v>
          </cell>
          <cell r="C1077" t="str">
            <v>Insumos</v>
          </cell>
          <cell r="D1077" t="str">
            <v>UND</v>
          </cell>
          <cell r="E1077">
            <v>11443</v>
          </cell>
          <cell r="F1077">
            <v>11003</v>
          </cell>
        </row>
        <row r="1078">
          <cell r="A1078" t="str">
            <v>I1260</v>
          </cell>
          <cell r="B1078" t="str">
            <v>ESPARRAGO 5/8" X 24". INCLUYE 2 TUERCAS, 2 ARANDELAS.</v>
          </cell>
          <cell r="C1078" t="str">
            <v>Insumos</v>
          </cell>
          <cell r="D1078" t="str">
            <v>UND</v>
          </cell>
          <cell r="E1078">
            <v>13665</v>
          </cell>
          <cell r="F1078">
            <v>13139</v>
          </cell>
        </row>
        <row r="1079">
          <cell r="A1079" t="str">
            <v>I1261</v>
          </cell>
          <cell r="B1079" t="str">
            <v>ESPARRAGO GALVANIZADO 3/8"X50CM. INCLUYE 4 TUERCAS</v>
          </cell>
          <cell r="C1079" t="str">
            <v>Insumos</v>
          </cell>
          <cell r="D1079" t="str">
            <v>UND</v>
          </cell>
          <cell r="E1079">
            <v>7752</v>
          </cell>
          <cell r="F1079">
            <v>7454</v>
          </cell>
        </row>
        <row r="1080">
          <cell r="A1080" t="str">
            <v>I1262</v>
          </cell>
          <cell r="B1080" t="str">
            <v>ESPIGO DE ACERO GALVANIZADO PARA CRUCETA METÁLICA</v>
          </cell>
          <cell r="C1080" t="str">
            <v>Insumos</v>
          </cell>
          <cell r="D1080" t="str">
            <v>UND</v>
          </cell>
          <cell r="E1080">
            <v>11287</v>
          </cell>
          <cell r="F1080">
            <v>10853</v>
          </cell>
        </row>
        <row r="1081">
          <cell r="A1081" t="str">
            <v>I1263</v>
          </cell>
          <cell r="B1081" t="str">
            <v>ESTRIBO 2 AWG CON CONECTOR CUÑA 4/0 AWG</v>
          </cell>
          <cell r="C1081" t="str">
            <v>Insumos</v>
          </cell>
          <cell r="D1081" t="str">
            <v>UND</v>
          </cell>
          <cell r="E1081">
            <v>52950</v>
          </cell>
          <cell r="F1081">
            <v>50913</v>
          </cell>
        </row>
        <row r="1082">
          <cell r="A1082" t="str">
            <v>I1264</v>
          </cell>
          <cell r="B1082" t="str">
            <v>GRAPA DE OPERAR EN CALIENTE</v>
          </cell>
          <cell r="C1082" t="str">
            <v>Insumos</v>
          </cell>
          <cell r="D1082" t="str">
            <v>UND</v>
          </cell>
          <cell r="E1082">
            <v>51635</v>
          </cell>
          <cell r="F1082">
            <v>49649</v>
          </cell>
        </row>
        <row r="1083">
          <cell r="A1083" t="str">
            <v>I1265</v>
          </cell>
          <cell r="B1083" t="str">
            <v>GRAPA DE RETENCION PARA CABLE DE GUARDA</v>
          </cell>
          <cell r="C1083" t="str">
            <v>Insumos</v>
          </cell>
          <cell r="D1083" t="str">
            <v>UND</v>
          </cell>
          <cell r="E1083">
            <v>67614</v>
          </cell>
          <cell r="F1083">
            <v>65013</v>
          </cell>
        </row>
        <row r="1084">
          <cell r="A1084" t="str">
            <v>I1266</v>
          </cell>
          <cell r="B1084" t="str">
            <v xml:space="preserve">GRAPA DE RETENSIÓN PARA CABLE TRENZADO DE B.T. </v>
          </cell>
          <cell r="C1084" t="str">
            <v>Insumos</v>
          </cell>
          <cell r="D1084" t="str">
            <v>UND</v>
          </cell>
          <cell r="E1084">
            <v>33513</v>
          </cell>
          <cell r="F1084">
            <v>32224</v>
          </cell>
        </row>
        <row r="1085">
          <cell r="A1085" t="str">
            <v>I1267</v>
          </cell>
          <cell r="B1085" t="str">
            <v xml:space="preserve">GRAPA DE SUSPENSIÓN PARA CABLE TRENZADO DE B.T. </v>
          </cell>
          <cell r="C1085" t="str">
            <v>Insumos</v>
          </cell>
          <cell r="D1085" t="str">
            <v>UND</v>
          </cell>
          <cell r="E1085">
            <v>20489</v>
          </cell>
          <cell r="F1085">
            <v>19701</v>
          </cell>
        </row>
        <row r="1086">
          <cell r="A1086" t="str">
            <v>I1268</v>
          </cell>
          <cell r="B1086" t="str">
            <v xml:space="preserve">GRAPA PRENSADORA DE TRES TORNILLOS </v>
          </cell>
          <cell r="C1086" t="str">
            <v>Insumos</v>
          </cell>
          <cell r="D1086" t="str">
            <v>UND</v>
          </cell>
          <cell r="E1086">
            <v>15030</v>
          </cell>
          <cell r="F1086">
            <v>14452</v>
          </cell>
        </row>
        <row r="1087">
          <cell r="A1087" t="str">
            <v>I1269</v>
          </cell>
          <cell r="B1087" t="str">
            <v>GRAPA TERMINAL TIPO RECTO 3/0 ¿ 266,8</v>
          </cell>
          <cell r="C1087" t="str">
            <v>Insumos</v>
          </cell>
          <cell r="D1087" t="str">
            <v>UND</v>
          </cell>
          <cell r="E1087">
            <v>48015</v>
          </cell>
          <cell r="F1087">
            <v>46168</v>
          </cell>
        </row>
        <row r="1088">
          <cell r="A1088" t="str">
            <v>I1270</v>
          </cell>
          <cell r="B1088" t="str">
            <v>GRAPA TIPO GRILLETE</v>
          </cell>
          <cell r="C1088" t="str">
            <v>Insumos</v>
          </cell>
          <cell r="D1088" t="str">
            <v>UND</v>
          </cell>
          <cell r="E1088">
            <v>32785</v>
          </cell>
          <cell r="F1088">
            <v>31524</v>
          </cell>
        </row>
        <row r="1089">
          <cell r="A1089" t="str">
            <v>I1271</v>
          </cell>
          <cell r="B1089" t="str">
            <v>GUARDACABO PARA RETENDIDAS</v>
          </cell>
          <cell r="C1089" t="str">
            <v>Insumos</v>
          </cell>
          <cell r="D1089" t="str">
            <v>UND</v>
          </cell>
          <cell r="E1089">
            <v>2970</v>
          </cell>
          <cell r="F1089">
            <v>2856</v>
          </cell>
        </row>
        <row r="1090">
          <cell r="A1090" t="str">
            <v>I1272</v>
          </cell>
          <cell r="B1090" t="str">
            <v>HEBILLA DE ACERO INOXIDABLE 1/2"</v>
          </cell>
          <cell r="C1090" t="str">
            <v>Insumos</v>
          </cell>
          <cell r="D1090" t="str">
            <v>UND</v>
          </cell>
          <cell r="E1090">
            <v>1193</v>
          </cell>
          <cell r="F1090">
            <v>1147</v>
          </cell>
        </row>
        <row r="1091">
          <cell r="A1091" t="str">
            <v>I1273</v>
          </cell>
          <cell r="B1091" t="str">
            <v>HEBILLA DE ACERO INOXIDABLE 5/8"</v>
          </cell>
          <cell r="C1091" t="str">
            <v>Insumos</v>
          </cell>
          <cell r="D1091" t="str">
            <v>UND</v>
          </cell>
          <cell r="E1091">
            <v>1520</v>
          </cell>
          <cell r="F1091">
            <v>1462</v>
          </cell>
        </row>
        <row r="1092">
          <cell r="A1092" t="str">
            <v>I1274</v>
          </cell>
          <cell r="B1092" t="str">
            <v>HERRAJE PARA TEMPLETE CUERDA DE GUITARRA</v>
          </cell>
          <cell r="C1092" t="str">
            <v>Insumos</v>
          </cell>
          <cell r="D1092" t="str">
            <v>UND</v>
          </cell>
          <cell r="E1092">
            <v>62629</v>
          </cell>
          <cell r="F1092">
            <v>60220</v>
          </cell>
        </row>
        <row r="1093">
          <cell r="A1093" t="str">
            <v>I1275</v>
          </cell>
          <cell r="B1093" t="str">
            <v>INTERRUPTOR ATORNILLABLE DE 1  X  20A - 240V - 10KA</v>
          </cell>
          <cell r="C1093" t="str">
            <v>Insumos</v>
          </cell>
          <cell r="D1093" t="str">
            <v>UND</v>
          </cell>
          <cell r="E1093">
            <v>24998</v>
          </cell>
          <cell r="F1093">
            <v>24037</v>
          </cell>
        </row>
        <row r="1094">
          <cell r="A1094" t="str">
            <v>I1276</v>
          </cell>
          <cell r="B1094" t="str">
            <v>INTERRUPTOR ATORNILLABLE DE 1 X 30A - 240V - 10KA</v>
          </cell>
          <cell r="C1094" t="str">
            <v>Insumos</v>
          </cell>
          <cell r="D1094" t="str">
            <v>UND</v>
          </cell>
          <cell r="E1094">
            <v>24998</v>
          </cell>
          <cell r="F1094">
            <v>24037</v>
          </cell>
        </row>
        <row r="1095">
          <cell r="A1095" t="str">
            <v>I1277</v>
          </cell>
          <cell r="B1095" t="str">
            <v>INTERRUPTOR ATORNILLABLE DE 1 X 40A - 240V - 10KA</v>
          </cell>
          <cell r="C1095" t="str">
            <v>Insumos</v>
          </cell>
          <cell r="D1095" t="str">
            <v>UND</v>
          </cell>
          <cell r="E1095">
            <v>32678</v>
          </cell>
          <cell r="F1095">
            <v>31421</v>
          </cell>
        </row>
        <row r="1096">
          <cell r="A1096" t="str">
            <v>I1278</v>
          </cell>
          <cell r="B1096" t="str">
            <v>INTERRUPTOR ATORNILLABLE DE 1 X 50A - 240V - 10KA</v>
          </cell>
          <cell r="C1096" t="str">
            <v>Insumos</v>
          </cell>
          <cell r="D1096" t="str">
            <v>UND</v>
          </cell>
          <cell r="E1096">
            <v>32678</v>
          </cell>
          <cell r="F1096">
            <v>31421</v>
          </cell>
        </row>
        <row r="1097">
          <cell r="A1097" t="str">
            <v>I1279</v>
          </cell>
          <cell r="B1097" t="str">
            <v>INTERRUPTOR ATORNILLABLE DE 1 X 60A - 240V - 10KA</v>
          </cell>
          <cell r="C1097" t="str">
            <v>Insumos</v>
          </cell>
          <cell r="D1097" t="str">
            <v>UND</v>
          </cell>
          <cell r="E1097">
            <v>35903</v>
          </cell>
          <cell r="F1097">
            <v>34522</v>
          </cell>
        </row>
        <row r="1098">
          <cell r="A1098" t="str">
            <v>I1280</v>
          </cell>
          <cell r="B1098" t="str">
            <v>INTERRUPTOR ATORNILLABLE DE 2 X 20A - 240V - 10KA</v>
          </cell>
          <cell r="C1098" t="str">
            <v>Insumos</v>
          </cell>
          <cell r="D1098" t="str">
            <v>UND</v>
          </cell>
          <cell r="E1098">
            <v>58898</v>
          </cell>
          <cell r="F1098">
            <v>56633</v>
          </cell>
        </row>
        <row r="1099">
          <cell r="A1099" t="str">
            <v>I1281</v>
          </cell>
          <cell r="B1099" t="str">
            <v>INTERRUPTOR ATORNILLABLE DE 2 X 30A - 240V - 10KA</v>
          </cell>
          <cell r="C1099" t="str">
            <v>Insumos</v>
          </cell>
          <cell r="D1099" t="str">
            <v>UND</v>
          </cell>
          <cell r="E1099">
            <v>58898</v>
          </cell>
          <cell r="F1099">
            <v>56633</v>
          </cell>
        </row>
        <row r="1100">
          <cell r="A1100" t="str">
            <v>I1282</v>
          </cell>
          <cell r="B1100" t="str">
            <v>INTERRUPTOR ATORNILLABLE DE 2 X 40A - 240V - 10KA</v>
          </cell>
          <cell r="C1100" t="str">
            <v>Insumos</v>
          </cell>
          <cell r="D1100" t="str">
            <v>UND</v>
          </cell>
          <cell r="E1100">
            <v>71942</v>
          </cell>
          <cell r="F1100">
            <v>69175</v>
          </cell>
        </row>
        <row r="1101">
          <cell r="A1101" t="str">
            <v>I1283</v>
          </cell>
          <cell r="B1101" t="str">
            <v>INTERRUPTOR ATORNILLABLE DE 2 X 50A - 240V - 10KA</v>
          </cell>
          <cell r="C1101" t="str">
            <v>Insumos</v>
          </cell>
          <cell r="D1101" t="str">
            <v>UND</v>
          </cell>
          <cell r="E1101">
            <v>74466</v>
          </cell>
          <cell r="F1101">
            <v>71602</v>
          </cell>
        </row>
        <row r="1102">
          <cell r="A1102" t="str">
            <v>I1284</v>
          </cell>
          <cell r="B1102" t="str">
            <v>INTERRUPTOR ATORNILLABLE DE 2 X 60A - 240V - 10KA</v>
          </cell>
          <cell r="C1102" t="str">
            <v>Insumos</v>
          </cell>
          <cell r="D1102" t="str">
            <v>UND</v>
          </cell>
          <cell r="E1102">
            <v>81617</v>
          </cell>
          <cell r="F1102">
            <v>78478</v>
          </cell>
        </row>
        <row r="1103">
          <cell r="A1103" t="str">
            <v>I1285</v>
          </cell>
          <cell r="B1103" t="str">
            <v>INTERRUPTOR ATORNILLABLE DE 3 X 20A - 240V - 10KA</v>
          </cell>
          <cell r="C1103" t="str">
            <v>Insumos</v>
          </cell>
          <cell r="D1103" t="str">
            <v>UND</v>
          </cell>
          <cell r="E1103">
            <v>126634</v>
          </cell>
          <cell r="F1103">
            <v>121763</v>
          </cell>
        </row>
        <row r="1104">
          <cell r="A1104" t="str">
            <v>I1286</v>
          </cell>
          <cell r="B1104" t="str">
            <v>INTERRUPTOR ATORNILLABLE DE 3 X 30A - 240V - 10KA</v>
          </cell>
          <cell r="C1104" t="str">
            <v>Insumos</v>
          </cell>
          <cell r="D1104" t="str">
            <v>UND</v>
          </cell>
          <cell r="E1104">
            <v>84462</v>
          </cell>
          <cell r="F1104">
            <v>81213</v>
          </cell>
        </row>
        <row r="1105">
          <cell r="A1105" t="str">
            <v>I1287</v>
          </cell>
          <cell r="B1105" t="str">
            <v>INTERRUPTOR ATORNILLABLE DE 3 X 40A - 240V - 10KA</v>
          </cell>
          <cell r="C1105" t="str">
            <v>Insumos</v>
          </cell>
          <cell r="D1105" t="str">
            <v>UND</v>
          </cell>
          <cell r="E1105">
            <v>84462</v>
          </cell>
          <cell r="F1105">
            <v>81213</v>
          </cell>
        </row>
        <row r="1106">
          <cell r="A1106" t="str">
            <v>I1288</v>
          </cell>
          <cell r="B1106" t="str">
            <v>INTERRUPTOR ATORNILLABLE DE 3 X 50A - 240V - 10KA</v>
          </cell>
          <cell r="C1106" t="str">
            <v>Insumos</v>
          </cell>
          <cell r="D1106" t="str">
            <v>UND</v>
          </cell>
          <cell r="E1106">
            <v>81584</v>
          </cell>
          <cell r="F1106">
            <v>78446</v>
          </cell>
        </row>
        <row r="1107">
          <cell r="A1107" t="str">
            <v>I1289</v>
          </cell>
          <cell r="B1107" t="str">
            <v>INTERRUPTOR ATORNILLABLE DE 3 X 60A - 240V - 10KA</v>
          </cell>
          <cell r="C1107" t="str">
            <v>Insumos</v>
          </cell>
          <cell r="D1107" t="str">
            <v>UND</v>
          </cell>
          <cell r="E1107">
            <v>81584</v>
          </cell>
          <cell r="F1107">
            <v>78446</v>
          </cell>
        </row>
        <row r="1108">
          <cell r="A1108" t="str">
            <v>I1290</v>
          </cell>
          <cell r="B1108" t="str">
            <v>INTERRUPTOR DOBLE</v>
          </cell>
          <cell r="C1108" t="str">
            <v>Insumos</v>
          </cell>
          <cell r="D1108" t="str">
            <v>UND</v>
          </cell>
          <cell r="E1108">
            <v>8155</v>
          </cell>
          <cell r="F1108">
            <v>7841</v>
          </cell>
        </row>
        <row r="1109">
          <cell r="A1109" t="str">
            <v>I1291</v>
          </cell>
          <cell r="B1109" t="str">
            <v xml:space="preserve">INTERRUPTOR DOBLE CONMUTABLE </v>
          </cell>
          <cell r="C1109" t="str">
            <v>Insumos</v>
          </cell>
          <cell r="D1109" t="str">
            <v>UND</v>
          </cell>
          <cell r="E1109">
            <v>9519</v>
          </cell>
          <cell r="F1109">
            <v>9153</v>
          </cell>
        </row>
        <row r="1110">
          <cell r="A1110" t="str">
            <v>I1292</v>
          </cell>
          <cell r="B1110" t="str">
            <v>INTERRUPTOR ENCHUFABLE DE 1  X  20A -  10KA</v>
          </cell>
          <cell r="C1110" t="str">
            <v>Insumos</v>
          </cell>
          <cell r="D1110" t="str">
            <v>UND</v>
          </cell>
          <cell r="E1110">
            <v>13570</v>
          </cell>
          <cell r="F1110">
            <v>13048</v>
          </cell>
        </row>
        <row r="1111">
          <cell r="A1111" t="str">
            <v>I1293</v>
          </cell>
          <cell r="B1111" t="str">
            <v>INTERRUPTOR ENCHUFABLE DE 1 X 30A - 240V - 10KA</v>
          </cell>
          <cell r="C1111" t="str">
            <v>Insumos</v>
          </cell>
          <cell r="D1111" t="str">
            <v>UND</v>
          </cell>
          <cell r="E1111">
            <v>11192</v>
          </cell>
          <cell r="F1111">
            <v>10762</v>
          </cell>
        </row>
        <row r="1112">
          <cell r="A1112" t="str">
            <v>I1294</v>
          </cell>
          <cell r="B1112" t="str">
            <v>INTERRUPTOR ENCHUFABLE DE 1 X 40A - 240V - 10KA</v>
          </cell>
          <cell r="C1112" t="str">
            <v>Insumos</v>
          </cell>
          <cell r="D1112" t="str">
            <v>UND</v>
          </cell>
          <cell r="E1112">
            <v>11192</v>
          </cell>
          <cell r="F1112">
            <v>10762</v>
          </cell>
        </row>
        <row r="1113">
          <cell r="A1113" t="str">
            <v>I1295</v>
          </cell>
          <cell r="B1113" t="str">
            <v>INTERRUPTOR ENCHUFABLE DE 1 X 50A - 240V - 10KA</v>
          </cell>
          <cell r="C1113" t="str">
            <v>Insumos</v>
          </cell>
          <cell r="D1113" t="str">
            <v>UND</v>
          </cell>
          <cell r="E1113">
            <v>11471</v>
          </cell>
          <cell r="F1113">
            <v>11030</v>
          </cell>
        </row>
        <row r="1114">
          <cell r="A1114" t="str">
            <v>I1296</v>
          </cell>
          <cell r="B1114" t="str">
            <v>INTERRUPTOR ENCHUFABLE DE 1 X 60A - 240V - 10KA</v>
          </cell>
          <cell r="C1114" t="str">
            <v>Insumos</v>
          </cell>
          <cell r="D1114" t="str">
            <v>UND</v>
          </cell>
          <cell r="E1114">
            <v>15091</v>
          </cell>
          <cell r="F1114">
            <v>14511</v>
          </cell>
        </row>
        <row r="1115">
          <cell r="A1115" t="str">
            <v>I1297</v>
          </cell>
          <cell r="B1115" t="str">
            <v>INTERRUPTOR ENCHUFABLE DE 2 X 20A - 240V - 10KA</v>
          </cell>
          <cell r="C1115" t="str">
            <v>Insumos</v>
          </cell>
          <cell r="D1115" t="str">
            <v>UND</v>
          </cell>
          <cell r="E1115">
            <v>30071</v>
          </cell>
          <cell r="F1115">
            <v>28914</v>
          </cell>
        </row>
        <row r="1116">
          <cell r="A1116" t="str">
            <v>I1298</v>
          </cell>
          <cell r="B1116" t="str">
            <v>INTERRUPTOR ENCHUFABLE DE 2 X 30A - 240V - 10KA</v>
          </cell>
          <cell r="C1116" t="str">
            <v>Insumos</v>
          </cell>
          <cell r="D1116" t="str">
            <v>UND</v>
          </cell>
          <cell r="E1116">
            <v>48776</v>
          </cell>
          <cell r="F1116">
            <v>46900</v>
          </cell>
        </row>
        <row r="1117">
          <cell r="A1117" t="str">
            <v>I1299</v>
          </cell>
          <cell r="B1117" t="str">
            <v>INTERRUPTOR ENCHUFABLE DE 2 X 40A - 240V - 10KA</v>
          </cell>
          <cell r="C1117" t="str">
            <v>Insumos</v>
          </cell>
          <cell r="D1117" t="str">
            <v>UND</v>
          </cell>
          <cell r="E1117">
            <v>35500</v>
          </cell>
          <cell r="F1117">
            <v>34135</v>
          </cell>
        </row>
        <row r="1118">
          <cell r="A1118" t="str">
            <v>I1300</v>
          </cell>
          <cell r="B1118" t="str">
            <v>INTERRUPTOR ENCHUFABLE DE 2 X 50A - 240V - 10KA</v>
          </cell>
          <cell r="C1118" t="str">
            <v>Insumos</v>
          </cell>
          <cell r="D1118" t="str">
            <v>UND</v>
          </cell>
          <cell r="E1118">
            <v>35500</v>
          </cell>
          <cell r="F1118">
            <v>34135</v>
          </cell>
        </row>
        <row r="1119">
          <cell r="A1119" t="str">
            <v>I1301</v>
          </cell>
          <cell r="B1119" t="str">
            <v>INTERRUPTOR ENCHUFABLE DE 2 X 60A - 240V - 10KA</v>
          </cell>
          <cell r="C1119" t="str">
            <v>Insumos</v>
          </cell>
          <cell r="D1119" t="str">
            <v>UND</v>
          </cell>
          <cell r="E1119">
            <v>35500</v>
          </cell>
          <cell r="F1119">
            <v>34135</v>
          </cell>
        </row>
        <row r="1120">
          <cell r="A1120" t="str">
            <v>I1302</v>
          </cell>
          <cell r="B1120" t="str">
            <v>INTERRUPTOR ENCHUFABLE DE 3 X 20A - 240V - 10KA</v>
          </cell>
          <cell r="C1120" t="str">
            <v>Insumos</v>
          </cell>
          <cell r="D1120" t="str">
            <v>UND</v>
          </cell>
          <cell r="E1120">
            <v>77182</v>
          </cell>
          <cell r="F1120">
            <v>74213</v>
          </cell>
        </row>
        <row r="1121">
          <cell r="A1121" t="str">
            <v>I1303</v>
          </cell>
          <cell r="B1121" t="str">
            <v>INTERRUPTOR ENCHUFABLE DE 3 X 30A - 240V - 10KA</v>
          </cell>
          <cell r="C1121" t="str">
            <v>Insumos</v>
          </cell>
          <cell r="D1121" t="str">
            <v>UND</v>
          </cell>
          <cell r="E1121">
            <v>77225</v>
          </cell>
          <cell r="F1121">
            <v>74255</v>
          </cell>
        </row>
        <row r="1122">
          <cell r="A1122" t="str">
            <v>I1304</v>
          </cell>
          <cell r="B1122" t="str">
            <v>INTERRUPTOR ENCHUFABLE DE 3 X 40A - 240V - 10KA</v>
          </cell>
          <cell r="C1122" t="str">
            <v>Insumos</v>
          </cell>
          <cell r="D1122" t="str">
            <v>UND</v>
          </cell>
          <cell r="E1122">
            <v>80672</v>
          </cell>
          <cell r="F1122">
            <v>77569</v>
          </cell>
        </row>
        <row r="1123">
          <cell r="A1123" t="str">
            <v>I1305</v>
          </cell>
          <cell r="B1123" t="str">
            <v>INTERRUPTOR ENCHUFABLE DE 3 X 50A - 240V - 10KA</v>
          </cell>
          <cell r="C1123" t="str">
            <v>Insumos</v>
          </cell>
          <cell r="D1123" t="str">
            <v>UND</v>
          </cell>
          <cell r="E1123">
            <v>80672</v>
          </cell>
          <cell r="F1123">
            <v>77569</v>
          </cell>
        </row>
        <row r="1124">
          <cell r="A1124" t="str">
            <v>I1306</v>
          </cell>
          <cell r="B1124" t="str">
            <v>INTERRUPTOR ENCHUFABLE DE 3 X 60A - 240V - 10KA</v>
          </cell>
          <cell r="C1124" t="str">
            <v>Insumos</v>
          </cell>
          <cell r="D1124" t="str">
            <v>UND</v>
          </cell>
          <cell r="E1124">
            <v>92698</v>
          </cell>
          <cell r="F1124">
            <v>89133</v>
          </cell>
        </row>
        <row r="1125">
          <cell r="A1125" t="str">
            <v>I1307</v>
          </cell>
          <cell r="B1125" t="str">
            <v>INTERRUPTOR INDUSTRIAL GRADUABLE EN CAJA 3  X  (70 A 100A) , 50KA. CALIDAD LEGRAND, MERLIN GERIN, MITSUBISHI, SIEMENS, SQUAR D,  ABB O SUPERIOR DE MARCA RECONOCIDA Y HOMOLOGADA POR EL CIDET</v>
          </cell>
          <cell r="C1125" t="str">
            <v>Insumos</v>
          </cell>
          <cell r="D1125" t="str">
            <v>UND</v>
          </cell>
          <cell r="E1125">
            <v>411572</v>
          </cell>
          <cell r="F1125">
            <v>395742</v>
          </cell>
        </row>
        <row r="1126">
          <cell r="A1126" t="str">
            <v>I1308</v>
          </cell>
          <cell r="B1126" t="str">
            <v>INTERRUPTOR INDUSTRIAL GRADUABLE EN CAJA 3  X  (87 A 125A), 25KA. CALIDAD LEGRAND, MERLIN GERIN, MITSUBISHI, SIEMENS, SQUAR D, ABB O SUPERIOR DE MARCA RECONOCIDA Y HOMOLOGADA POR EL CIDET</v>
          </cell>
          <cell r="C1126" t="str">
            <v>Insumos</v>
          </cell>
          <cell r="D1126" t="str">
            <v>UND</v>
          </cell>
          <cell r="E1126">
            <v>513320</v>
          </cell>
          <cell r="F1126">
            <v>493577</v>
          </cell>
        </row>
        <row r="1127">
          <cell r="A1127" t="str">
            <v>I1309</v>
          </cell>
          <cell r="B1127" t="str">
            <v>INTERRUPTOR INDUSTRIAL GRADUABLE EN CAJA 3  X  (112 A 160A), 50KA. CALIDAD LEGRAND, MERLIN GERIN, MITSUBISHI, SIEMENS, SQUAR D, ABB O SUPERIOR DE MARCA RECONOCIDA Y HOMOLOGADA POR EL CIDET</v>
          </cell>
          <cell r="C1127" t="str">
            <v>Insumos</v>
          </cell>
          <cell r="D1127" t="str">
            <v>UND</v>
          </cell>
          <cell r="E1127">
            <v>616965</v>
          </cell>
          <cell r="F1127">
            <v>593236</v>
          </cell>
        </row>
        <row r="1128">
          <cell r="A1128" t="str">
            <v>I1310</v>
          </cell>
          <cell r="B1128" t="str">
            <v>INTERRUPTOR INDUSTRIAL GRADUABLE EN CAJA 3  X  (140 A 200 A), 50KA. CALIDAD LEGRAND, MERLIN GERIN, MITSUBISHI, SIEMENS, SQUAR D, ABB O SUPERIOR DE MARCA RECONOCIDA Y HOMOLOGADA POR EL CIDET</v>
          </cell>
          <cell r="C1128" t="str">
            <v>Insumos</v>
          </cell>
          <cell r="D1128" t="str">
            <v>UND</v>
          </cell>
          <cell r="E1128">
            <v>737987</v>
          </cell>
          <cell r="F1128">
            <v>709603</v>
          </cell>
        </row>
        <row r="1129">
          <cell r="A1129" t="str">
            <v>I1311</v>
          </cell>
          <cell r="B1129" t="str">
            <v>INTERRUPTOR INDUSTRIAL GRADUABLE EN CAJA 3  X  (22.4 A 32A), 25KA. CALIDAD LEGRAND, MERLIN GERIN, MITSUBISHI, SIEMENS, SQUAR D, ABB O SUPERIOR DE MARCA RECONOCIDA Y HOMOLOGADA POR EL CIDET</v>
          </cell>
          <cell r="C1129" t="str">
            <v>Insumos</v>
          </cell>
          <cell r="D1129" t="str">
            <v>UND</v>
          </cell>
          <cell r="E1129">
            <v>210495</v>
          </cell>
          <cell r="F1129">
            <v>202399</v>
          </cell>
        </row>
        <row r="1130">
          <cell r="A1130" t="str">
            <v>I1312</v>
          </cell>
          <cell r="B1130" t="str">
            <v>INTERRUPTOR INDUSTRIAL GRADUABLE EN CAJA 3  X  (35 A 50A), 25KA. CALIDAD LEGRAND, MERLIN GERIN, MITSUBISHI, SIEMENS, SQUAR D, ABB O SUPERIOR DE MARCA RECONOCIDA Y HOMOLOGADA POR EL CIDET</v>
          </cell>
          <cell r="C1130" t="str">
            <v>Insumos</v>
          </cell>
          <cell r="D1130" t="str">
            <v>UND</v>
          </cell>
          <cell r="E1130">
            <v>207893</v>
          </cell>
          <cell r="F1130">
            <v>199897</v>
          </cell>
        </row>
        <row r="1131">
          <cell r="A1131" t="str">
            <v>I1313</v>
          </cell>
          <cell r="B1131" t="str">
            <v>INTERRUPTOR INDUSTRIAL GRADUABLE EN CAJA 3  X  (35 A 50A), 25KA. CALIDAD LEGRAND, MERLIN GERIN, MITSUBISHI, SIEMENS, SQUAR D, O SUPERIOR DE MARCA RECONOCIDA Y HOMOLOGADA POR EL CIDET</v>
          </cell>
          <cell r="C1131" t="str">
            <v>Insumos</v>
          </cell>
          <cell r="D1131" t="str">
            <v>UND</v>
          </cell>
          <cell r="E1131">
            <v>207893</v>
          </cell>
          <cell r="F1131">
            <v>199897</v>
          </cell>
        </row>
        <row r="1132">
          <cell r="A1132" t="str">
            <v>I1314</v>
          </cell>
          <cell r="B1132" t="str">
            <v>INTERRUPTOR INDUSTRIAL GRADUABLE EN CAJA 3  X  (44.1 A 63A), 25KA. CALIDAD LEGRAND, MERLIN GERIN, MITSUBISHI, SIEMENS, SQUAR D, ABB O SUPERIOR DE MARCA RECONOCIDA Y HOMOLOGADA POR EL CIDET</v>
          </cell>
          <cell r="C1132" t="str">
            <v>Insumos</v>
          </cell>
          <cell r="D1132" t="str">
            <v>UND</v>
          </cell>
          <cell r="E1132">
            <v>207893</v>
          </cell>
          <cell r="F1132">
            <v>199897</v>
          </cell>
        </row>
        <row r="1133">
          <cell r="A1133" t="str">
            <v>I1315</v>
          </cell>
          <cell r="B1133" t="str">
            <v>INTERRUPTOR INDUSTRIAL GRADUABLE EN CAJA 3  X  (56 A 80A) , 25 KA. CALIDAD LEGRAND, MERLIN GERIN, MITSUBISHI, SIEMENS, SQUAR D, ABB  SUPERIOR DE MARCA RECONOCIDA Y HOMOLOGADA POR EL CIDET</v>
          </cell>
          <cell r="C1133" t="str">
            <v>Insumos</v>
          </cell>
          <cell r="D1133" t="str">
            <v>UND</v>
          </cell>
          <cell r="E1133">
            <v>207893</v>
          </cell>
          <cell r="F1133">
            <v>199897</v>
          </cell>
        </row>
        <row r="1134">
          <cell r="A1134" t="str">
            <v>I1316</v>
          </cell>
          <cell r="B1134" t="str">
            <v>INTERRUPTOR INDUSTRIAL GRADUABLE EN CAJA 3 X (140 A 200A), 50KA. CALIDAD LEGRAND, MERLIN GERIN, MITSUBISHI, SIEMENS, SQUAR D, ABB O SUPERIOR DE MARCA RECONOCIDA Y HOMOLOGADA POR EL CIDET</v>
          </cell>
          <cell r="C1134" t="str">
            <v>Insumos</v>
          </cell>
          <cell r="D1134" t="str">
            <v>UND</v>
          </cell>
          <cell r="E1134">
            <v>631976</v>
          </cell>
          <cell r="F1134">
            <v>607669</v>
          </cell>
        </row>
        <row r="1135">
          <cell r="A1135" t="str">
            <v>I1317</v>
          </cell>
          <cell r="B1135" t="str">
            <v>INTERRUPTOR INDUSTRIAL GRADUABLE EN CAJA 3 X (175 A 250A), 50KA. CALIDAD LEGRAND, MERLIN GERIN, MITSUBISHI, SIEMENS, SQUAR D, ABB O SUPERIOR DE MARCA RECONOCIDA Y HOMOLOGADA POR EL CIDET</v>
          </cell>
          <cell r="C1135" t="str">
            <v>Insumos</v>
          </cell>
          <cell r="D1135" t="str">
            <v>UND</v>
          </cell>
          <cell r="E1135">
            <v>946970</v>
          </cell>
          <cell r="F1135">
            <v>910548</v>
          </cell>
        </row>
        <row r="1136">
          <cell r="A1136" t="str">
            <v>I1318</v>
          </cell>
          <cell r="B1136" t="str">
            <v>INTERRUPTOR INDUSTRIAL GRADUABLE EN CAJA 3 X (128 A 320A), 85KA. CALIDAD LEGRAND, MERLIN GERIN, MITSUBISHI, SIEMENS, SQUAR D, O SUPERIOR DE MARCA RECONOCIDA Y HOMOLOGADA POR EL CIDET</v>
          </cell>
          <cell r="C1136" t="str">
            <v>Insumos</v>
          </cell>
          <cell r="D1136" t="str">
            <v>UND</v>
          </cell>
          <cell r="E1136">
            <v>1871014</v>
          </cell>
          <cell r="F1136">
            <v>1799052</v>
          </cell>
        </row>
        <row r="1137">
          <cell r="A1137" t="str">
            <v>I1319</v>
          </cell>
          <cell r="B1137" t="str">
            <v>INTERRUPTOR INDUSTRIAL GRADUABLE EN CAJA 3 X (280 A 400A), 70KA. CALIDAD LEGRAND, MERLIN GERIN, MITSUBISHI, SIEMENS, SQUAR D, ABB  O SUPERIOR DE MARCA RECONOCIDA Y HOMOLOGADA POR EL CIDET</v>
          </cell>
          <cell r="C1137" t="str">
            <v>Insumos</v>
          </cell>
          <cell r="D1137" t="str">
            <v>UND</v>
          </cell>
          <cell r="E1137">
            <v>1317766</v>
          </cell>
          <cell r="F1137">
            <v>1267083</v>
          </cell>
        </row>
        <row r="1138">
          <cell r="A1138" t="str">
            <v>I1320</v>
          </cell>
          <cell r="B1138" t="str">
            <v>INTERRUPTOR INDUSTRIAL EN CAJA 3 X 400A, 50KA. CALIDAD LEGRAND, MERLIN GERIN, MITSUBISHI, SIEMENS, SQUAR D, O SUPERIOR DE MARCA RECONOCIDA Y HOMOLOGADA POR EL CIDET</v>
          </cell>
          <cell r="C1138" t="str">
            <v>Insumos</v>
          </cell>
          <cell r="D1138" t="str">
            <v>UND</v>
          </cell>
          <cell r="E1138">
            <v>1202992</v>
          </cell>
          <cell r="F1138">
            <v>1156723</v>
          </cell>
        </row>
        <row r="1139">
          <cell r="A1139" t="str">
            <v>I1321</v>
          </cell>
          <cell r="B1139" t="str">
            <v>INTERRUPTOR INDUSTRIAL EN CAJA MOLDEADA 3  X  20A, 25KA. CALIDAD LEGRAND, MERLIN GERIN, MITSUBISHI, SIEMENS, SQUAR D, O SUPERIOR DE MARCA RECONOCIDA Y HOMOLOGADA POR EL CIDET</v>
          </cell>
          <cell r="C1139" t="str">
            <v>Insumos</v>
          </cell>
          <cell r="D1139" t="str">
            <v>UND</v>
          </cell>
          <cell r="E1139">
            <v>207893</v>
          </cell>
          <cell r="F1139">
            <v>199897</v>
          </cell>
        </row>
        <row r="1140">
          <cell r="A1140" t="str">
            <v>I1322</v>
          </cell>
          <cell r="B1140" t="str">
            <v>INTERRUPTOR INDUSTRIAL REGULABLE  160-250A  3 X 250A, 70KA. CALIDAD LEGRAND, MERLIN GERIN, MITSUBISHI, SIEMENS, SQUAR D, O SUPERIOR DE MARCA RECONOCIDA Y HOMOLOGADA POR EL CIDET</v>
          </cell>
          <cell r="C1140" t="str">
            <v>Insumos</v>
          </cell>
          <cell r="D1140" t="str">
            <v>UND</v>
          </cell>
          <cell r="E1140">
            <v>1634803</v>
          </cell>
          <cell r="F1140">
            <v>1571926</v>
          </cell>
        </row>
        <row r="1141">
          <cell r="A1141" t="str">
            <v>I1323</v>
          </cell>
          <cell r="B1141" t="str">
            <v>INTERRUPTOR INDUSTRIAL REGULABLE  28-40A 3 X 28A, 25KA. CALIDAD LEGRAND, MERLIN GERIN, MITSUBISHI, SIEMENS, SQUAR D, O SUPERIOR DE MARCA RECONOCIDA Y HOMOLOGADA POR EL CIDET</v>
          </cell>
          <cell r="C1141" t="str">
            <v>Insumos</v>
          </cell>
          <cell r="D1141" t="str">
            <v>UND</v>
          </cell>
          <cell r="E1141">
            <v>364847</v>
          </cell>
          <cell r="F1141">
            <v>350814</v>
          </cell>
        </row>
        <row r="1142">
          <cell r="A1142" t="str">
            <v>I1324</v>
          </cell>
          <cell r="B1142" t="str">
            <v>INTERRUPTOR INDUSTRIAL REGULABLE  320-400A  3 X 400A, 85KA. CALIDAD LEGRAND, MERLIN GERIN, MITSUBISHI, SIEMENS, SQUAR D, O SUPERIOR DE MARCA RECONOCIDA Y HOMOLOGADA POR EL CIDET</v>
          </cell>
          <cell r="C1142" t="str">
            <v>Insumos</v>
          </cell>
          <cell r="D1142" t="str">
            <v>UND</v>
          </cell>
          <cell r="E1142">
            <v>3093974</v>
          </cell>
          <cell r="F1142">
            <v>2974975</v>
          </cell>
        </row>
        <row r="1143">
          <cell r="A1143" t="str">
            <v>I1325</v>
          </cell>
          <cell r="B1143" t="str">
            <v>INTERRUPTOR INDUSTRIAL REGULABLE  44-63A  3 X 63A, 40KA. CALIDAD LEGRAND, MERLIN GERIN, MITSUBISHI, SIEMENS, SQUAR D, O SUPERIOR DE MARCA RECONOCIDA Y HOMOLOGADA POR EL CIDET</v>
          </cell>
          <cell r="C1143" t="str">
            <v>Insumos</v>
          </cell>
          <cell r="D1143" t="str">
            <v>UND</v>
          </cell>
          <cell r="E1143">
            <v>364847</v>
          </cell>
          <cell r="F1143">
            <v>350814</v>
          </cell>
        </row>
        <row r="1144">
          <cell r="A1144" t="str">
            <v>I1326</v>
          </cell>
          <cell r="B1144" t="str">
            <v>INTERRUPTOR INDUSTRIAL REGULABLE  500-630A  3 X 630A, 170KA. CALIDAD LEGRAND, MERLIN GERIN, MITSUBISHI, SIEMENS, SQUAR D, O SUPERIOR DE MARCA RECONOCIDA Y HOMOLOGADA POR EL CIDET</v>
          </cell>
          <cell r="C1144" t="str">
            <v>Insumos</v>
          </cell>
          <cell r="D1144" t="str">
            <v>UND</v>
          </cell>
          <cell r="E1144">
            <v>5339964</v>
          </cell>
          <cell r="F1144">
            <v>5134581</v>
          </cell>
        </row>
        <row r="1145">
          <cell r="A1145" t="str">
            <v>I1327</v>
          </cell>
          <cell r="B1145" t="str">
            <v>INTERRUPTOR INDUSTRIAL REGULABLE  70-100A 3 X 100A, 25KA. CALIDAD LEGRAND, MERLIN GERIN, MITSUBISHI, SIEMENS, SQUAR D, O SUPERIOR DE MARCA RECONOCIDA Y HOMOLOGADA POR EL CIDET</v>
          </cell>
          <cell r="C1145" t="str">
            <v>Insumos</v>
          </cell>
          <cell r="D1145" t="str">
            <v>UND</v>
          </cell>
          <cell r="E1145">
            <v>403996</v>
          </cell>
          <cell r="F1145">
            <v>388458</v>
          </cell>
        </row>
        <row r="1146">
          <cell r="A1146" t="str">
            <v>I1328</v>
          </cell>
          <cell r="B1146" t="str">
            <v>INTERRUPTOR INDUSTRIAL REGULABLE  87-125A 3 X 125A, 25KA. CALIDAD LEGRAND, MERLIN GERIN, MITSUBISHI, SIEMENS, SQUAR D, O SUPERIOR DE MARCA RECONOCIDA Y HOMOLOGADA POR EL CIDET</v>
          </cell>
          <cell r="C1146" t="str">
            <v>Insumos</v>
          </cell>
          <cell r="D1146" t="str">
            <v>UND</v>
          </cell>
          <cell r="E1146">
            <v>903612</v>
          </cell>
          <cell r="F1146">
            <v>868858</v>
          </cell>
        </row>
        <row r="1147">
          <cell r="A1147" t="str">
            <v>I1329</v>
          </cell>
          <cell r="B1147" t="str">
            <v>INTERRUPTOR INDUSTRIAL TIPO ABIERTO REGULABLE  1000-2500A  3 X 2500A, 65KA/240V. CALIDAD LEGRAND, MERLIN GERIN, MITSUBISHI, SIEMENS, SQUAR D, O SUPERIOR DE MARCA RECONOCIDA Y HOMOLOGADA POR EL CIDET</v>
          </cell>
          <cell r="C1147" t="str">
            <v>Insumos</v>
          </cell>
          <cell r="D1147" t="str">
            <v>UND</v>
          </cell>
          <cell r="E1147">
            <v>31839541</v>
          </cell>
          <cell r="F1147">
            <v>30614943</v>
          </cell>
        </row>
        <row r="1148">
          <cell r="A1148" t="str">
            <v>I1330</v>
          </cell>
          <cell r="B1148" t="str">
            <v>INTERRUPTOR INDUSTRIAL TIPO ABIERTO REGULABLE  1280-3200A  3 X 3200A, 65KA/240V. CALIDAD LEGRAND, MERLIN GERIN, MITSUBISHI, SIEMENS, SQUAR D, O SUPERIOR DE MARCA RECONOCIDA Y HOMOLOGADA POR EL CIDET</v>
          </cell>
          <cell r="C1148" t="str">
            <v>Insumos</v>
          </cell>
          <cell r="D1148" t="str">
            <v>UND</v>
          </cell>
          <cell r="E1148">
            <v>94257624</v>
          </cell>
          <cell r="F1148">
            <v>90632331</v>
          </cell>
        </row>
        <row r="1149">
          <cell r="A1149" t="str">
            <v>I1331</v>
          </cell>
          <cell r="B1149" t="str">
            <v>INTERRUPTOR INDUSTRIAL TIPO ABIERTO REGULABLE  640-1600A  3 X 1600A, 65KA/240V. CALIDAD LEGRAND, MERLIN GERIN, MITSUBISHI, SIEMENS, SQUAR D, O SUPERIOR DE MARCA RECONOCIDA Y HOMOLOGADA POR EL CIDET</v>
          </cell>
          <cell r="C1149" t="str">
            <v>Insumos</v>
          </cell>
          <cell r="D1149" t="str">
            <v>UND</v>
          </cell>
          <cell r="E1149">
            <v>19754682</v>
          </cell>
          <cell r="F1149">
            <v>18994887</v>
          </cell>
        </row>
        <row r="1150">
          <cell r="A1150" t="str">
            <v>I1332</v>
          </cell>
          <cell r="B1150" t="str">
            <v>INTERRUPTOR INDUSTRIAL TIPO ABIERTO REGULABLE  800-2000A  3 X 2000A, 65KA/240V. CALIDAD LEGRAND, MERLIN GERIN, MITSUBISHI, SIEMENS, SQUAR D, O SUPERIOR DE MARCA RECONOCIDA Y HOMOLOGADA POR EL CIDET</v>
          </cell>
          <cell r="C1150" t="str">
            <v>Insumos</v>
          </cell>
          <cell r="D1150" t="str">
            <v>UND</v>
          </cell>
          <cell r="E1150">
            <v>59423283</v>
          </cell>
          <cell r="F1150">
            <v>57137772</v>
          </cell>
        </row>
        <row r="1151">
          <cell r="A1151" t="str">
            <v>I1333</v>
          </cell>
          <cell r="B1151" t="str">
            <v xml:space="preserve">INTERRUPTOR SENCILLO </v>
          </cell>
          <cell r="C1151" t="str">
            <v>Insumos</v>
          </cell>
          <cell r="D1151" t="str">
            <v>HR</v>
          </cell>
          <cell r="E1151">
            <v>5806</v>
          </cell>
          <cell r="F1151">
            <v>5583</v>
          </cell>
        </row>
        <row r="1152">
          <cell r="A1152" t="str">
            <v>I1334</v>
          </cell>
          <cell r="B1152" t="str">
            <v xml:space="preserve">INTERRUPTOR SENCILLO CONMUTABLE </v>
          </cell>
          <cell r="C1152" t="str">
            <v>Insumos</v>
          </cell>
          <cell r="D1152" t="str">
            <v>UND</v>
          </cell>
          <cell r="E1152">
            <v>6551</v>
          </cell>
          <cell r="F1152">
            <v>6299</v>
          </cell>
        </row>
        <row r="1153">
          <cell r="A1153" t="str">
            <v>I1335</v>
          </cell>
          <cell r="B1153" t="str">
            <v xml:space="preserve">INTERRUPTOR TRIPLE </v>
          </cell>
          <cell r="C1153" t="str">
            <v>Insumos</v>
          </cell>
          <cell r="D1153" t="str">
            <v>UND</v>
          </cell>
          <cell r="E1153">
            <v>11497</v>
          </cell>
          <cell r="F1153">
            <v>11055</v>
          </cell>
        </row>
        <row r="1154">
          <cell r="A1154" t="str">
            <v>I1336</v>
          </cell>
          <cell r="B1154" t="str">
            <v xml:space="preserve">INTERRUPTOR TRIPLE CONMUTABLE </v>
          </cell>
          <cell r="C1154" t="str">
            <v>Insumos</v>
          </cell>
          <cell r="D1154" t="str">
            <v>M2</v>
          </cell>
          <cell r="E1154">
            <v>12853</v>
          </cell>
          <cell r="F1154">
            <v>12359</v>
          </cell>
        </row>
        <row r="1155">
          <cell r="A1155" t="str">
            <v>I1337</v>
          </cell>
          <cell r="B1155" t="str">
            <v>LAMPARA HERMETICA POLICARBONATO IP65, 2X32W. BALASTO ELECTRONICO 2X32T8. INCLUYE 2 TUBOS FLUORESCENTE 32W T8</v>
          </cell>
          <cell r="C1155" t="str">
            <v>Insumos</v>
          </cell>
          <cell r="D1155" t="str">
            <v>UND</v>
          </cell>
          <cell r="E1155">
            <v>225807</v>
          </cell>
          <cell r="F1155">
            <v>217122</v>
          </cell>
        </row>
        <row r="1156">
          <cell r="A1156" t="str">
            <v>I1338</v>
          </cell>
          <cell r="B1156" t="str">
            <v xml:space="preserve">LAMPARA PARALUX 2X32W. BL CM BALASTO ELECTRONICO 2X32T8. INCLUYE 2 TUBOS FLUORESCENTE 32W SOCKET T8 120 V OSR SEGURIDAD 2249 -9HS </v>
          </cell>
          <cell r="C1156" t="str">
            <v>Insumos</v>
          </cell>
          <cell r="D1156" t="str">
            <v>UND</v>
          </cell>
          <cell r="E1156">
            <v>241255</v>
          </cell>
          <cell r="F1156">
            <v>231976</v>
          </cell>
        </row>
        <row r="1157">
          <cell r="A1157" t="str">
            <v>I1339</v>
          </cell>
          <cell r="B1157" t="str">
            <v>LAMPARA PARALUX 4X17W. BALASTO ELECTRONICO 4X17T8. INCLUYE 4 TUBOS FLUORESCENTE 17W T8</v>
          </cell>
          <cell r="C1157" t="str">
            <v>Insumos</v>
          </cell>
          <cell r="D1157" t="str">
            <v>UND</v>
          </cell>
          <cell r="E1157">
            <v>285230</v>
          </cell>
          <cell r="F1157">
            <v>274260</v>
          </cell>
        </row>
        <row r="1158">
          <cell r="A1158" t="str">
            <v>I1340</v>
          </cell>
          <cell r="B1158" t="str">
            <v>LAMPARA SOBREPONER REF. FROST DE HIGH LIGHTS, 2X32W. BALASTO ELECTRONICO 2X32T8. INCLUYE 2 TUBOS FLUORESCENTE 32W T8</v>
          </cell>
          <cell r="C1158" t="str">
            <v>Insumos</v>
          </cell>
          <cell r="D1158" t="str">
            <v>UND</v>
          </cell>
          <cell r="E1158">
            <v>512267</v>
          </cell>
          <cell r="F1158">
            <v>492564</v>
          </cell>
        </row>
        <row r="1159">
          <cell r="A1159" t="str">
            <v>I1341</v>
          </cell>
          <cell r="B1159" t="str">
            <v>LUMINARIA 150 W SODIO R 208/240V BALASTO REACTOR 208/240V.  TIPO PE-PC -ROY ALPHA O SIMILAR EN REFERENCIA SCHREDER. COMPLETA: BOMBILLA, ARRANCADOR, CHASIS, ETC</v>
          </cell>
          <cell r="C1159" t="str">
            <v>Insumos</v>
          </cell>
          <cell r="D1159" t="str">
            <v>UND</v>
          </cell>
          <cell r="E1159">
            <v>703248</v>
          </cell>
          <cell r="F1159">
            <v>676200</v>
          </cell>
        </row>
        <row r="1160">
          <cell r="A1160" t="str">
            <v>I1342</v>
          </cell>
          <cell r="B1160" t="str">
            <v>LUMINARIA 70 W SODIO R 208/240V BALASTO REACTOR 208/240V.  TIPO PE-PC -ROY ALPHA O SIMILAR EN REFERENCIA SCHREDER. COMPLETA: BOMBILLA, ARRANCADOR, CHASIS, ETC</v>
          </cell>
          <cell r="C1160" t="str">
            <v>Insumos</v>
          </cell>
          <cell r="D1160" t="str">
            <v>UND</v>
          </cell>
          <cell r="E1160">
            <v>288623</v>
          </cell>
          <cell r="F1160">
            <v>277522</v>
          </cell>
        </row>
        <row r="1161">
          <cell r="A1161" t="str">
            <v>I1343</v>
          </cell>
          <cell r="B1161" t="str">
            <v>LUMINARIA DESCOLGAR REF. APOLO DE HIGH LIGHTS, MH70W.  INCLUYE BOMBILLERIA</v>
          </cell>
          <cell r="C1161" t="str">
            <v>Insumos</v>
          </cell>
          <cell r="D1161" t="str">
            <v>UND</v>
          </cell>
          <cell r="E1161">
            <v>1088991</v>
          </cell>
          <cell r="F1161">
            <v>1047107</v>
          </cell>
        </row>
        <row r="1162">
          <cell r="A1162" t="str">
            <v>I1344</v>
          </cell>
          <cell r="B1162" t="str">
            <v xml:space="preserve">LUMINARIA WALLPACK SODIO 70 W TIPO QUIMBAYA DE ROY ALPHA </v>
          </cell>
          <cell r="C1162" t="str">
            <v>Insumos</v>
          </cell>
          <cell r="D1162" t="str">
            <v>UND</v>
          </cell>
          <cell r="E1162">
            <v>754971</v>
          </cell>
          <cell r="F1162">
            <v>725934</v>
          </cell>
        </row>
        <row r="1163">
          <cell r="A1163" t="str">
            <v>I1345</v>
          </cell>
          <cell r="B1163" t="str">
            <v>LUMINARIA LINEAL LED SERIE SAFESITE DE 60 CM, 3500 LM, EXPLOSION PROFF CLASE 1 DIV 1 GRUPOS C Y D. REF LSC3C4D3GEX DE DAYLIGHT</v>
          </cell>
          <cell r="C1163" t="str">
            <v>Insumos</v>
          </cell>
          <cell r="D1163" t="str">
            <v>UND</v>
          </cell>
          <cell r="E1163">
            <v>2938909</v>
          </cell>
          <cell r="F1163">
            <v>2825874</v>
          </cell>
        </row>
        <row r="1164">
          <cell r="A1164" t="str">
            <v>I1346</v>
          </cell>
          <cell r="B1164" t="str">
            <v>MENSULA GALVANIZADA EN CALIENTE PARA  BANDEJA DE 10CM</v>
          </cell>
          <cell r="C1164" t="str">
            <v>Insumos</v>
          </cell>
          <cell r="D1164" t="str">
            <v>UND</v>
          </cell>
          <cell r="E1164">
            <v>21532</v>
          </cell>
          <cell r="F1164">
            <v>20704</v>
          </cell>
        </row>
        <row r="1165">
          <cell r="A1165" t="str">
            <v>I1347</v>
          </cell>
          <cell r="B1165" t="str">
            <v>MENSULA GALVANIZADA EN CALIENTE PARA  BANDEJA DE 20CM</v>
          </cell>
          <cell r="C1165" t="str">
            <v>Insumos</v>
          </cell>
          <cell r="D1165" t="str">
            <v>UND</v>
          </cell>
          <cell r="E1165">
            <v>26972</v>
          </cell>
          <cell r="F1165">
            <v>25935</v>
          </cell>
        </row>
        <row r="1166">
          <cell r="A1166" t="str">
            <v>I1348</v>
          </cell>
          <cell r="B1166" t="str">
            <v>MENSULA GALVANIZADA EN CALIENTE PARA  BANDEJA DE 30CM</v>
          </cell>
          <cell r="C1166" t="str">
            <v>Insumos</v>
          </cell>
          <cell r="D1166" t="str">
            <v>UND</v>
          </cell>
          <cell r="E1166">
            <v>32285</v>
          </cell>
          <cell r="F1166">
            <v>31043</v>
          </cell>
        </row>
        <row r="1167">
          <cell r="A1167" t="str">
            <v>I1349</v>
          </cell>
          <cell r="B1167" t="str">
            <v>MENSULA GALVANIZADA EN CALIENTE PARA  BANDEJA DE 40CM</v>
          </cell>
          <cell r="C1167" t="str">
            <v>Insumos</v>
          </cell>
          <cell r="D1167" t="str">
            <v>UND</v>
          </cell>
          <cell r="E1167">
            <v>37866</v>
          </cell>
          <cell r="F1167">
            <v>36410</v>
          </cell>
        </row>
        <row r="1168">
          <cell r="A1168" t="str">
            <v>I1350</v>
          </cell>
          <cell r="B1168" t="str">
            <v>MENSULA GALVANIZADA EN CALIENTE PARA  BANDEJA DE 50CM</v>
          </cell>
          <cell r="C1168" t="str">
            <v>Insumos</v>
          </cell>
          <cell r="D1168" t="str">
            <v>UND</v>
          </cell>
          <cell r="E1168">
            <v>43510</v>
          </cell>
          <cell r="F1168">
            <v>41837</v>
          </cell>
        </row>
        <row r="1169">
          <cell r="A1169" t="str">
            <v>I1351</v>
          </cell>
          <cell r="B1169" t="str">
            <v>MENSULA GALVANIZADA EN CALIENTE PARA  BANDEJA DE 60CM</v>
          </cell>
          <cell r="C1169" t="str">
            <v>Insumos</v>
          </cell>
          <cell r="D1169" t="str">
            <v>UND</v>
          </cell>
          <cell r="E1169">
            <v>48974</v>
          </cell>
          <cell r="F1169">
            <v>47090</v>
          </cell>
        </row>
        <row r="1170">
          <cell r="A1170" t="str">
            <v>I1352</v>
          </cell>
          <cell r="B1170" t="str">
            <v>PERCHA TIPO PESADO DE 1 PUESTO</v>
          </cell>
          <cell r="C1170" t="str">
            <v>Insumos</v>
          </cell>
          <cell r="D1170" t="str">
            <v>UND</v>
          </cell>
          <cell r="E1170">
            <v>14733</v>
          </cell>
          <cell r="F1170">
            <v>14166</v>
          </cell>
        </row>
        <row r="1171">
          <cell r="A1171" t="str">
            <v>I1353</v>
          </cell>
          <cell r="B1171" t="str">
            <v>PERFIL LISO SENCILLO GALVANIZADO EN CALIENTE TIPO MECANO</v>
          </cell>
          <cell r="C1171" t="str">
            <v>Insumos</v>
          </cell>
          <cell r="D1171" t="str">
            <v>M</v>
          </cell>
          <cell r="E1171">
            <v>56000</v>
          </cell>
          <cell r="F1171">
            <v>53846</v>
          </cell>
        </row>
        <row r="1172">
          <cell r="A1172" t="str">
            <v>I1354</v>
          </cell>
          <cell r="B1172" t="str">
            <v>PERNO DE OJO 5/8" X 10"</v>
          </cell>
          <cell r="C1172" t="str">
            <v>Insumos</v>
          </cell>
          <cell r="D1172" t="str">
            <v>UND</v>
          </cell>
          <cell r="E1172">
            <v>9417</v>
          </cell>
          <cell r="F1172">
            <v>9055</v>
          </cell>
        </row>
        <row r="1173">
          <cell r="A1173" t="str">
            <v>I1355</v>
          </cell>
          <cell r="B1173" t="str">
            <v>PERNO DE OJO 5/8" X 12"</v>
          </cell>
          <cell r="C1173" t="str">
            <v>Insumos</v>
          </cell>
          <cell r="D1173" t="str">
            <v>UND</v>
          </cell>
          <cell r="E1173">
            <v>11517</v>
          </cell>
          <cell r="F1173">
            <v>11074</v>
          </cell>
        </row>
        <row r="1174">
          <cell r="A1174" t="str">
            <v>I1356</v>
          </cell>
          <cell r="B1174" t="str">
            <v>PERNO DE OJO 5/8" X 8"</v>
          </cell>
          <cell r="C1174" t="str">
            <v>Insumos</v>
          </cell>
          <cell r="D1174" t="str">
            <v>UND</v>
          </cell>
          <cell r="E1174">
            <v>10931</v>
          </cell>
          <cell r="F1174">
            <v>10511</v>
          </cell>
        </row>
        <row r="1175">
          <cell r="A1175" t="str">
            <v>I1357</v>
          </cell>
          <cell r="B1175" t="str">
            <v>PERNO DE OJO CERRADO 5/8" X 20"</v>
          </cell>
          <cell r="C1175" t="str">
            <v>Insumos</v>
          </cell>
          <cell r="D1175" t="str">
            <v>UND</v>
          </cell>
          <cell r="E1175">
            <v>10393</v>
          </cell>
          <cell r="F1175">
            <v>9993</v>
          </cell>
        </row>
        <row r="1176">
          <cell r="A1176" t="str">
            <v>I1358</v>
          </cell>
          <cell r="B1176" t="str">
            <v>PERNO DE OJO CERRADO 5/8" X 6"</v>
          </cell>
          <cell r="C1176" t="str">
            <v>Insumos</v>
          </cell>
          <cell r="D1176" t="str">
            <v>UND</v>
          </cell>
          <cell r="E1176">
            <v>9114</v>
          </cell>
          <cell r="F1176">
            <v>8763</v>
          </cell>
        </row>
        <row r="1177">
          <cell r="A1177" t="str">
            <v>I1359</v>
          </cell>
          <cell r="B1177" t="str">
            <v>PERNO EN "U" DE 12 MM (1/2") PARA CABLE DE GUARDA</v>
          </cell>
          <cell r="C1177" t="str">
            <v>Insumos</v>
          </cell>
          <cell r="D1177" t="str">
            <v>UND</v>
          </cell>
          <cell r="E1177">
            <v>4515</v>
          </cell>
          <cell r="F1177">
            <v>4341</v>
          </cell>
        </row>
        <row r="1178">
          <cell r="A1178" t="str">
            <v>I1360</v>
          </cell>
          <cell r="B1178" t="str">
            <v>PERNO EXPANSION HEMBRA 3/8"</v>
          </cell>
          <cell r="C1178" t="str">
            <v>Insumos</v>
          </cell>
          <cell r="D1178" t="str">
            <v>UND</v>
          </cell>
          <cell r="E1178">
            <v>9093</v>
          </cell>
          <cell r="F1178">
            <v>8743</v>
          </cell>
        </row>
        <row r="1179">
          <cell r="A1179" t="str">
            <v>I1361</v>
          </cell>
          <cell r="B1179" t="str">
            <v>PERNO O TORNILLO DE CARRIAJE 5/8" X 1 ½¿ + TUERCA</v>
          </cell>
          <cell r="C1179" t="str">
            <v>Insumos</v>
          </cell>
          <cell r="D1179" t="str">
            <v>UND</v>
          </cell>
          <cell r="E1179">
            <v>2172</v>
          </cell>
          <cell r="F1179">
            <v>2088</v>
          </cell>
        </row>
        <row r="1180">
          <cell r="A1180" t="str">
            <v>I1362</v>
          </cell>
          <cell r="B1180" t="str">
            <v>PERNOS DE MAQUINA 1/2" X 1 ½¿</v>
          </cell>
          <cell r="C1180" t="str">
            <v>Insumos</v>
          </cell>
          <cell r="D1180" t="str">
            <v>UND</v>
          </cell>
          <cell r="E1180">
            <v>1301</v>
          </cell>
          <cell r="F1180">
            <v>1251</v>
          </cell>
        </row>
        <row r="1181">
          <cell r="A1181" t="str">
            <v>I1363</v>
          </cell>
          <cell r="B1181" t="str">
            <v>PERNOS DE MAQUINA 5/8" X 8"</v>
          </cell>
          <cell r="C1181" t="str">
            <v>Insumos</v>
          </cell>
          <cell r="D1181" t="str">
            <v>UND</v>
          </cell>
          <cell r="E1181">
            <v>5333</v>
          </cell>
          <cell r="F1181">
            <v>5128</v>
          </cell>
        </row>
        <row r="1182">
          <cell r="A1182" t="str">
            <v>I1364</v>
          </cell>
          <cell r="B1182" t="str">
            <v>PLAFON LOZA BLANCO</v>
          </cell>
          <cell r="C1182" t="str">
            <v>Insumos</v>
          </cell>
          <cell r="D1182" t="str">
            <v>UND</v>
          </cell>
          <cell r="E1182">
            <v>2650</v>
          </cell>
          <cell r="F1182">
            <v>2548</v>
          </cell>
        </row>
        <row r="1183">
          <cell r="A1183" t="str">
            <v>I1365</v>
          </cell>
          <cell r="B1183" t="str">
            <v>PORTA AISLADOR CRUCETA METÁLICA</v>
          </cell>
          <cell r="C1183" t="str">
            <v>Insumos</v>
          </cell>
          <cell r="D1183" t="str">
            <v>UND</v>
          </cell>
          <cell r="E1183">
            <v>0</v>
          </cell>
          <cell r="F1183">
            <v>0</v>
          </cell>
        </row>
        <row r="1184">
          <cell r="A1184" t="str">
            <v>I1366</v>
          </cell>
          <cell r="B1184" t="str">
            <v>POSTE DE CONCRETO 10 METROS - 510 KG - HOMOLOGADO</v>
          </cell>
          <cell r="C1184" t="str">
            <v>Insumos</v>
          </cell>
          <cell r="D1184" t="str">
            <v>UND</v>
          </cell>
          <cell r="E1184">
            <v>697902</v>
          </cell>
          <cell r="F1184">
            <v>671060</v>
          </cell>
        </row>
        <row r="1185">
          <cell r="A1185" t="str">
            <v>I1367</v>
          </cell>
          <cell r="B1185" t="str">
            <v>POSTE DE CONCRETO 10 METROS -1050 KG - HOMOLOGADO</v>
          </cell>
          <cell r="C1185" t="str">
            <v>Insumos</v>
          </cell>
          <cell r="D1185" t="str">
            <v>UND</v>
          </cell>
          <cell r="E1185">
            <v>956035</v>
          </cell>
          <cell r="F1185">
            <v>919264</v>
          </cell>
        </row>
        <row r="1186">
          <cell r="A1186" t="str">
            <v>I1368</v>
          </cell>
          <cell r="B1186" t="str">
            <v>POSTE DE CONCRETO 10 METROS -750 KG - HOMOLOGADO</v>
          </cell>
          <cell r="C1186" t="str">
            <v>Insumos</v>
          </cell>
          <cell r="D1186" t="str">
            <v>UND</v>
          </cell>
          <cell r="E1186">
            <v>833468</v>
          </cell>
          <cell r="F1186">
            <v>801412</v>
          </cell>
        </row>
        <row r="1187">
          <cell r="A1187" t="str">
            <v>I1369</v>
          </cell>
          <cell r="B1187" t="str">
            <v>POSTE DE CONCRETO 12 METROS - 1050 KG - HOMOLOGADO</v>
          </cell>
          <cell r="C1187" t="str">
            <v>Insumos</v>
          </cell>
          <cell r="D1187" t="str">
            <v>UND</v>
          </cell>
          <cell r="E1187">
            <v>1434119</v>
          </cell>
          <cell r="F1187">
            <v>1378961</v>
          </cell>
        </row>
        <row r="1188">
          <cell r="A1188" t="str">
            <v>I1370</v>
          </cell>
          <cell r="B1188" t="str">
            <v>POSTE DE CONCRETO 12 METROS - 510 KG - HOMOLOGADO</v>
          </cell>
          <cell r="C1188" t="str">
            <v>Insumos</v>
          </cell>
          <cell r="D1188" t="str">
            <v>UND</v>
          </cell>
          <cell r="E1188">
            <v>956035</v>
          </cell>
          <cell r="F1188">
            <v>919264</v>
          </cell>
        </row>
        <row r="1189">
          <cell r="A1189" t="str">
            <v>I1371</v>
          </cell>
          <cell r="B1189" t="str">
            <v>POSTE DE CONCRETO 12 METROS - 750 KG - HOMOLOGADO</v>
          </cell>
          <cell r="C1189" t="str">
            <v>Insumos</v>
          </cell>
          <cell r="D1189" t="str">
            <v>UND</v>
          </cell>
          <cell r="E1189">
            <v>1090890</v>
          </cell>
          <cell r="F1189">
            <v>1048933</v>
          </cell>
        </row>
        <row r="1190">
          <cell r="A1190" t="str">
            <v>I1372</v>
          </cell>
          <cell r="B1190" t="str">
            <v>POSTE DE CONCRETO 8 METROS - 510 KG - HOMOLOGADO</v>
          </cell>
          <cell r="C1190" t="str">
            <v>Insumos</v>
          </cell>
          <cell r="D1190" t="str">
            <v>UND</v>
          </cell>
          <cell r="E1190">
            <v>458626</v>
          </cell>
          <cell r="F1190">
            <v>440987</v>
          </cell>
        </row>
        <row r="1191">
          <cell r="A1191" t="str">
            <v>I1373</v>
          </cell>
          <cell r="B1191" t="str">
            <v>POSTE DE CONCRETO 8 METROS - 750 KG - HOMOLOGADO</v>
          </cell>
          <cell r="C1191" t="str">
            <v>Insumos</v>
          </cell>
          <cell r="D1191" t="str">
            <v>UND</v>
          </cell>
          <cell r="E1191">
            <v>669225</v>
          </cell>
          <cell r="F1191">
            <v>643486</v>
          </cell>
        </row>
        <row r="1192">
          <cell r="A1192" t="str">
            <v>I1374</v>
          </cell>
          <cell r="B1192" t="str">
            <v>POSTE DE CONCRETO 8 METROS -1050 KG - HOMOLOGADO</v>
          </cell>
          <cell r="C1192" t="str">
            <v>Insumos</v>
          </cell>
          <cell r="D1192" t="str">
            <v>UND</v>
          </cell>
          <cell r="E1192">
            <v>759925</v>
          </cell>
          <cell r="F1192">
            <v>730697</v>
          </cell>
        </row>
        <row r="1193">
          <cell r="A1193" t="str">
            <v>I1375</v>
          </cell>
          <cell r="B1193" t="str">
            <v>PRENSA ESTOPA ALUMINIO 3/4" NPT</v>
          </cell>
          <cell r="C1193" t="str">
            <v>Insumos</v>
          </cell>
          <cell r="D1193" t="str">
            <v>UND</v>
          </cell>
          <cell r="E1193">
            <v>9220</v>
          </cell>
          <cell r="F1193">
            <v>8865</v>
          </cell>
        </row>
        <row r="1194">
          <cell r="A1194" t="str">
            <v>I1376</v>
          </cell>
          <cell r="B1194" t="e">
            <v>#VALUE!</v>
          </cell>
          <cell r="C1194" t="str">
            <v>Insumos</v>
          </cell>
          <cell r="D1194" t="str">
            <v>UND</v>
          </cell>
          <cell r="E1194">
            <v>106552101</v>
          </cell>
          <cell r="F1194">
            <v>102453943</v>
          </cell>
        </row>
        <row r="1195">
          <cell r="A1195" t="str">
            <v>I1377</v>
          </cell>
          <cell r="B1195" t="str">
            <v>REFLECTOR DE 1000 VATIOS - SODIO ALTA PRESION - 208/220 VOLTIOS-SODIO ALTA PRESION-CUADRADO-CERRADO - ESTRIBOS - COMPLETO: CHASIS, BOMBILLA, ARRANCADOR, ETC. ACCESORIOS DE FIJACION E INSTALACION  -REFERENCIA RCG ROY ALPHA</v>
          </cell>
          <cell r="C1195" t="str">
            <v>Insumos</v>
          </cell>
          <cell r="D1195" t="str">
            <v>UND</v>
          </cell>
          <cell r="E1195">
            <v>1884902</v>
          </cell>
          <cell r="F1195">
            <v>1812406</v>
          </cell>
        </row>
        <row r="1196">
          <cell r="A1196" t="str">
            <v>I1378</v>
          </cell>
          <cell r="B1196" t="str">
            <v>REFLECTOR DE 250 VATIOS - SODIO ALTA PRESION - 208/240 VOLTIOS-SODIO ALTA PRESION-CUADRADO-CERRADO - ESTRIBOS - COMPLETO: CHASIS, BOMBILLA, ARRANCADOR, ETC. ACCESORIOS DE FIJACION E INSTALACION  -REFERENCIA RRA ROY ALPHA</v>
          </cell>
          <cell r="C1196" t="str">
            <v>Insumos</v>
          </cell>
          <cell r="D1196" t="str">
            <v>UND</v>
          </cell>
          <cell r="E1196">
            <v>703701</v>
          </cell>
          <cell r="F1196">
            <v>676636</v>
          </cell>
        </row>
        <row r="1197">
          <cell r="A1197" t="str">
            <v>I1379</v>
          </cell>
          <cell r="B1197" t="str">
            <v>REFLECTOR DE 400 VATIOS - SODIO ALTA PRESION - 208/240 VOLTIOS-SODIO ALTA PRESION-CUADRADO-CERRADO - ESTRIBOS - COMPLETO: CHASIS, BOMBILLA, ARRANCADOR, ETC. ACCESORIOS DE FIJACION E INSTALACION  -REFERENCIA RRA ROY ALPHA</v>
          </cell>
          <cell r="C1197" t="str">
            <v>Insumos</v>
          </cell>
          <cell r="D1197" t="str">
            <v>UND</v>
          </cell>
          <cell r="E1197">
            <v>785307</v>
          </cell>
          <cell r="F1197">
            <v>755103</v>
          </cell>
        </row>
        <row r="1198">
          <cell r="A1198" t="str">
            <v>I1380</v>
          </cell>
          <cell r="B1198" t="str">
            <v>SECCIONADOR MONOPOLAR 400 A ¿ 15 KV</v>
          </cell>
          <cell r="C1198" t="str">
            <v>Insumos</v>
          </cell>
          <cell r="D1198" t="str">
            <v>UND</v>
          </cell>
          <cell r="E1198">
            <v>430307</v>
          </cell>
          <cell r="F1198">
            <v>413757</v>
          </cell>
        </row>
        <row r="1199">
          <cell r="A1199" t="str">
            <v>I1381</v>
          </cell>
          <cell r="B1199" t="str">
            <v>SOLDADURA EXOTERMICA TIPO CADWELD  DE 115 GRAMOS O SIMILAR</v>
          </cell>
          <cell r="C1199" t="str">
            <v>Insumos</v>
          </cell>
          <cell r="D1199" t="str">
            <v>UND</v>
          </cell>
          <cell r="E1199">
            <v>24126</v>
          </cell>
          <cell r="F1199">
            <v>23198</v>
          </cell>
        </row>
        <row r="1200">
          <cell r="A1200" t="str">
            <v>I1382</v>
          </cell>
          <cell r="B1200" t="str">
            <v>SUELO ARTIFICIAL CEMENTO CONDUCTOR CELEC</v>
          </cell>
          <cell r="C1200" t="str">
            <v>Insumos</v>
          </cell>
          <cell r="D1200" t="str">
            <v>KG</v>
          </cell>
          <cell r="E1200">
            <v>11884</v>
          </cell>
          <cell r="F1200">
            <v>11427</v>
          </cell>
        </row>
        <row r="1201">
          <cell r="A1201" t="str">
            <v>I1383</v>
          </cell>
          <cell r="B1201" t="str">
            <v>SUJETADOR DE TAPA PARA BANDEJA PORTACABLE SEMIPESADA</v>
          </cell>
          <cell r="C1201" t="str">
            <v>Insumos</v>
          </cell>
          <cell r="D1201" t="str">
            <v>UND</v>
          </cell>
          <cell r="E1201">
            <v>1583</v>
          </cell>
          <cell r="F1201">
            <v>1522</v>
          </cell>
        </row>
        <row r="1202">
          <cell r="A1202" t="str">
            <v>I1384</v>
          </cell>
          <cell r="B1202" t="e">
            <v>#VALUE!</v>
          </cell>
          <cell r="C1202" t="str">
            <v>Insumos</v>
          </cell>
          <cell r="D1202" t="str">
            <v>UND</v>
          </cell>
          <cell r="E1202">
            <v>6147238</v>
          </cell>
          <cell r="F1202">
            <v>5910806</v>
          </cell>
        </row>
        <row r="1203">
          <cell r="A1203" t="str">
            <v>I1385</v>
          </cell>
          <cell r="B1203" t="e">
            <v>#VALUE!</v>
          </cell>
          <cell r="C1203" t="str">
            <v>Insumos</v>
          </cell>
          <cell r="D1203" t="str">
            <v>UND</v>
          </cell>
          <cell r="E1203">
            <v>35039247</v>
          </cell>
          <cell r="F1203">
            <v>33691584</v>
          </cell>
        </row>
        <row r="1204">
          <cell r="A1204" t="str">
            <v>I1386</v>
          </cell>
          <cell r="B1204" t="e">
            <v>#VALUE!</v>
          </cell>
          <cell r="C1204" t="str">
            <v>Insumos</v>
          </cell>
          <cell r="D1204" t="str">
            <v>UND</v>
          </cell>
          <cell r="E1204">
            <v>15368088</v>
          </cell>
          <cell r="F1204">
            <v>14777008</v>
          </cell>
        </row>
        <row r="1205">
          <cell r="A1205" t="str">
            <v>I1387</v>
          </cell>
          <cell r="B1205" t="e">
            <v>#VALUE!</v>
          </cell>
          <cell r="C1205" t="str">
            <v>Insumos</v>
          </cell>
          <cell r="D1205" t="str">
            <v>UND</v>
          </cell>
          <cell r="E1205">
            <v>11269933</v>
          </cell>
          <cell r="F1205">
            <v>10836474</v>
          </cell>
        </row>
        <row r="1206">
          <cell r="A1206" t="str">
            <v>I1388</v>
          </cell>
          <cell r="B1206" t="str">
            <v>TABLERO DE 12 CIRCUITOS 1F3H,  BARRAJE 75A, BARRA NEUTRO Y BARRA TIERRA  CALIDAD LEGRAND, SIEMENS, SQARED O SUPERIOR DE MARCA RECONOCIDA Y HOMOLOGADA POR EL CIDET</v>
          </cell>
          <cell r="C1206" t="str">
            <v>Insumos</v>
          </cell>
          <cell r="D1206" t="str">
            <v>UND</v>
          </cell>
          <cell r="E1206">
            <v>109812</v>
          </cell>
          <cell r="F1206">
            <v>105588</v>
          </cell>
        </row>
        <row r="1207">
          <cell r="A1207" t="str">
            <v>I1389</v>
          </cell>
          <cell r="B1207" t="str">
            <v>TABLERO DE 12 CIRCUITOS 2F4H, CON PUERTA , ESPACIO PARA TOTALIZADOR, BARRAJE, BARRA NEUTRO Y BARRA TIERRA  CALIDAD LEGRAND, SIEMENS, SQARED O SUPERIOR DE MARCA RECONOCIDA Y HOMOLOGADA POR EL CIDET</v>
          </cell>
          <cell r="C1207" t="str">
            <v>Insumos</v>
          </cell>
          <cell r="D1207" t="str">
            <v>UND</v>
          </cell>
          <cell r="E1207">
            <v>331121</v>
          </cell>
          <cell r="F1207">
            <v>318386</v>
          </cell>
        </row>
        <row r="1208">
          <cell r="A1208" t="str">
            <v>I1390</v>
          </cell>
          <cell r="B1208" t="str">
            <v>TABLERO DE 12 CIRCUITOS 3F5H, CON PUERTA Y ESPACIO PARA TOTALIZADOR, CON  BARRA NEUTRO Y BARRA TIERRA  CALIDAD LEGRAND, SIEMENS, SQARED O SUPERIOR DE MARCA RECONOCIDA Y HOMOLOGADA POR EL CIDET</v>
          </cell>
          <cell r="C1208" t="str">
            <v>Insumos</v>
          </cell>
          <cell r="D1208" t="str">
            <v>UND</v>
          </cell>
          <cell r="E1208">
            <v>491395</v>
          </cell>
          <cell r="F1208">
            <v>472495</v>
          </cell>
        </row>
        <row r="1209">
          <cell r="A1209" t="str">
            <v>I1391</v>
          </cell>
          <cell r="B1209" t="str">
            <v>TABLERO DE 12 CIRCUITOS 3F5H, CON PUERTA, BARRAJE, BARRA NEUTRO Y BARRA TIERRA  CALIDAD LEGRAND, SIEMENS, SQARED O SUPERIOR DE MARCA RECONOCIDA Y HOMOLOGADA POR EL CIDET</v>
          </cell>
          <cell r="C1209" t="str">
            <v>Insumos</v>
          </cell>
          <cell r="D1209" t="str">
            <v>UND</v>
          </cell>
          <cell r="E1209">
            <v>229970</v>
          </cell>
          <cell r="F1209">
            <v>221125</v>
          </cell>
        </row>
        <row r="1210">
          <cell r="A1210" t="str">
            <v>I1392</v>
          </cell>
          <cell r="B1210" t="str">
            <v>TABLERO DE 18 CIRCUITOS 2F4H, CON PUERTA - CON BARRAJE, BARRA NEUTRO Y BARRA TIERRA  CALIDAD LEGRAND, SIEMENS, SQARED O SUPERIOR DE MARCA RECONOCIDA Y HOMOLOGADA POR EL CIDET</v>
          </cell>
          <cell r="C1210" t="str">
            <v>Insumos</v>
          </cell>
          <cell r="D1210" t="str">
            <v>UND</v>
          </cell>
          <cell r="E1210">
            <v>283279</v>
          </cell>
          <cell r="F1210">
            <v>272384</v>
          </cell>
        </row>
        <row r="1211">
          <cell r="A1211" t="str">
            <v>I1393</v>
          </cell>
          <cell r="B1211" t="str">
            <v>TABLERO DE 18 CIRCUITOS 3F5H, CON PUERTA - CON BARRAJE, BARRA NEUTRO Y BARRA TIERRA  CALIDAD LEGRAND, SIEMENS, SQARED O SUPERIOR DE MARCA RECONOCIDA Y HOMOLOGADA POR EL CIDET</v>
          </cell>
          <cell r="C1211" t="str">
            <v>Insumos</v>
          </cell>
          <cell r="D1211" t="str">
            <v>UND</v>
          </cell>
          <cell r="E1211">
            <v>354666</v>
          </cell>
          <cell r="F1211">
            <v>341025</v>
          </cell>
        </row>
        <row r="1212">
          <cell r="A1212" t="str">
            <v>I1394</v>
          </cell>
          <cell r="B1212" t="str">
            <v>TABLERO DE 18 CIRCUITOS 3F5H, CON PUERTA Y ESPACIO PARA TOTALIZADOR, BARRAJE , BARRA NEUTRO Y BARRA TIERRA  CALIDAD LEGRAND, SIEMENS, SQARED O SUPERIOR DE MARCA RECONOCIDA Y HOMOLOGADA POR EL CIDET</v>
          </cell>
          <cell r="C1212" t="str">
            <v>Insumos</v>
          </cell>
          <cell r="D1212" t="str">
            <v>UND</v>
          </cell>
          <cell r="E1212">
            <v>622240</v>
          </cell>
          <cell r="F1212">
            <v>598308</v>
          </cell>
        </row>
        <row r="1213">
          <cell r="A1213" t="str">
            <v>I1395</v>
          </cell>
          <cell r="B1213" t="str">
            <v>TABLERO DE 24 CIRCUITOS 3F5H, CON PUERTA Y ESPACIO PARA TOTALIZADOR,  BARRA NEUTRO Y BARRA TIERRA  CALIDAD LEGRAND, SIEMENS, SQARED O SUPERIOR DE MARCA RECONOCIDA Y HOMOLOGADA POR EL CIDET</v>
          </cell>
          <cell r="C1213" t="str">
            <v>Insumos</v>
          </cell>
          <cell r="D1213" t="str">
            <v>UND</v>
          </cell>
          <cell r="E1213">
            <v>677775</v>
          </cell>
          <cell r="F1213">
            <v>651707</v>
          </cell>
        </row>
        <row r="1214">
          <cell r="A1214" t="str">
            <v>I1396</v>
          </cell>
          <cell r="B1214" t="str">
            <v>TABLERO DE 24 CIRCUITOS 3F5H, CON PUERTA,BARRAJE , BARRA NEUTRO Y BARRA TIERRA  CALIDAD LEGRAND, SIEMENS, SQARED O SUPERIOR DE MARCA RECONOCIDA Y HOMOLOGADA POR EL CIDET</v>
          </cell>
          <cell r="C1214" t="str">
            <v>Insumos</v>
          </cell>
          <cell r="D1214" t="str">
            <v>UND</v>
          </cell>
          <cell r="E1214">
            <v>419732</v>
          </cell>
          <cell r="F1214">
            <v>403588</v>
          </cell>
        </row>
        <row r="1215">
          <cell r="A1215" t="str">
            <v>I1397</v>
          </cell>
          <cell r="B1215" t="str">
            <v>TABLERO DE 30 CIRCUITOS 3F5H, CON PUERTA Y ESPACIO PARA TOTALIZADOR, BARRAJE , BARRA NEUTRO Y BARRA TIERRA  CALIDAD LEGRAND, SIEMENS, SQARED O SUPERIOR DE MARCA RECONOCIDA Y HOMOLOGADA POR EL CIDET</v>
          </cell>
          <cell r="C1215" t="str">
            <v>Insumos</v>
          </cell>
          <cell r="D1215" t="str">
            <v>UND</v>
          </cell>
          <cell r="E1215">
            <v>812120</v>
          </cell>
          <cell r="F1215">
            <v>780885</v>
          </cell>
        </row>
        <row r="1216">
          <cell r="A1216" t="str">
            <v>I1398</v>
          </cell>
          <cell r="B1216" t="str">
            <v>TABLERO DE 30 CIRCUITOS 3F5H, CON PUERTA, BARRAJE , BARRA NEUTRO Y BARRA TIERRA  CALIDAD LEGRAND, SIEMENS, SQARED O SUPERIOR DE MARCA RECONOCIDA Y HOMOLOGADA POR EL CIDET</v>
          </cell>
          <cell r="C1216" t="str">
            <v>Insumos</v>
          </cell>
          <cell r="D1216" t="str">
            <v>UND</v>
          </cell>
          <cell r="E1216">
            <v>560113</v>
          </cell>
          <cell r="F1216">
            <v>538570</v>
          </cell>
        </row>
        <row r="1217">
          <cell r="A1217" t="str">
            <v>I1399</v>
          </cell>
          <cell r="B1217" t="str">
            <v>TABLERO DE 36 CIRCUITOS 3F5H, CON PUERTA Y ESPACIO PARA TOTALIZADOR, BARRAJE , BARRA NEUTRO Y BARRA TIERRA  CALIDAD LEGRAND, SIEMENS, SQARED O SUPERIOR DE MARCA RECONOCIDA Y HOMOLOGADA POR EL CIDET</v>
          </cell>
          <cell r="C1217" t="str">
            <v>Insumos</v>
          </cell>
          <cell r="D1217" t="str">
            <v>UND</v>
          </cell>
          <cell r="E1217">
            <v>841011</v>
          </cell>
          <cell r="F1217">
            <v>808664</v>
          </cell>
        </row>
        <row r="1218">
          <cell r="A1218" t="str">
            <v>I1400</v>
          </cell>
          <cell r="B1218" t="str">
            <v>TABLERO DE 36 CIRCUITOS 3F5H, CON PUERTA, BARRAJE , BARRA NEUTRO Y BARRA TIERRA  CALIDAD LEGRAND, SIEMENS, SQARED O SUPERIOR DE MARCA RECONOCIDA Y HOMOLOGADA POR EL CIDET</v>
          </cell>
          <cell r="C1218" t="str">
            <v>Insumos</v>
          </cell>
          <cell r="D1218" t="str">
            <v>UND</v>
          </cell>
          <cell r="E1218">
            <v>590822</v>
          </cell>
          <cell r="F1218">
            <v>568098</v>
          </cell>
        </row>
        <row r="1219">
          <cell r="A1219" t="str">
            <v>I1401</v>
          </cell>
          <cell r="B1219" t="str">
            <v>TABLERO DE 42 CIRCUITOS 3F5H, CON PUERTA Y ESPACIO PARA TOTALIZADOR, BARRAJE , BARRA NEUTRO Y BARRA TIERRA  CALIDAD LEGRAND, SIEMENS, SQARED O SUPERIOR DE MARCA RECONOCIDA Y HOMOLOGADA POR EL CIDET</v>
          </cell>
          <cell r="C1219" t="str">
            <v>Insumos</v>
          </cell>
          <cell r="D1219" t="str">
            <v>UND</v>
          </cell>
          <cell r="E1219">
            <v>915617</v>
          </cell>
          <cell r="F1219">
            <v>880401</v>
          </cell>
        </row>
        <row r="1220">
          <cell r="A1220" t="str">
            <v>I1402</v>
          </cell>
          <cell r="B1220" t="str">
            <v>TABLERO DE 42 CIRCUITOS 3F5H, CON PUERTA, BARRAJE , BARRA NEUTRO Y BARRA TIERRA  CALIDAD LEGRAND, SIEMENS, SQARED O SUPERIOR DE MARCA RECONOCIDA Y HOMOLOGADA POR EL CIDET</v>
          </cell>
          <cell r="C1220" t="str">
            <v>Insumos</v>
          </cell>
          <cell r="D1220" t="str">
            <v>UND</v>
          </cell>
          <cell r="E1220">
            <v>682116</v>
          </cell>
          <cell r="F1220">
            <v>655881</v>
          </cell>
        </row>
        <row r="1221">
          <cell r="A1221" t="str">
            <v>I1403</v>
          </cell>
          <cell r="B1221" t="str">
            <v>TABLERO DE 6 CIRCUITOS 1F3H,  BARRAJE 75A, BARRA NEUTRO Y BARRA TIERRA  CALIDAD LEGRAND, SIEMENS, SQARED O SUPERIOR DE MARCA RECONOCIDA Y HOMOLOGADA POR EL CIDET</v>
          </cell>
          <cell r="C1221" t="str">
            <v>Insumos</v>
          </cell>
          <cell r="D1221" t="str">
            <v>UND</v>
          </cell>
          <cell r="E1221">
            <v>66553</v>
          </cell>
          <cell r="F1221">
            <v>63993</v>
          </cell>
        </row>
        <row r="1222">
          <cell r="A1222" t="str">
            <v>I1404</v>
          </cell>
          <cell r="B1222" t="str">
            <v>TABLERO DE 8 CIRCUITOS 1F3H,  BARRAJE 75A, BARRA NEUTRO Y BARRA TIERRA  CALIDAD LEGRAND, SIEMENS, SQARED O SUPERIOR DE MARCA RECONOCIDA Y HOMOLOGADA POR EL CIDET</v>
          </cell>
          <cell r="C1222" t="str">
            <v>Insumos</v>
          </cell>
          <cell r="D1222" t="str">
            <v>UND</v>
          </cell>
          <cell r="E1222">
            <v>86519</v>
          </cell>
          <cell r="F1222">
            <v>83191</v>
          </cell>
        </row>
        <row r="1223">
          <cell r="A1223" t="str">
            <v>I1405</v>
          </cell>
          <cell r="B1223" t="str">
            <v>TABLERO DE 10 CIRCUITOS 1F3H,  BARRAJE 75A, BARRA NEUTRO Y BARRA TIERRA  CALIDAD LEGRAND, SIEMENS, SQARED O SUPERIOR DE MARCA RECONOCIDA Y HOMOLOGADA POR EL CIDET</v>
          </cell>
          <cell r="C1223" t="str">
            <v>Insumos</v>
          </cell>
          <cell r="D1223" t="str">
            <v>UND</v>
          </cell>
          <cell r="E1223">
            <v>101418</v>
          </cell>
          <cell r="F1223">
            <v>97517</v>
          </cell>
        </row>
        <row r="1224">
          <cell r="A1224" t="str">
            <v>I1406</v>
          </cell>
          <cell r="B1224" t="str">
            <v>TABLERO DE 8 CIRCUITOS 2F4H, CON PUERTA - CON BARRA NEUTRO Y BARRA TIERRA  CALIDAD LEGRAND, SIEMENS, SQARED O SUPERIOR DE MARCA RECONOCIDA Y HOMOLOGADA POR EL CIDET</v>
          </cell>
          <cell r="C1224" t="str">
            <v>Insumos</v>
          </cell>
          <cell r="D1224" t="str">
            <v>UND</v>
          </cell>
          <cell r="E1224">
            <v>118560</v>
          </cell>
          <cell r="F1224">
            <v>114000</v>
          </cell>
        </row>
        <row r="1225">
          <cell r="A1225" t="str">
            <v>I1407</v>
          </cell>
          <cell r="B1225" t="str">
            <v>TABLERO DE 6 CIRCUITOS 2F4H, CON PUERTA, BARRA NEUTRO Y BARRA TIERRA  CALIDAD LEGRAND, SIEMENS, SQARED O SUPERIOR DE MARCA RECONOCIDA Y HOMOLOGADA POR EL CIDET</v>
          </cell>
          <cell r="C1225" t="str">
            <v>Insumos</v>
          </cell>
          <cell r="D1225" t="str">
            <v>UND</v>
          </cell>
          <cell r="E1225">
            <v>148747</v>
          </cell>
          <cell r="F1225">
            <v>143026</v>
          </cell>
        </row>
        <row r="1226">
          <cell r="A1226" t="str">
            <v>I1408</v>
          </cell>
          <cell r="B1226" t="str">
            <v>TABLERO RIEL 4 CIRCUITOS</v>
          </cell>
          <cell r="C1226" t="str">
            <v>Insumos</v>
          </cell>
          <cell r="D1226" t="str">
            <v>UND</v>
          </cell>
          <cell r="E1226">
            <v>34388</v>
          </cell>
          <cell r="F1226">
            <v>33065</v>
          </cell>
        </row>
        <row r="1227">
          <cell r="A1227" t="str">
            <v>I1409</v>
          </cell>
          <cell r="B1227" t="str">
            <v>TAPA CIEGA CON IMPACTO GALVANIZADA CUADRADA 4X4"</v>
          </cell>
          <cell r="C1227" t="str">
            <v>Insumos</v>
          </cell>
          <cell r="D1227" t="str">
            <v>UND</v>
          </cell>
          <cell r="E1227">
            <v>1560</v>
          </cell>
          <cell r="F1227">
            <v>1500</v>
          </cell>
        </row>
        <row r="1228">
          <cell r="A1228" t="str">
            <v>I1410</v>
          </cell>
          <cell r="B1228" t="str">
            <v xml:space="preserve">TAPA PARA BANDEJA PORTACABLE GALVANIZADA EN CALIENTE DE ANCHO UTIL 10CM; LONG 1,2M. </v>
          </cell>
          <cell r="C1228" t="str">
            <v>Insumos</v>
          </cell>
          <cell r="D1228" t="str">
            <v>M</v>
          </cell>
          <cell r="E1228">
            <v>20790</v>
          </cell>
          <cell r="F1228">
            <v>19990</v>
          </cell>
        </row>
        <row r="1229">
          <cell r="A1229" t="str">
            <v>I1411</v>
          </cell>
          <cell r="B1229" t="str">
            <v xml:space="preserve">TAPA PARA BANDEJA PORTACABLE GALVANIZADA EN CALIENTE DE ANCHO UTIL 20CM; LONG 1,2M. </v>
          </cell>
          <cell r="C1229" t="str">
            <v>Insumos</v>
          </cell>
          <cell r="D1229" t="str">
            <v>M</v>
          </cell>
          <cell r="E1229">
            <v>32376</v>
          </cell>
          <cell r="F1229">
            <v>31131</v>
          </cell>
        </row>
        <row r="1230">
          <cell r="A1230" t="str">
            <v>I1412</v>
          </cell>
          <cell r="B1230" t="str">
            <v xml:space="preserve">TAPA PARA BANDEJA PORTACABLE GALVANIZADA EN CALIENTE DE ANCHO UTIL 30CM; LONG 1,2M. </v>
          </cell>
          <cell r="C1230" t="str">
            <v>Insumos</v>
          </cell>
          <cell r="D1230" t="str">
            <v>M</v>
          </cell>
          <cell r="E1230">
            <v>46672</v>
          </cell>
          <cell r="F1230">
            <v>44877</v>
          </cell>
        </row>
        <row r="1231">
          <cell r="A1231" t="str">
            <v>I1413</v>
          </cell>
          <cell r="B1231" t="str">
            <v xml:space="preserve">TAPA PARA BANDEJA PORTACABLE GALVANIZADA EN CALIENTE DE ANCHO UTIL 40CM; LONG 1,2M. </v>
          </cell>
          <cell r="C1231" t="str">
            <v>Insumos</v>
          </cell>
          <cell r="D1231" t="str">
            <v>M</v>
          </cell>
          <cell r="E1231">
            <v>60759</v>
          </cell>
          <cell r="F1231">
            <v>58422</v>
          </cell>
        </row>
        <row r="1232">
          <cell r="A1232" t="str">
            <v>I1414</v>
          </cell>
          <cell r="B1232" t="str">
            <v xml:space="preserve">TAPA PARA BANDEJA PORTACABLE GALVANIZADA EN CALIENTE DE ANCHO UTIL 50CM; LONG 1,2M. </v>
          </cell>
          <cell r="C1232" t="str">
            <v>Insumos</v>
          </cell>
          <cell r="D1232" t="str">
            <v>M</v>
          </cell>
          <cell r="E1232">
            <v>74814</v>
          </cell>
          <cell r="F1232">
            <v>71937</v>
          </cell>
        </row>
        <row r="1233">
          <cell r="A1233" t="str">
            <v>I1415</v>
          </cell>
          <cell r="B1233" t="str">
            <v xml:space="preserve">TAPA PARA BANDEJA PORTACABLE GALVANIZADA EN CALIENTE DE ANCHO UTIL 60CM; LONG 1,2M. </v>
          </cell>
          <cell r="C1233" t="str">
            <v>Insumos</v>
          </cell>
          <cell r="D1233" t="str">
            <v>M</v>
          </cell>
          <cell r="E1233">
            <v>88862</v>
          </cell>
          <cell r="F1233">
            <v>85444</v>
          </cell>
        </row>
        <row r="1234">
          <cell r="A1234" t="str">
            <v>I1416</v>
          </cell>
          <cell r="B1234" t="str">
            <v>TE PORTACABLE GALVANIZADA EN CALIENTE ANCHO UTIL 10CM. INCLUYE PLATINAS DE UNION</v>
          </cell>
          <cell r="C1234" t="str">
            <v>Insumos</v>
          </cell>
          <cell r="D1234" t="str">
            <v>UND</v>
          </cell>
          <cell r="E1234">
            <v>103650</v>
          </cell>
          <cell r="F1234">
            <v>99663</v>
          </cell>
        </row>
        <row r="1235">
          <cell r="A1235" t="str">
            <v>I1417</v>
          </cell>
          <cell r="B1235" t="str">
            <v>TE PORTACABLE GALVANIZADA EN CALIENTE ANCHO UTIL 20CM. INCLUYE PLATINAS DE UNION</v>
          </cell>
          <cell r="C1235" t="str">
            <v>Insumos</v>
          </cell>
          <cell r="D1235" t="str">
            <v>UND</v>
          </cell>
          <cell r="E1235">
            <v>114181</v>
          </cell>
          <cell r="F1235">
            <v>109789</v>
          </cell>
        </row>
        <row r="1236">
          <cell r="A1236" t="str">
            <v>I1418</v>
          </cell>
          <cell r="B1236" t="str">
            <v>TE PORTACABLE GALVANIZADA EN CALIENTE ANCHO UTIL 30CM. INCLUYE PLATINAS DE UNION</v>
          </cell>
          <cell r="C1236" t="str">
            <v>Insumos</v>
          </cell>
          <cell r="D1236" t="str">
            <v>UND</v>
          </cell>
          <cell r="E1236">
            <v>124933</v>
          </cell>
          <cell r="F1236">
            <v>120128</v>
          </cell>
        </row>
        <row r="1237">
          <cell r="A1237" t="str">
            <v>I1419</v>
          </cell>
          <cell r="B1237" t="str">
            <v>TE PORTACABLE GALVANIZADA EN CALIENTE ANCHO UTIL 40CM. INCLUYE PLATINAS DE UNION</v>
          </cell>
          <cell r="C1237" t="str">
            <v>Insumos</v>
          </cell>
          <cell r="D1237" t="str">
            <v>UND</v>
          </cell>
          <cell r="E1237">
            <v>140395</v>
          </cell>
          <cell r="F1237">
            <v>134995</v>
          </cell>
        </row>
        <row r="1238">
          <cell r="A1238" t="str">
            <v>I1420</v>
          </cell>
          <cell r="B1238" t="str">
            <v>TE PORTACABLE GALVANIZADA EN CALIENTE ANCHO UTIL 50CM. INCLUYE PLATINAS DE UNION</v>
          </cell>
          <cell r="C1238" t="str">
            <v>Insumos</v>
          </cell>
          <cell r="D1238" t="str">
            <v>UND</v>
          </cell>
          <cell r="E1238">
            <v>153871</v>
          </cell>
          <cell r="F1238">
            <v>147953</v>
          </cell>
        </row>
        <row r="1239">
          <cell r="A1239" t="str">
            <v>I1421</v>
          </cell>
          <cell r="B1239" t="str">
            <v>TE PORTACABLE GALVANIZADA EN CALIENTE ANCHO UTIL 60CM. INCLUYE PLATINAS DE UNION</v>
          </cell>
          <cell r="C1239" t="str">
            <v>Insumos</v>
          </cell>
          <cell r="D1239" t="str">
            <v>UND</v>
          </cell>
          <cell r="E1239">
            <v>174015</v>
          </cell>
          <cell r="F1239">
            <v>167322</v>
          </cell>
        </row>
        <row r="1240">
          <cell r="A1240" t="str">
            <v>I1422</v>
          </cell>
          <cell r="B1240" t="str">
            <v>TENSOR</v>
          </cell>
          <cell r="C1240" t="str">
            <v>Insumos</v>
          </cell>
          <cell r="D1240" t="str">
            <v>UND</v>
          </cell>
          <cell r="E1240">
            <v>3024</v>
          </cell>
          <cell r="F1240">
            <v>2908</v>
          </cell>
        </row>
        <row r="1241">
          <cell r="A1241" t="str">
            <v>I1423</v>
          </cell>
          <cell r="B1241" t="str">
            <v>TENSOR DE ACOMETIDAS</v>
          </cell>
          <cell r="C1241" t="str">
            <v>Insumos</v>
          </cell>
          <cell r="D1241" t="str">
            <v>UND</v>
          </cell>
          <cell r="E1241">
            <v>6297</v>
          </cell>
          <cell r="F1241">
            <v>6055</v>
          </cell>
        </row>
        <row r="1242">
          <cell r="A1242" t="str">
            <v>I1424</v>
          </cell>
          <cell r="B1242" t="str">
            <v>TERMINAL CAMPANA PVC DUCTO 2"</v>
          </cell>
          <cell r="C1242" t="str">
            <v>Insumos</v>
          </cell>
          <cell r="D1242" t="str">
            <v>UND</v>
          </cell>
          <cell r="E1242">
            <v>5394</v>
          </cell>
          <cell r="F1242">
            <v>5187</v>
          </cell>
        </row>
        <row r="1243">
          <cell r="A1243" t="str">
            <v>I1425</v>
          </cell>
          <cell r="B1243" t="str">
            <v>TERMINAL CAMPANA PVC DUCTO 3"</v>
          </cell>
          <cell r="C1243" t="str">
            <v>Insumos</v>
          </cell>
          <cell r="D1243" t="str">
            <v>UND</v>
          </cell>
          <cell r="E1243">
            <v>5394</v>
          </cell>
          <cell r="F1243">
            <v>5187</v>
          </cell>
        </row>
        <row r="1244">
          <cell r="A1244" t="str">
            <v>I1426</v>
          </cell>
          <cell r="B1244" t="str">
            <v>TERMINAL CAMPANA PVC DUCTO 4"</v>
          </cell>
          <cell r="C1244" t="str">
            <v>Insumos</v>
          </cell>
          <cell r="D1244" t="str">
            <v>UND</v>
          </cell>
          <cell r="E1244">
            <v>10161</v>
          </cell>
          <cell r="F1244">
            <v>9770</v>
          </cell>
        </row>
        <row r="1245">
          <cell r="A1245" t="str">
            <v>I1427</v>
          </cell>
          <cell r="B1245" t="str">
            <v>TERMINAL PVC CONDUIT  1"</v>
          </cell>
          <cell r="C1245" t="str">
            <v>Insumos</v>
          </cell>
          <cell r="D1245" t="str">
            <v>UND</v>
          </cell>
          <cell r="E1245">
            <v>687</v>
          </cell>
          <cell r="F1245">
            <v>661</v>
          </cell>
        </row>
        <row r="1246">
          <cell r="A1246" t="str">
            <v>I1428</v>
          </cell>
          <cell r="B1246" t="str">
            <v>TERMINALES PREMOLDEADAS PARA 15 KV - USO EXTERIOR PARA CALIBRES DE CABLES ENTRE 2 - 3/0 - JUEGO X 3 UNIDADES</v>
          </cell>
          <cell r="C1246" t="str">
            <v>Insumos</v>
          </cell>
          <cell r="D1246" t="str">
            <v>UND</v>
          </cell>
          <cell r="E1246">
            <v>698616</v>
          </cell>
          <cell r="F1246">
            <v>671746</v>
          </cell>
        </row>
        <row r="1247">
          <cell r="A1247" t="str">
            <v>I1429</v>
          </cell>
          <cell r="B1247" t="str">
            <v>TERMINALES PREMOLDEADAS PARA 15 KV - USO INTERIOR PARA CALIBRES DE CABLES ENTRE 2 - 3/0 - JUEGO X 3 UNIDADES</v>
          </cell>
          <cell r="C1247" t="str">
            <v>Insumos</v>
          </cell>
          <cell r="D1247" t="str">
            <v>UND</v>
          </cell>
          <cell r="E1247">
            <v>482241</v>
          </cell>
          <cell r="F1247">
            <v>463693</v>
          </cell>
        </row>
        <row r="1248">
          <cell r="A1248" t="str">
            <v>I1430</v>
          </cell>
          <cell r="B1248" t="str">
            <v>TOMA CORRIENTE DOBLE CON  PROTECCION FALLA A TIERRA GFCI</v>
          </cell>
          <cell r="C1248" t="str">
            <v>Insumos</v>
          </cell>
          <cell r="D1248" t="str">
            <v>UND</v>
          </cell>
          <cell r="E1248">
            <v>57683</v>
          </cell>
          <cell r="F1248">
            <v>55464</v>
          </cell>
        </row>
        <row r="1249">
          <cell r="A1249" t="str">
            <v>I1431</v>
          </cell>
          <cell r="B1249" t="str">
            <v>TOMACORRIENTE DOBLE CON POLO A TIERRA  NEMA 5-15-R</v>
          </cell>
          <cell r="C1249" t="str">
            <v>Insumos</v>
          </cell>
          <cell r="D1249" t="str">
            <v>UND</v>
          </cell>
          <cell r="E1249">
            <v>15368</v>
          </cell>
          <cell r="F1249">
            <v>14777</v>
          </cell>
        </row>
        <row r="1250">
          <cell r="A1250" t="str">
            <v>I1432</v>
          </cell>
          <cell r="B1250" t="str">
            <v>TOMA INDUSTRIAL DE SOBREPONER 3P+N+T 250V/16A IP44. MARCA LEGRAND</v>
          </cell>
          <cell r="C1250" t="str">
            <v>Insumos</v>
          </cell>
          <cell r="D1250" t="str">
            <v>UND</v>
          </cell>
          <cell r="E1250">
            <v>124078</v>
          </cell>
          <cell r="F1250">
            <v>119306</v>
          </cell>
        </row>
        <row r="1251">
          <cell r="A1251" t="str">
            <v>I1433</v>
          </cell>
          <cell r="B1251" t="str">
            <v>TOMA INDUSTRIAL DE SOBREPONER 3P+N+T 250V/16A IP67. MARCA LEGRAND</v>
          </cell>
          <cell r="C1251" t="str">
            <v>Insumos</v>
          </cell>
          <cell r="D1251" t="str">
            <v>UND</v>
          </cell>
          <cell r="E1251">
            <v>318269</v>
          </cell>
          <cell r="F1251">
            <v>306028</v>
          </cell>
        </row>
        <row r="1252">
          <cell r="A1252" t="str">
            <v>I1434</v>
          </cell>
          <cell r="B1252" t="str">
            <v>TOMA INDUSTRIAL DE SOBREPONER 3P+N+T 250V/32A IP44. MARCA LEGRAND</v>
          </cell>
          <cell r="C1252" t="str">
            <v>Insumos</v>
          </cell>
          <cell r="D1252" t="str">
            <v>UND</v>
          </cell>
          <cell r="E1252">
            <v>631308</v>
          </cell>
          <cell r="F1252">
            <v>607027</v>
          </cell>
        </row>
        <row r="1253">
          <cell r="A1253" t="str">
            <v>I1435</v>
          </cell>
          <cell r="B1253" t="str">
            <v>TOMA INDUSTRIAL DE SOBREPONER 3P+N+T 250V/32A IP67. MARCA LEGRAND</v>
          </cell>
          <cell r="C1253" t="str">
            <v>Insumos</v>
          </cell>
          <cell r="D1253" t="str">
            <v>UND</v>
          </cell>
          <cell r="E1253">
            <v>324685</v>
          </cell>
          <cell r="F1253">
            <v>312197</v>
          </cell>
        </row>
        <row r="1254">
          <cell r="A1254" t="str">
            <v>I1436</v>
          </cell>
          <cell r="B1254" t="str">
            <v>TOMA INDUSTRIAL DE SOBREPONER 3P+N+T 250V/63A IP67. MARCA LEGRAND</v>
          </cell>
          <cell r="C1254" t="str">
            <v>Insumos</v>
          </cell>
          <cell r="D1254" t="str">
            <v>UND</v>
          </cell>
          <cell r="E1254">
            <v>682890</v>
          </cell>
          <cell r="F1254">
            <v>656625</v>
          </cell>
        </row>
        <row r="1255">
          <cell r="A1255" t="str">
            <v>I1437</v>
          </cell>
          <cell r="B1255" t="str">
            <v>TOMA INDUSTRIAL DE SOBREPONER 3P+T 250V/16A IP44. MARCA LEGRAND</v>
          </cell>
          <cell r="C1255" t="str">
            <v>Insumos</v>
          </cell>
          <cell r="D1255" t="str">
            <v>UND</v>
          </cell>
          <cell r="E1255">
            <v>100304</v>
          </cell>
          <cell r="F1255">
            <v>96446</v>
          </cell>
        </row>
        <row r="1256">
          <cell r="A1256" t="str">
            <v>I1438</v>
          </cell>
          <cell r="B1256" t="str">
            <v>TOMA INDUSTRIAL DE SOBREPONER 3P+T 250V/16A IP67. MARCA LEGRAND</v>
          </cell>
          <cell r="C1256" t="str">
            <v>Insumos</v>
          </cell>
          <cell r="D1256" t="str">
            <v>UND</v>
          </cell>
          <cell r="E1256">
            <v>288319</v>
          </cell>
          <cell r="F1256">
            <v>277230</v>
          </cell>
        </row>
        <row r="1257">
          <cell r="A1257" t="str">
            <v>I1439</v>
          </cell>
          <cell r="B1257" t="str">
            <v>TOMA INDUSTRIAL DE SOBREPONER 3P+T 250V/32A IP44. MARCA LEGRAND</v>
          </cell>
          <cell r="C1257" t="str">
            <v>Insumos</v>
          </cell>
          <cell r="D1257" t="str">
            <v>UND</v>
          </cell>
          <cell r="E1257">
            <v>118367</v>
          </cell>
          <cell r="F1257">
            <v>113814</v>
          </cell>
        </row>
        <row r="1258">
          <cell r="A1258" t="str">
            <v>I1440</v>
          </cell>
          <cell r="B1258" t="str">
            <v>TOMA INDUSTRIAL DE SOBREPONER 3P+T 250V/32A IP67. MARCA LEGRAND</v>
          </cell>
          <cell r="C1258" t="str">
            <v>Insumos</v>
          </cell>
          <cell r="D1258" t="str">
            <v>UND</v>
          </cell>
          <cell r="E1258">
            <v>294973</v>
          </cell>
          <cell r="F1258">
            <v>283628</v>
          </cell>
        </row>
        <row r="1259">
          <cell r="A1259" t="str">
            <v>I1441</v>
          </cell>
          <cell r="B1259" t="str">
            <v>TOMA INDUSTRIAL DE SOBREPONER 3P+T 250V/63A IP67. MARCA LEGRAND</v>
          </cell>
          <cell r="C1259" t="str">
            <v>Insumos</v>
          </cell>
          <cell r="D1259" t="str">
            <v>UND</v>
          </cell>
          <cell r="E1259">
            <v>653891</v>
          </cell>
          <cell r="F1259">
            <v>628741</v>
          </cell>
        </row>
        <row r="1260">
          <cell r="A1260" t="str">
            <v>I1442</v>
          </cell>
          <cell r="B1260" t="str">
            <v>TOMACORRIENTE DE INCRUSTAR CON SEGURO DE GIRO 2P+T 250V/20A. MARCA LEGRAND</v>
          </cell>
          <cell r="C1260" t="str">
            <v>Insumos</v>
          </cell>
          <cell r="D1260" t="str">
            <v>UND</v>
          </cell>
          <cell r="E1260">
            <v>77013</v>
          </cell>
          <cell r="F1260">
            <v>74051</v>
          </cell>
        </row>
        <row r="1261">
          <cell r="A1261" t="str">
            <v>I1443</v>
          </cell>
          <cell r="B1261" t="str">
            <v>TOMACORRIENTE DE INCRUSTAR CON SEGURO DE GIRO 2P+T 250V/30A. MARCA LEGRAND</v>
          </cell>
          <cell r="C1261" t="str">
            <v>Insumos</v>
          </cell>
          <cell r="D1261" t="str">
            <v>UND</v>
          </cell>
          <cell r="E1261">
            <v>114328</v>
          </cell>
          <cell r="F1261">
            <v>109931</v>
          </cell>
        </row>
        <row r="1262">
          <cell r="A1262" t="str">
            <v>I1444</v>
          </cell>
          <cell r="B1262" t="str">
            <v>TORNILLO DE ACERO GALVANIZADO 1/2"X1 1/2". INCLUYE 2 TUERCAS, 2 ARANDELAS.</v>
          </cell>
          <cell r="C1262" t="str">
            <v>Insumos</v>
          </cell>
          <cell r="D1262" t="str">
            <v>UND</v>
          </cell>
          <cell r="E1262">
            <v>1244</v>
          </cell>
          <cell r="F1262">
            <v>1196</v>
          </cell>
        </row>
        <row r="1263">
          <cell r="A1263" t="str">
            <v>I1445</v>
          </cell>
          <cell r="B1263" t="str">
            <v>TORNILLO DE ACERO GALVANIZADO 5/8" X 10". INCLUYE 2 TUERCAS, 2 ARANDELAS.</v>
          </cell>
          <cell r="C1263" t="str">
            <v>Insumos</v>
          </cell>
          <cell r="D1263" t="str">
            <v>UND</v>
          </cell>
          <cell r="E1263">
            <v>6702</v>
          </cell>
          <cell r="F1263">
            <v>6444</v>
          </cell>
        </row>
        <row r="1264">
          <cell r="A1264" t="str">
            <v>I1446</v>
          </cell>
          <cell r="B1264" t="str">
            <v>TORNILLO DE ACERO GALVANIZADO 5/8" X 5". INCLUYE 2 TUERCAS, 2 ARANDELAS.</v>
          </cell>
          <cell r="C1264" t="str">
            <v>Insumos</v>
          </cell>
          <cell r="D1264" t="str">
            <v>UND</v>
          </cell>
          <cell r="E1264">
            <v>4406</v>
          </cell>
          <cell r="F1264">
            <v>4237</v>
          </cell>
        </row>
        <row r="1265">
          <cell r="A1265" t="str">
            <v>I1447</v>
          </cell>
          <cell r="B1265" t="str">
            <v>TORNILLO DE ACERO GALVANIZADO 5/8" X 8". INCLUYE 2 TUERCAS, 2 ARANDELAS.</v>
          </cell>
          <cell r="C1265" t="str">
            <v>Insumos</v>
          </cell>
          <cell r="D1265" t="str">
            <v>UND</v>
          </cell>
          <cell r="E1265">
            <v>5607</v>
          </cell>
          <cell r="F1265">
            <v>5391</v>
          </cell>
        </row>
        <row r="1266">
          <cell r="A1266" t="str">
            <v>I1448</v>
          </cell>
          <cell r="B1266" t="str">
            <v>TORNILLO DE BRONCE PARA BORNA TERMINAL</v>
          </cell>
          <cell r="C1266" t="str">
            <v>Insumos</v>
          </cell>
          <cell r="D1266" t="str">
            <v>UND</v>
          </cell>
          <cell r="E1266">
            <v>24588</v>
          </cell>
          <cell r="F1266">
            <v>23642</v>
          </cell>
        </row>
        <row r="1267">
          <cell r="A1267" t="str">
            <v>I1449</v>
          </cell>
          <cell r="B1267" t="str">
            <v xml:space="preserve">TRANSFORMADOR DE DISTRIBUCION  TRIFASICO AUTOPROTEGIDO 112,5 KVA-DYN5, 60 HZ, 13.2 KV-208/120 VOLTIOS ACEITE- INTEMPERIE- HOMOLOGADO -ACCESORIOS DE SUJECION -PROTOCOLO DE PRUEBAS. (DPS PRIMARIOS) </v>
          </cell>
          <cell r="C1267" t="str">
            <v>Insumos</v>
          </cell>
          <cell r="D1267" t="str">
            <v>M</v>
          </cell>
          <cell r="E1267">
            <v>20798148</v>
          </cell>
          <cell r="F1267">
            <v>19998219</v>
          </cell>
        </row>
        <row r="1268">
          <cell r="A1268" t="str">
            <v>I1450</v>
          </cell>
          <cell r="B1268" t="e">
            <v>#VALUE!</v>
          </cell>
          <cell r="C1268" t="str">
            <v>Insumos</v>
          </cell>
          <cell r="D1268" t="str">
            <v>UND</v>
          </cell>
          <cell r="E1268">
            <v>10220801</v>
          </cell>
          <cell r="F1268">
            <v>9827693</v>
          </cell>
        </row>
        <row r="1269">
          <cell r="A1269" t="str">
            <v>I1451</v>
          </cell>
          <cell r="B1269" t="str">
            <v xml:space="preserve">TRANSFORMADOR DE DISTRIBUCION  TRIFASICO AUTOPROTEGIDO 150 KVA-DYN5, 60 HZ, 13.2 KV-208/120 VOLTIOS ACEITE- INTEMPERIE- HOMOLOGADO -ACCESORIOS DE SUJECION -PROTOCOLO DE PRUEBAS. (DPS PRIMARIOS) </v>
          </cell>
          <cell r="C1269" t="str">
            <v>Insumos</v>
          </cell>
          <cell r="D1269" t="str">
            <v>M</v>
          </cell>
          <cell r="E1269">
            <v>25243011</v>
          </cell>
          <cell r="F1269">
            <v>24272126</v>
          </cell>
        </row>
        <row r="1270">
          <cell r="A1270" t="str">
            <v>I1452</v>
          </cell>
          <cell r="B1270" t="str">
            <v xml:space="preserve">TRANSFORMADOR DE DISTRIBUCION  TRIFASICO AUTOPROTEGIDO 225 KVA-DYN5, 60 HZ, 13.2 KV-220/127 VOLTIOS ACEITE- INTEMPERIE- HOMOLOGADO -ACCESORIOS DE SUJECION -PROTOCOLO DE PRUEBAS. (DPS PRIMARIOS) </v>
          </cell>
          <cell r="C1270" t="str">
            <v>Insumos</v>
          </cell>
          <cell r="D1270" t="str">
            <v>M</v>
          </cell>
          <cell r="E1270">
            <v>24054543</v>
          </cell>
          <cell r="F1270">
            <v>23129368</v>
          </cell>
        </row>
        <row r="1271">
          <cell r="A1271" t="str">
            <v>I1453</v>
          </cell>
          <cell r="B1271" t="e">
            <v>#VALUE!</v>
          </cell>
          <cell r="C1271" t="str">
            <v>Insumos</v>
          </cell>
          <cell r="D1271" t="str">
            <v>M</v>
          </cell>
          <cell r="E1271">
            <v>7451678</v>
          </cell>
          <cell r="F1271">
            <v>7165075</v>
          </cell>
        </row>
        <row r="1272">
          <cell r="A1272" t="str">
            <v>I1454</v>
          </cell>
          <cell r="B1272" t="e">
            <v>#VALUE!</v>
          </cell>
          <cell r="C1272" t="str">
            <v>Insumos</v>
          </cell>
          <cell r="D1272" t="str">
            <v>M</v>
          </cell>
          <cell r="E1272">
            <v>9020452</v>
          </cell>
          <cell r="F1272">
            <v>8673512</v>
          </cell>
        </row>
        <row r="1273">
          <cell r="A1273" t="str">
            <v>I1455</v>
          </cell>
          <cell r="B1273" t="str">
            <v xml:space="preserve">TRANSFORMADOR DE DISTRIBUCION  TRIFASICO AUTOPROTEGIDO 75 KVA-DYN5, 60 HZ, 13.2 KV-208/120 VOLTIOS ACEITE- INTEMPERIE- HOMOLOGADO -ACCESORIOS DE SUJECION -PROTOCOLO DE PRUEBAS. (DPS PRIMARIOS) </v>
          </cell>
          <cell r="C1273" t="str">
            <v>Insumos</v>
          </cell>
          <cell r="D1273" t="str">
            <v>M</v>
          </cell>
          <cell r="E1273">
            <v>11635082</v>
          </cell>
          <cell r="F1273">
            <v>11187579</v>
          </cell>
        </row>
        <row r="1274">
          <cell r="A1274" t="str">
            <v>I1456</v>
          </cell>
          <cell r="B1274" t="str">
            <v>TUBO CONDUIT GALVANIZADA EMT 1 1/2"</v>
          </cell>
          <cell r="C1274" t="str">
            <v>Insumos</v>
          </cell>
          <cell r="D1274" t="str">
            <v>M</v>
          </cell>
          <cell r="E1274">
            <v>22986</v>
          </cell>
          <cell r="F1274">
            <v>22102</v>
          </cell>
        </row>
        <row r="1275">
          <cell r="A1275" t="str">
            <v>I1457</v>
          </cell>
          <cell r="B1275" t="str">
            <v>TUBO CONDUIT GALVANIZADA EMT 1"</v>
          </cell>
          <cell r="C1275" t="str">
            <v>Insumos</v>
          </cell>
          <cell r="D1275" t="str">
            <v>M</v>
          </cell>
          <cell r="E1275">
            <v>13337</v>
          </cell>
          <cell r="F1275">
            <v>12824</v>
          </cell>
        </row>
        <row r="1276">
          <cell r="A1276" t="str">
            <v>I1458</v>
          </cell>
          <cell r="B1276" t="str">
            <v>TUBO CONDUIT GALVANIZADA EMT 1/2"</v>
          </cell>
          <cell r="C1276" t="str">
            <v>Insumos</v>
          </cell>
          <cell r="D1276" t="str">
            <v>M</v>
          </cell>
          <cell r="E1276">
            <v>5565</v>
          </cell>
          <cell r="F1276">
            <v>5351</v>
          </cell>
        </row>
        <row r="1277">
          <cell r="A1277" t="str">
            <v>I1459</v>
          </cell>
          <cell r="B1277" t="str">
            <v xml:space="preserve">TUBO CONDUIT GALVANIZADA EMT 2" </v>
          </cell>
          <cell r="C1277" t="str">
            <v>Insumos</v>
          </cell>
          <cell r="D1277" t="str">
            <v>M</v>
          </cell>
          <cell r="E1277">
            <v>29210</v>
          </cell>
          <cell r="F1277">
            <v>28087</v>
          </cell>
        </row>
        <row r="1278">
          <cell r="A1278" t="str">
            <v>I1460</v>
          </cell>
          <cell r="B1278" t="str">
            <v xml:space="preserve">TUBO CONDUIT GALVANIZADA EMT 3" </v>
          </cell>
          <cell r="C1278" t="str">
            <v>Insumos</v>
          </cell>
          <cell r="D1278" t="str">
            <v>M</v>
          </cell>
          <cell r="E1278">
            <v>57959</v>
          </cell>
          <cell r="F1278">
            <v>55730</v>
          </cell>
        </row>
        <row r="1279">
          <cell r="A1279" t="str">
            <v>I1461</v>
          </cell>
          <cell r="B1279" t="str">
            <v xml:space="preserve">TUBO CONDUIT GALVANIZADA EMT 3/4" </v>
          </cell>
          <cell r="C1279" t="str">
            <v>Insumos</v>
          </cell>
          <cell r="D1279" t="str">
            <v>M</v>
          </cell>
          <cell r="E1279">
            <v>9093</v>
          </cell>
          <cell r="F1279">
            <v>8743</v>
          </cell>
        </row>
        <row r="1280">
          <cell r="A1280" t="str">
            <v>I1462</v>
          </cell>
          <cell r="B1280" t="str">
            <v xml:space="preserve">TUBO CONDUIT IMC 1 1/2" </v>
          </cell>
          <cell r="C1280" t="str">
            <v>Insumos</v>
          </cell>
          <cell r="D1280" t="str">
            <v>M</v>
          </cell>
          <cell r="E1280">
            <v>47695</v>
          </cell>
          <cell r="F1280">
            <v>45861</v>
          </cell>
        </row>
        <row r="1281">
          <cell r="A1281" t="str">
            <v>I1463</v>
          </cell>
          <cell r="B1281" t="str">
            <v xml:space="preserve">TUBO CONDUIT IMC 1" </v>
          </cell>
          <cell r="C1281" t="str">
            <v>Insumos</v>
          </cell>
          <cell r="D1281" t="str">
            <v>M</v>
          </cell>
          <cell r="E1281">
            <v>29249</v>
          </cell>
          <cell r="F1281">
            <v>28124</v>
          </cell>
        </row>
        <row r="1282">
          <cell r="A1282" t="str">
            <v>I1464</v>
          </cell>
          <cell r="B1282" t="str">
            <v xml:space="preserve">TUBO CONDUIT IMC 1/2" </v>
          </cell>
          <cell r="C1282" t="str">
            <v>Insumos</v>
          </cell>
          <cell r="D1282" t="str">
            <v>M</v>
          </cell>
          <cell r="E1282">
            <v>16483</v>
          </cell>
          <cell r="F1282">
            <v>15849</v>
          </cell>
        </row>
        <row r="1283">
          <cell r="A1283" t="str">
            <v>I1465</v>
          </cell>
          <cell r="B1283" t="str">
            <v xml:space="preserve">TUBO CONDUIT IMC 2" </v>
          </cell>
          <cell r="C1283" t="str">
            <v>Insumos</v>
          </cell>
          <cell r="D1283" t="str">
            <v>M</v>
          </cell>
          <cell r="E1283">
            <v>59117</v>
          </cell>
          <cell r="F1283">
            <v>56843</v>
          </cell>
        </row>
        <row r="1284">
          <cell r="A1284" t="str">
            <v>I1466</v>
          </cell>
          <cell r="B1284" t="str">
            <v xml:space="preserve">TUBO CONDUIT IMC 3" </v>
          </cell>
          <cell r="C1284" t="str">
            <v>Insumos</v>
          </cell>
          <cell r="D1284" t="str">
            <v>M</v>
          </cell>
          <cell r="E1284">
            <v>139131</v>
          </cell>
          <cell r="F1284">
            <v>133780</v>
          </cell>
        </row>
        <row r="1285">
          <cell r="A1285" t="str">
            <v>I1467</v>
          </cell>
          <cell r="B1285" t="str">
            <v>TUBO CONDUIT IMC 3/4"</v>
          </cell>
          <cell r="C1285" t="str">
            <v>Insumos</v>
          </cell>
          <cell r="D1285" t="str">
            <v>M</v>
          </cell>
          <cell r="E1285">
            <v>20286</v>
          </cell>
          <cell r="F1285">
            <v>19506</v>
          </cell>
        </row>
        <row r="1286">
          <cell r="A1286" t="str">
            <v>I1468</v>
          </cell>
          <cell r="B1286" t="str">
            <v xml:space="preserve">TUBO CONDUIT IMC 4" </v>
          </cell>
          <cell r="C1286" t="str">
            <v>Insumos</v>
          </cell>
          <cell r="D1286" t="str">
            <v>M</v>
          </cell>
          <cell r="E1286">
            <v>182734</v>
          </cell>
          <cell r="F1286">
            <v>175706</v>
          </cell>
        </row>
        <row r="1287">
          <cell r="A1287" t="str">
            <v>I1469</v>
          </cell>
          <cell r="B1287" t="str">
            <v>TUBO CONDUIT PVC 1 1/2"</v>
          </cell>
          <cell r="C1287" t="str">
            <v>Insumos</v>
          </cell>
          <cell r="D1287" t="str">
            <v>M</v>
          </cell>
          <cell r="E1287">
            <v>4765</v>
          </cell>
          <cell r="F1287">
            <v>4582</v>
          </cell>
        </row>
        <row r="1288">
          <cell r="A1288" t="str">
            <v>I1470</v>
          </cell>
          <cell r="B1288" t="str">
            <v>TUBO CONDUIT PVC 1"</v>
          </cell>
          <cell r="C1288" t="str">
            <v>Insumos</v>
          </cell>
          <cell r="D1288" t="str">
            <v>M</v>
          </cell>
          <cell r="E1288">
            <v>2418</v>
          </cell>
          <cell r="F1288">
            <v>2325</v>
          </cell>
        </row>
        <row r="1289">
          <cell r="A1289" t="str">
            <v>I1471</v>
          </cell>
          <cell r="B1289" t="str">
            <v>TUBO CONDUIT PVC 1/2"</v>
          </cell>
          <cell r="C1289" t="str">
            <v>Insumos</v>
          </cell>
          <cell r="D1289" t="str">
            <v>M</v>
          </cell>
          <cell r="E1289">
            <v>2254</v>
          </cell>
          <cell r="F1289">
            <v>2167</v>
          </cell>
        </row>
        <row r="1290">
          <cell r="A1290" t="str">
            <v>I1472</v>
          </cell>
          <cell r="B1290" t="str">
            <v>TUBO CONDUIT PVC 2"</v>
          </cell>
          <cell r="C1290" t="str">
            <v>Insumos</v>
          </cell>
          <cell r="D1290" t="str">
            <v>M</v>
          </cell>
          <cell r="E1290">
            <v>10054</v>
          </cell>
          <cell r="F1290">
            <v>9667</v>
          </cell>
        </row>
        <row r="1291">
          <cell r="A1291" t="str">
            <v>I1473</v>
          </cell>
          <cell r="B1291" t="str">
            <v>TUBO CONDUIT PVC 3/4"</v>
          </cell>
          <cell r="C1291" t="str">
            <v>Insumos</v>
          </cell>
          <cell r="D1291" t="str">
            <v>M</v>
          </cell>
          <cell r="E1291">
            <v>2946</v>
          </cell>
          <cell r="F1291">
            <v>2833</v>
          </cell>
        </row>
        <row r="1292">
          <cell r="A1292" t="str">
            <v>I1474</v>
          </cell>
          <cell r="B1292" t="str">
            <v>TUBO PVC DOBLE PARED TDP 3"</v>
          </cell>
          <cell r="C1292" t="str">
            <v>Insumos</v>
          </cell>
          <cell r="D1292" t="str">
            <v>M</v>
          </cell>
          <cell r="E1292">
            <v>7255</v>
          </cell>
          <cell r="F1292">
            <v>6976</v>
          </cell>
        </row>
        <row r="1293">
          <cell r="A1293" t="str">
            <v>I1475</v>
          </cell>
          <cell r="B1293" t="str">
            <v>TUBO PVC DOBLE PARED TDP 4"</v>
          </cell>
          <cell r="C1293" t="str">
            <v>Insumos</v>
          </cell>
          <cell r="D1293" t="str">
            <v>M</v>
          </cell>
          <cell r="E1293">
            <v>10061</v>
          </cell>
          <cell r="F1293">
            <v>9674</v>
          </cell>
        </row>
        <row r="1294">
          <cell r="A1294" t="str">
            <v>I1476</v>
          </cell>
          <cell r="B1294" t="str">
            <v>TUBO PVC PESADO DB 2"</v>
          </cell>
          <cell r="C1294" t="str">
            <v>Insumos</v>
          </cell>
          <cell r="D1294" t="str">
            <v>M</v>
          </cell>
          <cell r="E1294">
            <v>6044</v>
          </cell>
          <cell r="F1294">
            <v>5812</v>
          </cell>
        </row>
        <row r="1295">
          <cell r="A1295" t="str">
            <v>I1477</v>
          </cell>
          <cell r="B1295" t="str">
            <v>TUBO PVC PESADO DB 3"</v>
          </cell>
          <cell r="C1295" t="str">
            <v>Insumos</v>
          </cell>
          <cell r="D1295" t="str">
            <v>M</v>
          </cell>
          <cell r="E1295">
            <v>13075</v>
          </cell>
          <cell r="F1295">
            <v>12572</v>
          </cell>
        </row>
        <row r="1296">
          <cell r="A1296" t="str">
            <v>I1478</v>
          </cell>
          <cell r="B1296" t="str">
            <v>TUERCA MORDAZA. INCLUYE TORNILLO</v>
          </cell>
          <cell r="C1296" t="str">
            <v>Insumos</v>
          </cell>
          <cell r="D1296" t="str">
            <v>UND</v>
          </cell>
          <cell r="E1296">
            <v>5103</v>
          </cell>
          <cell r="F1296">
            <v>4907</v>
          </cell>
        </row>
        <row r="1297">
          <cell r="A1297" t="str">
            <v>I1479</v>
          </cell>
          <cell r="B1297" t="str">
            <v>TUERCA OJO ALARGADO 5/8"</v>
          </cell>
          <cell r="C1297" t="str">
            <v>Insumos</v>
          </cell>
          <cell r="D1297" t="str">
            <v>UND</v>
          </cell>
          <cell r="E1297">
            <v>8271</v>
          </cell>
          <cell r="F1297">
            <v>7953</v>
          </cell>
        </row>
        <row r="1298">
          <cell r="A1298" t="str">
            <v>I1480</v>
          </cell>
          <cell r="B1298" t="str">
            <v>UNION PVC CONDUIT  1"</v>
          </cell>
          <cell r="C1298" t="str">
            <v>Insumos</v>
          </cell>
          <cell r="D1298" t="str">
            <v>UND</v>
          </cell>
          <cell r="E1298">
            <v>1464</v>
          </cell>
          <cell r="F1298">
            <v>1408</v>
          </cell>
        </row>
        <row r="1299">
          <cell r="A1299" t="str">
            <v>I1481</v>
          </cell>
          <cell r="B1299" t="str">
            <v>UNION PVC DUCTO 2"</v>
          </cell>
          <cell r="C1299" t="str">
            <v>Insumos</v>
          </cell>
          <cell r="D1299" t="str">
            <v>UND</v>
          </cell>
          <cell r="E1299">
            <v>4284</v>
          </cell>
          <cell r="F1299">
            <v>4119</v>
          </cell>
        </row>
        <row r="1300">
          <cell r="A1300" t="str">
            <v>I1482</v>
          </cell>
          <cell r="B1300" t="str">
            <v>UNION PVC DUCTO 3"</v>
          </cell>
          <cell r="C1300" t="str">
            <v>Insumos</v>
          </cell>
          <cell r="D1300" t="str">
            <v>UND</v>
          </cell>
          <cell r="E1300">
            <v>7872</v>
          </cell>
          <cell r="F1300">
            <v>7569</v>
          </cell>
        </row>
        <row r="1301">
          <cell r="A1301" t="str">
            <v>I1483</v>
          </cell>
          <cell r="B1301" t="str">
            <v>UNION PVC DUCTO 4"</v>
          </cell>
          <cell r="C1301" t="str">
            <v>Insumos</v>
          </cell>
          <cell r="D1301" t="str">
            <v>UND</v>
          </cell>
          <cell r="E1301">
            <v>11711</v>
          </cell>
          <cell r="F1301">
            <v>11261</v>
          </cell>
        </row>
        <row r="1302">
          <cell r="A1302" t="str">
            <v>I1484</v>
          </cell>
          <cell r="B1302" t="str">
            <v>VARILLA COPPERWELD DE  5/8 X 2,40</v>
          </cell>
          <cell r="C1302" t="str">
            <v>Insumos</v>
          </cell>
          <cell r="D1302" t="str">
            <v>UND</v>
          </cell>
          <cell r="E1302">
            <v>200892</v>
          </cell>
          <cell r="F1302">
            <v>193165</v>
          </cell>
        </row>
        <row r="1303">
          <cell r="A1303" t="str">
            <v>I1485</v>
          </cell>
          <cell r="B1303" t="str">
            <v>VARILLA DE ANCLAJE DE 3/4 X 180 CM</v>
          </cell>
          <cell r="C1303" t="str">
            <v>Insumos</v>
          </cell>
          <cell r="D1303" t="str">
            <v>UND</v>
          </cell>
          <cell r="E1303">
            <v>53907</v>
          </cell>
          <cell r="F1303">
            <v>51834</v>
          </cell>
        </row>
        <row r="1304">
          <cell r="A1304" t="str">
            <v>I1486</v>
          </cell>
          <cell r="B1304" t="str">
            <v>VENTILADOR DE MURO</v>
          </cell>
          <cell r="C1304" t="str">
            <v>Insumos</v>
          </cell>
          <cell r="D1304" t="str">
            <v>UND</v>
          </cell>
          <cell r="E1304">
            <v>106551</v>
          </cell>
          <cell r="F1304">
            <v>102453</v>
          </cell>
        </row>
        <row r="1305">
          <cell r="A1305" t="str">
            <v>I1487</v>
          </cell>
          <cell r="B1305" t="str">
            <v>VENTILADOR DE TECHO 3 A 5 ASPAS, KDK</v>
          </cell>
          <cell r="C1305" t="str">
            <v>Insumos</v>
          </cell>
          <cell r="D1305" t="str">
            <v>UND</v>
          </cell>
          <cell r="E1305">
            <v>323755</v>
          </cell>
          <cell r="F1305">
            <v>311303</v>
          </cell>
        </row>
        <row r="1306">
          <cell r="A1306" t="str">
            <v>I1488</v>
          </cell>
          <cell r="B1306" t="str">
            <v xml:space="preserve">VIGUETA DE ANCLAJE </v>
          </cell>
          <cell r="C1306" t="str">
            <v>Insumos</v>
          </cell>
          <cell r="D1306" t="str">
            <v>UND</v>
          </cell>
          <cell r="E1306">
            <v>25135</v>
          </cell>
          <cell r="F1306">
            <v>24168</v>
          </cell>
        </row>
        <row r="1307">
          <cell r="A1307" t="str">
            <v>I1489</v>
          </cell>
          <cell r="B1307" t="str">
            <v>CINTA AISLANTE 3M</v>
          </cell>
          <cell r="C1307" t="str">
            <v>Insumos</v>
          </cell>
          <cell r="D1307" t="str">
            <v>ROLLO</v>
          </cell>
          <cell r="E1307">
            <v>5939</v>
          </cell>
          <cell r="F1307">
            <v>5711</v>
          </cell>
        </row>
        <row r="1308">
          <cell r="A1308" t="str">
            <v>I1490</v>
          </cell>
          <cell r="B1308" t="str">
            <v>GABINETE METALICO FABRICADO EN LAMINA CR CAL 16-18, ACABADO EN PINTURA EPOXIPOLIESTER TIPO ELECTROSTATICA. INCLUYE DOBLE FONDO, PUERTA Y CHAPA. ALOJA TOTALIZADOR I HASTA 100A, BARRAJES N Y T, DIM MIN: 40X30X20CM</v>
          </cell>
          <cell r="C1308" t="str">
            <v>Insumos</v>
          </cell>
          <cell r="D1308" t="str">
            <v>UND</v>
          </cell>
          <cell r="E1308">
            <v>307361</v>
          </cell>
          <cell r="F1308">
            <v>295539</v>
          </cell>
        </row>
        <row r="1309">
          <cell r="A1309" t="str">
            <v>I1491</v>
          </cell>
          <cell r="B1309" t="str">
            <v>ARMELLA PARA ANCLAJE</v>
          </cell>
          <cell r="C1309" t="str">
            <v>Insumos</v>
          </cell>
          <cell r="D1309" t="str">
            <v>UND</v>
          </cell>
          <cell r="E1309">
            <v>10654</v>
          </cell>
          <cell r="F1309">
            <v>10244</v>
          </cell>
        </row>
        <row r="1310">
          <cell r="A1310" t="str">
            <v>I1492</v>
          </cell>
          <cell r="B1310" t="str">
            <v>CABLE ANTIFRAUDE CU 3X6+8 AWG 600V (PE/PVC-SR)</v>
          </cell>
          <cell r="C1310" t="str">
            <v>Insumos</v>
          </cell>
          <cell r="D1310" t="str">
            <v>M</v>
          </cell>
          <cell r="E1310">
            <v>61063</v>
          </cell>
          <cell r="F1310">
            <v>58714</v>
          </cell>
        </row>
        <row r="1311">
          <cell r="A1311" t="str">
            <v>I1493</v>
          </cell>
          <cell r="B1311" t="str">
            <v xml:space="preserve">CAPACETE ROSCADO EN ALUMINIO PARA TUBERIA IMC GALVANIZADA DE 1 1/2" </v>
          </cell>
          <cell r="C1311" t="str">
            <v>Insumos</v>
          </cell>
          <cell r="D1311" t="str">
            <v>UND</v>
          </cell>
          <cell r="E1311">
            <v>9834</v>
          </cell>
          <cell r="F1311">
            <v>9456</v>
          </cell>
        </row>
        <row r="1312">
          <cell r="A1312" t="str">
            <v>I1494</v>
          </cell>
          <cell r="B1312" t="str">
            <v xml:space="preserve">TOMA TV TERMINAL COAXIAL </v>
          </cell>
          <cell r="C1312" t="str">
            <v>Insumos</v>
          </cell>
          <cell r="D1312" t="str">
            <v>UND</v>
          </cell>
          <cell r="E1312">
            <v>15368</v>
          </cell>
          <cell r="F1312">
            <v>14777</v>
          </cell>
        </row>
        <row r="1313">
          <cell r="A1313" t="str">
            <v>I1495</v>
          </cell>
          <cell r="B1313" t="str">
            <v>BALA PANEL LED REDONDO, 14W BLANCO OPAL. 1200LM . INCLUYE DRIVER SC</v>
          </cell>
          <cell r="C1313" t="str">
            <v>Insumos</v>
          </cell>
          <cell r="D1313" t="str">
            <v>UND</v>
          </cell>
          <cell r="E1313">
            <v>276624</v>
          </cell>
          <cell r="F1313">
            <v>265985</v>
          </cell>
        </row>
        <row r="1314">
          <cell r="A1314" t="str">
            <v>I1496</v>
          </cell>
          <cell r="B1314" t="str">
            <v>AVISO SEÑALIZADOR SALIDA DE EMERGENCIA COLOR VERDE SYLVANA O SIMILAR</v>
          </cell>
          <cell r="C1314" t="str">
            <v>Insumos</v>
          </cell>
          <cell r="D1314" t="str">
            <v>UND</v>
          </cell>
          <cell r="E1314">
            <v>116107</v>
          </cell>
          <cell r="F1314">
            <v>111641</v>
          </cell>
        </row>
        <row r="1315">
          <cell r="A1315" t="str">
            <v>I1497</v>
          </cell>
          <cell r="B1315" t="str">
            <v>LUMINARIA DE SOBREPONER TIPO ELM</v>
          </cell>
          <cell r="C1315" t="str">
            <v>Insumos</v>
          </cell>
          <cell r="D1315" t="str">
            <v>UND</v>
          </cell>
          <cell r="E1315">
            <v>270477</v>
          </cell>
          <cell r="F1315">
            <v>260074</v>
          </cell>
        </row>
        <row r="1316">
          <cell r="A1316" t="str">
            <v>I1498</v>
          </cell>
          <cell r="B1316" t="str">
            <v>PROGRAMADOR HORARIO ELECTROMECANICO</v>
          </cell>
          <cell r="C1316" t="str">
            <v>Insumos</v>
          </cell>
          <cell r="D1316" t="str">
            <v>UND</v>
          </cell>
          <cell r="E1316">
            <v>327853</v>
          </cell>
          <cell r="F1316">
            <v>315243</v>
          </cell>
        </row>
        <row r="1317">
          <cell r="A1317" t="str">
            <v>I1499</v>
          </cell>
          <cell r="B1317" t="str">
            <v>CAJA METALICA</v>
          </cell>
          <cell r="C1317" t="str">
            <v>Insumos</v>
          </cell>
          <cell r="D1317" t="str">
            <v>UND</v>
          </cell>
          <cell r="E1317">
            <v>61471</v>
          </cell>
          <cell r="F1317">
            <v>59107</v>
          </cell>
        </row>
        <row r="1318">
          <cell r="A1318" t="str">
            <v>I1500</v>
          </cell>
          <cell r="B1318" t="str">
            <v>BOMBILLA AHORRADORA 25W/120V E27. LUZ CALIDA</v>
          </cell>
          <cell r="C1318" t="str">
            <v>Insumos</v>
          </cell>
          <cell r="D1318" t="str">
            <v>UND</v>
          </cell>
          <cell r="E1318">
            <v>14344</v>
          </cell>
          <cell r="F1318">
            <v>13792</v>
          </cell>
        </row>
        <row r="1319">
          <cell r="A1319" t="str">
            <v>I1501</v>
          </cell>
          <cell r="B1319" t="str">
            <v xml:space="preserve">CORAZA AMERICANA DE 3/4" </v>
          </cell>
          <cell r="C1319" t="str">
            <v>Insumos</v>
          </cell>
          <cell r="D1319" t="str">
            <v>UND</v>
          </cell>
          <cell r="E1319">
            <v>9220</v>
          </cell>
          <cell r="F1319">
            <v>8865</v>
          </cell>
        </row>
        <row r="1320">
          <cell r="A1320" t="str">
            <v>I1502</v>
          </cell>
          <cell r="B1320" t="str">
            <v>CONECTOR RECTO PARA CORAZA AMERICANA DE 3/4</v>
          </cell>
          <cell r="C1320" t="str">
            <v>Insumos</v>
          </cell>
          <cell r="D1320" t="str">
            <v>UND</v>
          </cell>
          <cell r="E1320">
            <v>5531</v>
          </cell>
          <cell r="F1320">
            <v>5318</v>
          </cell>
        </row>
        <row r="1321">
          <cell r="A1321" t="str">
            <v>I1503</v>
          </cell>
          <cell r="B1321" t="str">
            <v>CAJA METALICA GALVANIZADA TIPO INTEMPERIE DE 20*20</v>
          </cell>
          <cell r="C1321" t="str">
            <v>Insumos</v>
          </cell>
          <cell r="D1321" t="str">
            <v>UND</v>
          </cell>
          <cell r="E1321">
            <v>86061</v>
          </cell>
          <cell r="F1321">
            <v>82751</v>
          </cell>
        </row>
        <row r="1322">
          <cell r="A1322" t="str">
            <v>I1504</v>
          </cell>
          <cell r="B1322" t="str">
            <v>CAJA DE PASO TIPO PLEXO LEGRAND 180X140X86MM</v>
          </cell>
          <cell r="C1322" t="str">
            <v>Insumos</v>
          </cell>
          <cell r="D1322" t="str">
            <v>UND</v>
          </cell>
          <cell r="E1322">
            <v>163515</v>
          </cell>
          <cell r="F1322">
            <v>157226</v>
          </cell>
        </row>
        <row r="1323">
          <cell r="A1323" t="str">
            <v>I1505</v>
          </cell>
          <cell r="B1323" t="str">
            <v>LUMINARIA LINEAL LED SERIE SAFESITE DE 60 CM, 3500 LM, EXPLOSION PROFF CLASE 1 DIV 1 GRUPOS C Y D. REF LSC3C4D3GEX DE DAYLIGHT</v>
          </cell>
          <cell r="C1323" t="str">
            <v>Insumos</v>
          </cell>
          <cell r="D1323" t="str">
            <v>UND</v>
          </cell>
          <cell r="E1323">
            <v>2817162</v>
          </cell>
          <cell r="F1323">
            <v>2708810</v>
          </cell>
        </row>
        <row r="1324">
          <cell r="A1324" t="str">
            <v>I1506</v>
          </cell>
          <cell r="B1324" t="str">
            <v>SELLOS CORTAFUEGO PARA TUBERIA DE 3/4"</v>
          </cell>
          <cell r="C1324" t="str">
            <v>Insumos</v>
          </cell>
          <cell r="D1324" t="str">
            <v>UND</v>
          </cell>
          <cell r="E1324">
            <v>40800</v>
          </cell>
          <cell r="F1324">
            <v>39231</v>
          </cell>
        </row>
        <row r="1325">
          <cell r="A1325" t="str">
            <v>I1507</v>
          </cell>
          <cell r="B1325" t="str">
            <v>LUZ DE OBSTRUCION TIPO LED ¿ REF. RTO-1R07-001 CONSUMO 7 VATIOS</v>
          </cell>
          <cell r="C1325" t="str">
            <v>Insumos</v>
          </cell>
          <cell r="D1325" t="str">
            <v>UND</v>
          </cell>
          <cell r="E1325">
            <v>796576</v>
          </cell>
          <cell r="F1325">
            <v>765938</v>
          </cell>
        </row>
        <row r="1326">
          <cell r="A1326" t="str">
            <v>I1508</v>
          </cell>
          <cell r="B1326" t="str">
            <v xml:space="preserve">LUMINARIA TIPO QUIMBAYA II 70W </v>
          </cell>
          <cell r="C1326" t="str">
            <v>Insumos</v>
          </cell>
          <cell r="D1326" t="str">
            <v>UND</v>
          </cell>
          <cell r="E1326">
            <v>524574</v>
          </cell>
          <cell r="F1326">
            <v>504398</v>
          </cell>
        </row>
        <row r="1327">
          <cell r="A1327" t="str">
            <v>I1509</v>
          </cell>
          <cell r="B1327" t="str">
            <v>LUMINARIA A PRUEBA DE EXPLOSION TIPO COLGANTE ¿ REF. RTO-0W07-001 / TIPO LED</v>
          </cell>
          <cell r="C1327" t="str">
            <v>Insumos</v>
          </cell>
          <cell r="D1327" t="str">
            <v>UND</v>
          </cell>
          <cell r="E1327">
            <v>874290</v>
          </cell>
          <cell r="F1327">
            <v>840663</v>
          </cell>
        </row>
        <row r="1328">
          <cell r="A1328" t="str">
            <v>I1510</v>
          </cell>
          <cell r="B1328" t="str">
            <v>SELLOS CORTAFUEGO PARA TUBERIA DE 3/4"</v>
          </cell>
          <cell r="C1328" t="str">
            <v>Insumos</v>
          </cell>
          <cell r="D1328" t="str">
            <v>UND</v>
          </cell>
          <cell r="E1328">
            <v>40800</v>
          </cell>
          <cell r="F1328">
            <v>39231</v>
          </cell>
        </row>
        <row r="1329">
          <cell r="A1329" t="str">
            <v>I1511</v>
          </cell>
          <cell r="B1329" t="str">
            <v xml:space="preserve">CERTIFICACIÓN RETIE DE LA INSTALACIÓN </v>
          </cell>
          <cell r="C1329" t="str">
            <v>Insumos</v>
          </cell>
          <cell r="D1329" t="str">
            <v>M2</v>
          </cell>
          <cell r="E1329">
            <v>6763</v>
          </cell>
          <cell r="F1329">
            <v>6503</v>
          </cell>
        </row>
        <row r="1330">
          <cell r="A1330" t="str">
            <v>I1512</v>
          </cell>
          <cell r="B1330" t="str">
            <v>PUNTA DE CAPTACION TIPO FRANKLIN</v>
          </cell>
          <cell r="C1330" t="str">
            <v>Insumos</v>
          </cell>
          <cell r="D1330" t="str">
            <v>UND</v>
          </cell>
          <cell r="E1330">
            <v>116574</v>
          </cell>
          <cell r="F1330">
            <v>112090</v>
          </cell>
        </row>
        <row r="1331">
          <cell r="A1331" t="str">
            <v>I1513</v>
          </cell>
          <cell r="B1331" t="str">
            <v>CABLE DE ALUMINIO DESNUDO CALIBRE 1/0 AWG AAAC</v>
          </cell>
          <cell r="C1331" t="str">
            <v>Insumos</v>
          </cell>
          <cell r="D1331" t="str">
            <v>M</v>
          </cell>
          <cell r="E1331">
            <v>7771</v>
          </cell>
          <cell r="F1331">
            <v>7472</v>
          </cell>
        </row>
        <row r="1332">
          <cell r="A1332" t="str">
            <v>I1514</v>
          </cell>
          <cell r="B1332" t="str">
            <v>COFRE PARA USO INTEMPERIE DIMENSIONESHXWXD=40X30X20CM</v>
          </cell>
          <cell r="C1332" t="str">
            <v>Insumos</v>
          </cell>
          <cell r="D1332" t="str">
            <v>UND</v>
          </cell>
          <cell r="E1332">
            <v>146689</v>
          </cell>
          <cell r="F1332">
            <v>141047</v>
          </cell>
        </row>
        <row r="1333">
          <cell r="A1333" t="str">
            <v>I1515</v>
          </cell>
          <cell r="B1333" t="str">
            <v>BARRAJE INTERNO PARA INTERRUPTORES ENCHUFABLES</v>
          </cell>
          <cell r="C1333" t="str">
            <v>Insumos</v>
          </cell>
          <cell r="D1333" t="str">
            <v>UND</v>
          </cell>
          <cell r="E1333">
            <v>388574</v>
          </cell>
          <cell r="F1333">
            <v>373629</v>
          </cell>
        </row>
        <row r="1334">
          <cell r="A1334" t="str">
            <v>I1516</v>
          </cell>
          <cell r="B1334" t="str">
            <v xml:space="preserve">CAJA METALICA INCRUSTAR TIPO LEGRAND CP-15X15 CON PUERTA Y CHAPA </v>
          </cell>
          <cell r="C1334" t="str">
            <v>Insumos</v>
          </cell>
          <cell r="D1334" t="str">
            <v>UND</v>
          </cell>
          <cell r="E1334">
            <v>64114</v>
          </cell>
          <cell r="F1334">
            <v>61648</v>
          </cell>
        </row>
        <row r="1335">
          <cell r="A1335" t="str">
            <v>I1517</v>
          </cell>
          <cell r="B1335" t="str">
            <v xml:space="preserve">TAPA PLASTICA PARA TOMA CORRIENTE </v>
          </cell>
          <cell r="C1335" t="str">
            <v>Insumos</v>
          </cell>
          <cell r="D1335" t="str">
            <v>UND</v>
          </cell>
          <cell r="E1335">
            <v>21415</v>
          </cell>
          <cell r="F1335">
            <v>20591</v>
          </cell>
        </row>
        <row r="1336">
          <cell r="A1336" t="str">
            <v>I1518</v>
          </cell>
          <cell r="B1336" t="str">
            <v>CONTADOR 1F 120V ISKRA</v>
          </cell>
          <cell r="C1336" t="str">
            <v>Insumos</v>
          </cell>
          <cell r="D1336" t="str">
            <v>UND</v>
          </cell>
          <cell r="E1336">
            <v>191566</v>
          </cell>
          <cell r="F1336">
            <v>184198</v>
          </cell>
        </row>
        <row r="1337">
          <cell r="A1337" t="str">
            <v>I1519</v>
          </cell>
          <cell r="B1337" t="str">
            <v>CAJA EN POLICARBONATO PARA CONTADOR 1F</v>
          </cell>
          <cell r="C1337" t="str">
            <v>Insumos</v>
          </cell>
          <cell r="D1337" t="str">
            <v>UND</v>
          </cell>
          <cell r="E1337">
            <v>119447</v>
          </cell>
          <cell r="F1337">
            <v>114853</v>
          </cell>
        </row>
        <row r="1338">
          <cell r="A1338" t="str">
            <v>I1520</v>
          </cell>
          <cell r="B1338" t="str">
            <v>CONECTOR CU 8-4</v>
          </cell>
          <cell r="C1338" t="str">
            <v>Insumos</v>
          </cell>
          <cell r="D1338" t="str">
            <v>UND</v>
          </cell>
          <cell r="E1338">
            <v>6763</v>
          </cell>
          <cell r="F1338">
            <v>6503</v>
          </cell>
        </row>
        <row r="1339">
          <cell r="A1339" t="str">
            <v>I1521</v>
          </cell>
          <cell r="B1339" t="str">
            <v>CONTADOR 2F 120V ISKRA</v>
          </cell>
          <cell r="C1339" t="str">
            <v>Insumos</v>
          </cell>
          <cell r="D1339" t="str">
            <v>UND</v>
          </cell>
          <cell r="E1339">
            <v>495821</v>
          </cell>
          <cell r="F1339">
            <v>476751</v>
          </cell>
        </row>
        <row r="1340">
          <cell r="A1340" t="str">
            <v>I1522</v>
          </cell>
          <cell r="B1340" t="str">
            <v>CONTADOR 3F 120V ISKRA</v>
          </cell>
          <cell r="C1340" t="str">
            <v>Insumos</v>
          </cell>
          <cell r="D1340" t="str">
            <v>UND</v>
          </cell>
          <cell r="E1340">
            <v>631046</v>
          </cell>
          <cell r="F1340">
            <v>606775</v>
          </cell>
        </row>
        <row r="1341">
          <cell r="A1341" t="str">
            <v>I1523</v>
          </cell>
          <cell r="B1341" t="str">
            <v xml:space="preserve">CAJA CONTADOR 2F </v>
          </cell>
          <cell r="C1341" t="str">
            <v>Insumos</v>
          </cell>
          <cell r="D1341" t="str">
            <v>UND</v>
          </cell>
          <cell r="E1341">
            <v>202837</v>
          </cell>
          <cell r="F1341">
            <v>195036</v>
          </cell>
        </row>
        <row r="1342">
          <cell r="A1342" t="str">
            <v>I1524</v>
          </cell>
          <cell r="B1342" t="str">
            <v>CAJA CONTADOR 3F</v>
          </cell>
          <cell r="C1342" t="str">
            <v>Insumos</v>
          </cell>
          <cell r="D1342" t="str">
            <v>UND</v>
          </cell>
          <cell r="E1342">
            <v>259179</v>
          </cell>
          <cell r="F1342">
            <v>249211</v>
          </cell>
        </row>
        <row r="1343">
          <cell r="A1343" t="str">
            <v>I1525</v>
          </cell>
          <cell r="B1343" t="str">
            <v>CAJA DE EMPALME 6"x6"x4"</v>
          </cell>
          <cell r="C1343" t="str">
            <v>Insumos</v>
          </cell>
          <cell r="D1343" t="str">
            <v>UND</v>
          </cell>
          <cell r="E1343">
            <v>13522</v>
          </cell>
          <cell r="F1343">
            <v>13002</v>
          </cell>
        </row>
        <row r="1344">
          <cell r="A1344" t="str">
            <v>I1526</v>
          </cell>
          <cell r="B1344" t="str">
            <v>CAJA DE EMPALME 10"x10"x6"</v>
          </cell>
          <cell r="C1344" t="str">
            <v>Insumos</v>
          </cell>
          <cell r="D1344" t="str">
            <v>UND</v>
          </cell>
          <cell r="E1344">
            <v>33808</v>
          </cell>
          <cell r="F1344">
            <v>32508</v>
          </cell>
        </row>
        <row r="1345">
          <cell r="A1345" t="str">
            <v>I1527</v>
          </cell>
          <cell r="B1345" t="str">
            <v>CAJA DE EMPALME 15"x15"x6"</v>
          </cell>
          <cell r="C1345" t="str">
            <v>Insumos</v>
          </cell>
          <cell r="D1345" t="str">
            <v>UND</v>
          </cell>
          <cell r="E1345">
            <v>65358</v>
          </cell>
          <cell r="F1345">
            <v>62844</v>
          </cell>
        </row>
        <row r="1346">
          <cell r="A1346" t="str">
            <v>I1528</v>
          </cell>
          <cell r="B1346" t="str">
            <v>CAJA PLASTICA OCTOGONAL</v>
          </cell>
          <cell r="C1346" t="str">
            <v>Insumos</v>
          </cell>
          <cell r="D1346" t="str">
            <v>UND</v>
          </cell>
          <cell r="E1346">
            <v>2480</v>
          </cell>
          <cell r="F1346">
            <v>2385</v>
          </cell>
        </row>
        <row r="1347">
          <cell r="A1347" t="str">
            <v>I1529</v>
          </cell>
          <cell r="B1347" t="str">
            <v>CAJA 2x4 PVC</v>
          </cell>
          <cell r="C1347" t="str">
            <v>Insumos</v>
          </cell>
          <cell r="D1347" t="str">
            <v>UND</v>
          </cell>
          <cell r="E1347">
            <v>2028</v>
          </cell>
          <cell r="F1347">
            <v>1950</v>
          </cell>
        </row>
        <row r="1348">
          <cell r="A1348" t="str">
            <v>I1530</v>
          </cell>
          <cell r="B1348" t="str">
            <v>STRIP 48-80 PARES</v>
          </cell>
          <cell r="C1348" t="str">
            <v>Insumos</v>
          </cell>
          <cell r="D1348" t="str">
            <v>UND</v>
          </cell>
          <cell r="E1348">
            <v>157764</v>
          </cell>
          <cell r="F1348">
            <v>151696</v>
          </cell>
        </row>
        <row r="1349">
          <cell r="A1349" t="str">
            <v>I1531</v>
          </cell>
          <cell r="B1349" t="str">
            <v>CABLE TELEFONICO 20 PARES</v>
          </cell>
          <cell r="C1349" t="str">
            <v>Insumos</v>
          </cell>
          <cell r="D1349" t="str">
            <v>ML</v>
          </cell>
          <cell r="E1349">
            <v>21415</v>
          </cell>
          <cell r="F1349">
            <v>20591</v>
          </cell>
        </row>
        <row r="1350">
          <cell r="A1350" t="str">
            <v>I1532</v>
          </cell>
          <cell r="B1350" t="str">
            <v>GABINETE METALICO 2,1x0,6x0,6m</v>
          </cell>
          <cell r="C1350" t="str">
            <v>Insumos</v>
          </cell>
          <cell r="D1350" t="str">
            <v>UND</v>
          </cell>
          <cell r="E1350">
            <v>3831337</v>
          </cell>
          <cell r="F1350">
            <v>3683978</v>
          </cell>
        </row>
        <row r="1351">
          <cell r="A1351" t="str">
            <v>I1533</v>
          </cell>
          <cell r="B1351" t="str">
            <v>TAPA DE GABINETE METALICO 2,1x0,6x0,6m</v>
          </cell>
          <cell r="C1351" t="str">
            <v>Insumos</v>
          </cell>
          <cell r="D1351" t="str">
            <v>UND</v>
          </cell>
          <cell r="E1351">
            <v>766265</v>
          </cell>
          <cell r="F1351">
            <v>736793</v>
          </cell>
        </row>
        <row r="1352">
          <cell r="A1352" t="str">
            <v>I1534</v>
          </cell>
          <cell r="B1352" t="str">
            <v>CABLE DE SONIDO NOISELESS</v>
          </cell>
          <cell r="C1352" t="str">
            <v>Insumos</v>
          </cell>
          <cell r="D1352" t="str">
            <v>ML</v>
          </cell>
          <cell r="E1352">
            <v>11270</v>
          </cell>
          <cell r="F1352">
            <v>10837</v>
          </cell>
        </row>
        <row r="1353">
          <cell r="A1353" t="str">
            <v>I1535</v>
          </cell>
          <cell r="B1353" t="str">
            <v>TOMA SENCILLO DE SONIDO + PLUG HEMBRA</v>
          </cell>
          <cell r="C1353" t="str">
            <v>Insumos</v>
          </cell>
          <cell r="D1353" t="str">
            <v>UND</v>
          </cell>
          <cell r="E1353">
            <v>27045</v>
          </cell>
          <cell r="F1353">
            <v>26005</v>
          </cell>
        </row>
        <row r="1354">
          <cell r="A1354" t="str">
            <v>I1536</v>
          </cell>
          <cell r="B1354" t="str">
            <v>CONECTOR TOMACORRIENTE</v>
          </cell>
          <cell r="C1354" t="str">
            <v>Insumos</v>
          </cell>
          <cell r="D1354" t="str">
            <v>UND</v>
          </cell>
          <cell r="E1354">
            <v>4284</v>
          </cell>
          <cell r="F1354">
            <v>4119</v>
          </cell>
        </row>
        <row r="1355">
          <cell r="A1355" t="str">
            <v>I1537</v>
          </cell>
          <cell r="B1355" t="str">
            <v>CAJA 2x4 GALVANIZADA</v>
          </cell>
          <cell r="C1355" t="str">
            <v>Insumos</v>
          </cell>
          <cell r="D1355" t="str">
            <v>UND</v>
          </cell>
          <cell r="E1355">
            <v>2480</v>
          </cell>
          <cell r="F1355">
            <v>2385</v>
          </cell>
        </row>
        <row r="1356">
          <cell r="A1356" t="str">
            <v>I1538</v>
          </cell>
          <cell r="B1356" t="str">
            <v>TOMA TELEFONICO</v>
          </cell>
          <cell r="C1356" t="str">
            <v>Insumos</v>
          </cell>
          <cell r="D1356" t="str">
            <v>UND</v>
          </cell>
          <cell r="E1356">
            <v>22538</v>
          </cell>
          <cell r="F1356">
            <v>21671</v>
          </cell>
        </row>
        <row r="1357">
          <cell r="A1357" t="str">
            <v>I1541</v>
          </cell>
          <cell r="B1357" t="str">
            <v>DEMARCACION PASOS PEATONALES, LINEAS DE PARE, SIMBOLOS, TEXTOS Y OTRAS, CON PINTURA ACRILICA BASE SOLVENTE.</v>
          </cell>
          <cell r="C1357" t="str">
            <v>Insumos</v>
          </cell>
          <cell r="D1357" t="str">
            <v>M2</v>
          </cell>
          <cell r="E1357">
            <v>37058</v>
          </cell>
          <cell r="F1357">
            <v>35633</v>
          </cell>
        </row>
        <row r="1358">
          <cell r="A1358" t="str">
            <v>I1542</v>
          </cell>
          <cell r="B1358" t="str">
            <v>DEMARCACION LINEAS CENTRALES, DE BORDE, DE CARRIL Y OTRAS (Ancho 12cms), CON PINTURA ACRILICA BASE SOLVENTE.</v>
          </cell>
          <cell r="C1358" t="str">
            <v>Insumos</v>
          </cell>
          <cell r="D1358" t="str">
            <v>ML</v>
          </cell>
          <cell r="E1358">
            <v>3101</v>
          </cell>
          <cell r="F1358">
            <v>2982</v>
          </cell>
        </row>
        <row r="1359">
          <cell r="A1359" t="str">
            <v>I1543</v>
          </cell>
          <cell r="B1359" t="str">
            <v>FRESADO DE MARCAS VIALES</v>
          </cell>
          <cell r="C1359" t="str">
            <v>Insumos</v>
          </cell>
          <cell r="D1359" t="str">
            <v>ML</v>
          </cell>
          <cell r="E1359">
            <v>13218</v>
          </cell>
          <cell r="F1359">
            <v>12710</v>
          </cell>
        </row>
        <row r="1360">
          <cell r="A1360" t="str">
            <v>I1546</v>
          </cell>
          <cell r="B1360" t="str">
            <v>SUMINISTRO, TRANSPORTE E INSTALACION SEÑAL VERTICAL RECTANGULAR SR-39 o SR-38 (75cms x 25cms) Sin Poste - Para Fijar en pared o poste</v>
          </cell>
          <cell r="C1360" t="str">
            <v>Insumos</v>
          </cell>
          <cell r="D1360" t="str">
            <v>UND</v>
          </cell>
          <cell r="E1360">
            <v>174594</v>
          </cell>
          <cell r="F1360">
            <v>167879</v>
          </cell>
        </row>
        <row r="1361">
          <cell r="A1361" t="str">
            <v>I1547</v>
          </cell>
          <cell r="B1361" t="str">
            <v>SUMINISTRO, TRANSPORTE E INSTALACION SEÑAL VERTICAL GRADO DIAMANTE SR o SP o SI (60cms x 60cms),CON POSTE - Circular - Rombo - Hexagono</v>
          </cell>
          <cell r="C1361" t="str">
            <v>Insumos</v>
          </cell>
          <cell r="D1361" t="str">
            <v>UND</v>
          </cell>
          <cell r="E1361">
            <v>393855</v>
          </cell>
          <cell r="F1361">
            <v>378707</v>
          </cell>
        </row>
        <row r="1362">
          <cell r="A1362" t="str">
            <v>I1549</v>
          </cell>
          <cell r="B1362" t="str">
            <v>SUMINISTRO E INSTALACIÓN DE SEÑAL VERTICAL SR o SP GRADO DIAMANTE (60cms x 60cms),CON POSTE</v>
          </cell>
          <cell r="C1362" t="str">
            <v>Insumos</v>
          </cell>
          <cell r="D1362" t="str">
            <v>UND</v>
          </cell>
          <cell r="E1362">
            <v>475164</v>
          </cell>
          <cell r="F1362">
            <v>456888</v>
          </cell>
        </row>
        <row r="1363">
          <cell r="A1363" t="str">
            <v>I1550</v>
          </cell>
          <cell r="B1363" t="str">
            <v>REDUCTOR DE VELOCIDAD (3,7 M. ANCHO X 10CMS DE ALTURA)</v>
          </cell>
          <cell r="C1363" t="str">
            <v>Insumos</v>
          </cell>
          <cell r="D1363" t="str">
            <v>ML</v>
          </cell>
          <cell r="E1363">
            <v>595629</v>
          </cell>
          <cell r="F1363">
            <v>572720</v>
          </cell>
        </row>
        <row r="1364">
          <cell r="A1364" t="str">
            <v>I1551</v>
          </cell>
          <cell r="B1364" t="str">
            <v>REDUCTOR EN ASFALTO 1,6m de ancho * 0,07m de h´</v>
          </cell>
          <cell r="C1364" t="str">
            <v>Insumos</v>
          </cell>
          <cell r="D1364" t="str">
            <v>ML</v>
          </cell>
          <cell r="E1364">
            <v>348952</v>
          </cell>
          <cell r="F1364">
            <v>335531</v>
          </cell>
        </row>
        <row r="1365">
          <cell r="A1365" t="str">
            <v>I1552</v>
          </cell>
          <cell r="B1365" t="str">
            <v>SUMINISTRO E INSTALACION TACHAS REFLECTIVAS.</v>
          </cell>
          <cell r="C1365" t="str">
            <v>Insumos</v>
          </cell>
          <cell r="D1365" t="str">
            <v>UND</v>
          </cell>
          <cell r="E1365">
            <v>14564</v>
          </cell>
          <cell r="F1365">
            <v>14004</v>
          </cell>
        </row>
        <row r="1366">
          <cell r="A1366" t="str">
            <v>I1553</v>
          </cell>
          <cell r="B1366" t="str">
            <v>SUMINISTRO DE TACHONES 40X15X8CM</v>
          </cell>
          <cell r="C1366" t="str">
            <v>Insumos</v>
          </cell>
          <cell r="D1366" t="str">
            <v>UND</v>
          </cell>
          <cell r="E1366">
            <v>33800</v>
          </cell>
          <cell r="F1366">
            <v>32500</v>
          </cell>
        </row>
        <row r="1367">
          <cell r="A1367" t="str">
            <v>I1554</v>
          </cell>
          <cell r="B1367" t="str">
            <v>SUMINISTRO E INSTALACIÓN ESTOPEROLES CON ESPIGO</v>
          </cell>
          <cell r="C1367" t="str">
            <v>Insumos</v>
          </cell>
          <cell r="D1367" t="str">
            <v>UND</v>
          </cell>
          <cell r="E1367">
            <v>14957</v>
          </cell>
          <cell r="F1367">
            <v>14382</v>
          </cell>
        </row>
        <row r="1368">
          <cell r="A1368" t="str">
            <v>I1555</v>
          </cell>
          <cell r="B1368" t="str">
            <v>SUMINISTRO E INSTALACION HITOS REFLECTIVOS</v>
          </cell>
          <cell r="C1368" t="str">
            <v>Insumos</v>
          </cell>
          <cell r="D1368" t="str">
            <v>UND</v>
          </cell>
          <cell r="E1368">
            <v>95830</v>
          </cell>
          <cell r="F1368">
            <v>92144</v>
          </cell>
        </row>
        <row r="1369">
          <cell r="A1369" t="str">
            <v>I1557</v>
          </cell>
          <cell r="B1369" t="str">
            <v>EEPP PARA TAREAS DE ALTO RIESGO: TRABAJO SEGURO EN ALTURAS, INCLUYE ARNÉS DE 6 ARGOLLAS (ESPACIO CONFINADO), LÍNEA DE VIDA EN POLIAMIDA, ARRESTADOR DE CAÍDA, ESLINGA EN Y, 3 MOSQUETONES CON CIERRE AUTOMÁTICO DE TRES PASOS</v>
          </cell>
          <cell r="C1369" t="str">
            <v>Insumos</v>
          </cell>
          <cell r="D1369" t="str">
            <v>UND</v>
          </cell>
          <cell r="E1369">
            <v>5410</v>
          </cell>
          <cell r="F1369">
            <v>5202</v>
          </cell>
        </row>
        <row r="1370">
          <cell r="A1370" t="str">
            <v>I1558</v>
          </cell>
          <cell r="B1370" t="str">
            <v>SERVICIO DE AGUA</v>
          </cell>
          <cell r="C1370" t="str">
            <v>Insumos</v>
          </cell>
          <cell r="D1370" t="str">
            <v>MES</v>
          </cell>
          <cell r="E1370">
            <v>89885</v>
          </cell>
          <cell r="F1370">
            <v>86428</v>
          </cell>
        </row>
        <row r="1371">
          <cell r="A1371" t="str">
            <v>I1559</v>
          </cell>
          <cell r="B1371" t="str">
            <v>SERVICIO DE ENERGIA</v>
          </cell>
          <cell r="C1371" t="str">
            <v>Insumos</v>
          </cell>
          <cell r="D1371" t="str">
            <v>MES</v>
          </cell>
          <cell r="E1371">
            <v>79895</v>
          </cell>
          <cell r="F1371">
            <v>76822</v>
          </cell>
        </row>
        <row r="1372">
          <cell r="A1372" t="str">
            <v>I1560</v>
          </cell>
          <cell r="B1372" t="str">
            <v>PERMISO USO DE ESCOMBRERA</v>
          </cell>
          <cell r="C1372" t="str">
            <v>Insumos</v>
          </cell>
          <cell r="D1372" t="str">
            <v>M3</v>
          </cell>
          <cell r="E1372">
            <v>997</v>
          </cell>
          <cell r="F1372">
            <v>959</v>
          </cell>
        </row>
        <row r="1373">
          <cell r="A1373" t="str">
            <v>I1561</v>
          </cell>
          <cell r="B1373" t="str">
            <v>COMISION TOPOGRAFICA PERMANENTE ( INCLUYE TOPOGRAFO, CADENERO Y EQUIPO TOPOGRAFICO (ESTACIÓN Y NIVEL)).</v>
          </cell>
          <cell r="C1373" t="str">
            <v>Insumos</v>
          </cell>
          <cell r="D1373" t="str">
            <v>M2</v>
          </cell>
          <cell r="E1373">
            <v>2269</v>
          </cell>
          <cell r="F1373">
            <v>2182</v>
          </cell>
        </row>
        <row r="1374">
          <cell r="A1374" t="str">
            <v>I1562</v>
          </cell>
          <cell r="B1374" t="str">
            <v>COMISION TOPOGRAFICA (INCLUYE TOPOGRAFO, CADENERO Y EQUIPO TOPOGRAFÍA (ESTACIÓN Y NIVEL)).</v>
          </cell>
          <cell r="C1374" t="str">
            <v>Insumos</v>
          </cell>
          <cell r="D1374" t="str">
            <v>DIA</v>
          </cell>
          <cell r="E1374">
            <v>719681</v>
          </cell>
          <cell r="F1374">
            <v>692001</v>
          </cell>
        </row>
        <row r="1375">
          <cell r="A1375" t="str">
            <v>I1564</v>
          </cell>
          <cell r="B1375" t="str">
            <v>ENTIBADO</v>
          </cell>
          <cell r="C1375" t="str">
            <v>Insumos</v>
          </cell>
          <cell r="D1375" t="str">
            <v>UND</v>
          </cell>
          <cell r="E1375">
            <v>7576</v>
          </cell>
          <cell r="F1375">
            <v>7285</v>
          </cell>
        </row>
        <row r="1376">
          <cell r="A1376" t="str">
            <v>I1565</v>
          </cell>
          <cell r="B1376" t="str">
            <v>ACARREO INTERNO</v>
          </cell>
          <cell r="C1376" t="str">
            <v>Insumos</v>
          </cell>
          <cell r="D1376" t="str">
            <v>UND</v>
          </cell>
          <cell r="E1376">
            <v>1897</v>
          </cell>
          <cell r="F1376">
            <v>1824</v>
          </cell>
        </row>
        <row r="1377">
          <cell r="A1377" t="str">
            <v>I1566</v>
          </cell>
          <cell r="B1377" t="str">
            <v>CURADO DEL CONCRETO</v>
          </cell>
          <cell r="C1377" t="str">
            <v>Insumos</v>
          </cell>
          <cell r="D1377" t="str">
            <v>M3</v>
          </cell>
          <cell r="E1377">
            <v>2920</v>
          </cell>
          <cell r="F1377">
            <v>2808</v>
          </cell>
        </row>
        <row r="1378">
          <cell r="A1378" t="str">
            <v>I1567</v>
          </cell>
          <cell r="B1378" t="str">
            <v>MANEJO TUBERIA PVC CORRUGADA 6  U.C</v>
          </cell>
          <cell r="C1378" t="str">
            <v>Insumos</v>
          </cell>
          <cell r="D1378" t="str">
            <v>M</v>
          </cell>
          <cell r="E1378">
            <v>29661</v>
          </cell>
          <cell r="F1378">
            <v>28520</v>
          </cell>
        </row>
        <row r="1379">
          <cell r="A1379" t="str">
            <v>I1568</v>
          </cell>
          <cell r="B1379" t="str">
            <v>MANEJO TUBERIA PVC CORRUGADA 8 U.C</v>
          </cell>
          <cell r="C1379" t="str">
            <v>Insumos</v>
          </cell>
          <cell r="D1379" t="str">
            <v>M</v>
          </cell>
          <cell r="E1379">
            <v>43360</v>
          </cell>
          <cell r="F1379">
            <v>41692</v>
          </cell>
        </row>
        <row r="1380">
          <cell r="A1380" t="str">
            <v>I1569</v>
          </cell>
          <cell r="B1380" t="str">
            <v>MANEJO TUBERIA PVC CORRUGADA 10 U.C</v>
          </cell>
          <cell r="C1380" t="str">
            <v>Insumos</v>
          </cell>
          <cell r="D1380" t="str">
            <v>M</v>
          </cell>
          <cell r="E1380">
            <v>63171</v>
          </cell>
          <cell r="F1380">
            <v>60741</v>
          </cell>
        </row>
        <row r="1381">
          <cell r="A1381" t="str">
            <v>I1570</v>
          </cell>
          <cell r="B1381" t="str">
            <v>MANEJO DE TUBERIA  PVC CORRUGADA 12 U.C</v>
          </cell>
          <cell r="C1381" t="str">
            <v>Insumos</v>
          </cell>
          <cell r="D1381" t="str">
            <v>M</v>
          </cell>
          <cell r="E1381">
            <v>93472</v>
          </cell>
          <cell r="F1381">
            <v>89877</v>
          </cell>
        </row>
        <row r="1382">
          <cell r="A1382" t="str">
            <v>I1571</v>
          </cell>
          <cell r="B1382" t="str">
            <v>MANEJO DE TUBERIA PVC CORRUGADA 14 U.C</v>
          </cell>
          <cell r="C1382" t="str">
            <v>Insumos</v>
          </cell>
          <cell r="D1382" t="str">
            <v>M</v>
          </cell>
          <cell r="E1382">
            <v>107974</v>
          </cell>
          <cell r="F1382">
            <v>103821</v>
          </cell>
        </row>
        <row r="1383">
          <cell r="A1383" t="str">
            <v>I1572</v>
          </cell>
          <cell r="B1383" t="str">
            <v xml:space="preserve">MANEJO DE TUBERIA PVC CORRUGADA 16 U.C </v>
          </cell>
          <cell r="C1383" t="str">
            <v>Insumos</v>
          </cell>
          <cell r="D1383" t="str">
            <v>M</v>
          </cell>
          <cell r="E1383">
            <v>144792</v>
          </cell>
          <cell r="F1383">
            <v>139223</v>
          </cell>
        </row>
        <row r="1384">
          <cell r="A1384" t="str">
            <v>I1573</v>
          </cell>
          <cell r="B1384" t="str">
            <v>MANEJO DE TUBERIA PVC CORRUGADA 18 U.C</v>
          </cell>
          <cell r="C1384" t="str">
            <v>Insumos</v>
          </cell>
          <cell r="D1384" t="str">
            <v>M</v>
          </cell>
          <cell r="E1384">
            <v>190408</v>
          </cell>
          <cell r="F1384">
            <v>183085</v>
          </cell>
        </row>
        <row r="1385">
          <cell r="A1385" t="str">
            <v>I1574</v>
          </cell>
          <cell r="B1385" t="str">
            <v>MANEJO DE TUBERIA PVC CORRUGADA 20 U.C</v>
          </cell>
          <cell r="C1385" t="str">
            <v>Insumos</v>
          </cell>
          <cell r="D1385" t="str">
            <v>M</v>
          </cell>
          <cell r="E1385">
            <v>236352</v>
          </cell>
          <cell r="F1385">
            <v>227262</v>
          </cell>
        </row>
        <row r="1386">
          <cell r="A1386" t="str">
            <v>I1575</v>
          </cell>
          <cell r="B1386" t="str">
            <v>MANEJO DE TUBERIA PVC  PERFILADA  30 U.C</v>
          </cell>
          <cell r="C1386" t="str">
            <v>Insumos</v>
          </cell>
          <cell r="D1386" t="str">
            <v>M</v>
          </cell>
          <cell r="E1386">
            <v>463587</v>
          </cell>
          <cell r="F1386">
            <v>445757</v>
          </cell>
        </row>
        <row r="1387">
          <cell r="A1387" t="str">
            <v>I1577</v>
          </cell>
          <cell r="B1387" t="str">
            <v>MANEJO SILLETA PVC CORRUGADA DE 250X160 M.M</v>
          </cell>
          <cell r="C1387" t="str">
            <v>Insumos</v>
          </cell>
          <cell r="D1387" t="str">
            <v>M</v>
          </cell>
          <cell r="E1387">
            <v>166835</v>
          </cell>
          <cell r="F1387">
            <v>160418</v>
          </cell>
        </row>
        <row r="1388">
          <cell r="A1388" t="str">
            <v>I1578</v>
          </cell>
          <cell r="B1388" t="str">
            <v>MANEJO SILLETA PVC CORRUGADA DE 355X160 M.M</v>
          </cell>
          <cell r="C1388" t="str">
            <v>Insumos</v>
          </cell>
          <cell r="D1388" t="str">
            <v>M</v>
          </cell>
          <cell r="E1388">
            <v>227266</v>
          </cell>
          <cell r="F1388">
            <v>218525</v>
          </cell>
        </row>
        <row r="1389">
          <cell r="A1389" t="str">
            <v>I1579</v>
          </cell>
          <cell r="B1389" t="str">
            <v>MANEJO SILLETA PVC CORRUGADA DE 400X160 M.M</v>
          </cell>
          <cell r="C1389" t="str">
            <v>Insumos</v>
          </cell>
          <cell r="D1389" t="str">
            <v>M</v>
          </cell>
          <cell r="E1389">
            <v>279744</v>
          </cell>
          <cell r="F1389">
            <v>268985</v>
          </cell>
        </row>
        <row r="1390">
          <cell r="A1390" t="str">
            <v>I1580</v>
          </cell>
          <cell r="B1390" t="str">
            <v>MANEJO SILLETA PVC CORRUGADA DE 450X160 M.M</v>
          </cell>
          <cell r="C1390" t="str">
            <v>Insumos</v>
          </cell>
          <cell r="D1390" t="str">
            <v>M</v>
          </cell>
          <cell r="E1390">
            <v>299223</v>
          </cell>
          <cell r="F1390">
            <v>287714</v>
          </cell>
        </row>
        <row r="1391">
          <cell r="A1391" t="str">
            <v>I1581</v>
          </cell>
          <cell r="B1391" t="str">
            <v>MANEJO SILLETA PVC CORRUGADA DE 500X160 M.M</v>
          </cell>
          <cell r="C1391" t="str">
            <v>Insumos</v>
          </cell>
          <cell r="D1391" t="str">
            <v>M</v>
          </cell>
          <cell r="E1391">
            <v>456464</v>
          </cell>
          <cell r="F1391">
            <v>438908</v>
          </cell>
        </row>
        <row r="1392">
          <cell r="A1392" t="str">
            <v>I1582</v>
          </cell>
          <cell r="B1392" t="str">
            <v>MANEJO TUBERIA PVC UNION MECANICA RDE 21 DE 4"</v>
          </cell>
          <cell r="C1392" t="str">
            <v>Insumos</v>
          </cell>
          <cell r="D1392" t="str">
            <v>M</v>
          </cell>
          <cell r="E1392">
            <v>32815</v>
          </cell>
          <cell r="F1392">
            <v>31553</v>
          </cell>
        </row>
        <row r="1393">
          <cell r="A1393" t="str">
            <v>I1583</v>
          </cell>
          <cell r="B1393" t="str">
            <v>MANEJO TUBERIA PVC UNION MECANICA RDE 21 DE 8"</v>
          </cell>
          <cell r="C1393" t="str">
            <v>Insumos</v>
          </cell>
          <cell r="D1393" t="str">
            <v>M</v>
          </cell>
          <cell r="E1393">
            <v>121414</v>
          </cell>
          <cell r="F1393">
            <v>116744</v>
          </cell>
        </row>
        <row r="1394">
          <cell r="A1394" t="str">
            <v>I1584</v>
          </cell>
          <cell r="B1394" t="str">
            <v>MANEJO TUBERIA PVC UNION MECANICA RDE 21 DE 10"</v>
          </cell>
          <cell r="C1394" t="str">
            <v>Insumos</v>
          </cell>
          <cell r="D1394" t="str">
            <v>M</v>
          </cell>
          <cell r="E1394">
            <v>191140</v>
          </cell>
          <cell r="F1394">
            <v>183788</v>
          </cell>
        </row>
        <row r="1395">
          <cell r="A1395" t="str">
            <v>I1585</v>
          </cell>
          <cell r="B1395" t="str">
            <v>MANEJO TUBERIA PVC UNION MECANICA RDE 21 DE 12"</v>
          </cell>
          <cell r="C1395" t="str">
            <v>Insumos</v>
          </cell>
          <cell r="D1395" t="str">
            <v>M</v>
          </cell>
          <cell r="E1395">
            <v>267438</v>
          </cell>
          <cell r="F1395">
            <v>257152</v>
          </cell>
        </row>
        <row r="1396">
          <cell r="A1396" t="str">
            <v>I1586</v>
          </cell>
          <cell r="B1396" t="str">
            <v>MANEJO TUBERIA PVC UNION MECANICA RDE 21 DE 14"</v>
          </cell>
          <cell r="C1396" t="str">
            <v>Insumos</v>
          </cell>
          <cell r="D1396" t="str">
            <v>M</v>
          </cell>
          <cell r="E1396">
            <v>331666</v>
          </cell>
          <cell r="F1396">
            <v>318910</v>
          </cell>
        </row>
        <row r="1397">
          <cell r="A1397" t="str">
            <v>I1587</v>
          </cell>
          <cell r="B1397" t="str">
            <v>MANEJO TUBERIA PVC UNION MECANICA RDE 21 DE 16"</v>
          </cell>
          <cell r="C1397" t="str">
            <v>Insumos</v>
          </cell>
          <cell r="D1397" t="str">
            <v>M</v>
          </cell>
          <cell r="E1397">
            <v>435288</v>
          </cell>
          <cell r="F1397">
            <v>418546</v>
          </cell>
        </row>
        <row r="1398">
          <cell r="A1398" t="str">
            <v>I1599</v>
          </cell>
          <cell r="B1398" t="str">
            <v>MANEJO TUBERIA POLIETILENO  90 MM</v>
          </cell>
          <cell r="C1398" t="str">
            <v>Insumos</v>
          </cell>
          <cell r="D1398" t="str">
            <v>M</v>
          </cell>
          <cell r="E1398">
            <v>30538</v>
          </cell>
          <cell r="F1398">
            <v>29363</v>
          </cell>
        </row>
        <row r="1399">
          <cell r="A1399" t="str">
            <v>I1602</v>
          </cell>
          <cell r="B1399" t="str">
            <v>MANEJO DE VALVULA HF DE 6"</v>
          </cell>
          <cell r="C1399" t="str">
            <v>Insumos</v>
          </cell>
          <cell r="D1399" t="str">
            <v>UND</v>
          </cell>
          <cell r="E1399">
            <v>1665809</v>
          </cell>
          <cell r="F1399">
            <v>1601739</v>
          </cell>
        </row>
        <row r="1400">
          <cell r="A1400" t="str">
            <v>I1603</v>
          </cell>
          <cell r="B1400" t="str">
            <v>MANEJO DE VALVULA HF DE 4"</v>
          </cell>
          <cell r="C1400" t="str">
            <v>Insumos</v>
          </cell>
          <cell r="D1400" t="str">
            <v>UND</v>
          </cell>
          <cell r="E1400">
            <v>923361</v>
          </cell>
          <cell r="F1400">
            <v>887847</v>
          </cell>
        </row>
        <row r="1401">
          <cell r="A1401" t="str">
            <v>I1604</v>
          </cell>
          <cell r="B1401" t="str">
            <v>MANEJO DE VALVULA HF DE 3"</v>
          </cell>
          <cell r="C1401" t="str">
            <v>Insumos</v>
          </cell>
          <cell r="D1401" t="str">
            <v>UND</v>
          </cell>
          <cell r="E1401">
            <v>711801</v>
          </cell>
          <cell r="F1401">
            <v>684424</v>
          </cell>
        </row>
        <row r="1402">
          <cell r="A1402" t="str">
            <v>I1605</v>
          </cell>
          <cell r="B1402" t="str">
            <v>MANEJO DE VALVULA HF DE 8" BRIDADA</v>
          </cell>
          <cell r="C1402" t="str">
            <v>Insumos</v>
          </cell>
          <cell r="D1402" t="str">
            <v>UND</v>
          </cell>
          <cell r="E1402">
            <v>2736473</v>
          </cell>
          <cell r="F1402">
            <v>2631224</v>
          </cell>
        </row>
        <row r="1403">
          <cell r="A1403" t="str">
            <v>I1606</v>
          </cell>
          <cell r="B1403" t="str">
            <v>MANEJO DE VALVULA HF DE 6" BRIDADA</v>
          </cell>
          <cell r="C1403" t="str">
            <v>Insumos</v>
          </cell>
          <cell r="D1403" t="str">
            <v>UND</v>
          </cell>
          <cell r="E1403">
            <v>1949541</v>
          </cell>
          <cell r="F1403">
            <v>1874559</v>
          </cell>
        </row>
        <row r="1404">
          <cell r="A1404" t="str">
            <v>I1607</v>
          </cell>
          <cell r="B1404" t="str">
            <v>MANEJO DE VALVULA HF DE 4" BRIDADA</v>
          </cell>
          <cell r="C1404" t="str">
            <v>Insumos</v>
          </cell>
          <cell r="D1404" t="str">
            <v>UND</v>
          </cell>
          <cell r="E1404">
            <v>1041997</v>
          </cell>
          <cell r="F1404">
            <v>1001920</v>
          </cell>
        </row>
        <row r="1405">
          <cell r="A1405" t="str">
            <v>I1608</v>
          </cell>
          <cell r="B1405" t="str">
            <v>MANEJO DE VALVULA HF DE 3"BRIDADA</v>
          </cell>
          <cell r="C1405" t="str">
            <v>Insumos</v>
          </cell>
          <cell r="D1405" t="str">
            <v>UND</v>
          </cell>
          <cell r="E1405">
            <v>835379</v>
          </cell>
          <cell r="F1405">
            <v>803249</v>
          </cell>
        </row>
        <row r="1406">
          <cell r="A1406" t="str">
            <v>I1609</v>
          </cell>
          <cell r="B1406" t="str">
            <v>MANEJO DE VALVULA HF DE 2" BRIDADA</v>
          </cell>
          <cell r="C1406" t="str">
            <v>Insumos</v>
          </cell>
          <cell r="D1406" t="str">
            <v>UND</v>
          </cell>
          <cell r="E1406">
            <v>554609</v>
          </cell>
          <cell r="F1406">
            <v>533278</v>
          </cell>
        </row>
        <row r="1407">
          <cell r="A1407" t="str">
            <v>I1610</v>
          </cell>
          <cell r="B1407" t="str">
            <v>MANEJO HIDRANTE BRIDADO HF TIPO TRÁFICO DE 4"</v>
          </cell>
          <cell r="C1407" t="str">
            <v>Insumos</v>
          </cell>
          <cell r="D1407" t="str">
            <v>UND</v>
          </cell>
          <cell r="E1407">
            <v>4392392</v>
          </cell>
          <cell r="F1407">
            <v>4223454</v>
          </cell>
        </row>
        <row r="1408">
          <cell r="A1408" t="str">
            <v>I1611</v>
          </cell>
          <cell r="B1408" t="str">
            <v xml:space="preserve">MANEJO HIDRANTE BRIDADO HF TIPO MILÁN DE 3" </v>
          </cell>
          <cell r="C1408" t="str">
            <v>Insumos</v>
          </cell>
          <cell r="D1408" t="str">
            <v>UND</v>
          </cell>
          <cell r="E1408">
            <v>2987581</v>
          </cell>
          <cell r="F1408">
            <v>2872674</v>
          </cell>
        </row>
        <row r="1409">
          <cell r="A1409" t="str">
            <v>I1614</v>
          </cell>
          <cell r="B1409" t="str">
            <v>PUERTAS Y VENTANAS EN TABLA PARA CAMPAMENTO</v>
          </cell>
          <cell r="C1409" t="str">
            <v>Insumos</v>
          </cell>
          <cell r="D1409" t="str">
            <v>M2</v>
          </cell>
          <cell r="E1409">
            <v>4626</v>
          </cell>
          <cell r="F1409">
            <v>4448</v>
          </cell>
        </row>
        <row r="1410">
          <cell r="A1410" t="str">
            <v>I1615</v>
          </cell>
          <cell r="B1410" t="str">
            <v>COMISIÓN DE TOPOGRAFÍA CON EQUIPOS</v>
          </cell>
          <cell r="C1410" t="str">
            <v>Insumos</v>
          </cell>
          <cell r="D1410" t="str">
            <v>DIA</v>
          </cell>
          <cell r="E1410">
            <v>847736</v>
          </cell>
          <cell r="F1410">
            <v>815131</v>
          </cell>
        </row>
        <row r="1411">
          <cell r="A1411" t="str">
            <v>I1616</v>
          </cell>
          <cell r="B1411" t="str">
            <v>DIBUJO DE PLANOS</v>
          </cell>
          <cell r="C1411" t="str">
            <v>Insumos</v>
          </cell>
          <cell r="D1411" t="str">
            <v>UND</v>
          </cell>
          <cell r="E1411">
            <v>423870</v>
          </cell>
          <cell r="F1411">
            <v>407567</v>
          </cell>
        </row>
        <row r="1412">
          <cell r="A1412" t="str">
            <v>I1618</v>
          </cell>
          <cell r="B1412" t="str">
            <v>GUAYA PARA TAPAS POLIPROPILENO</v>
          </cell>
          <cell r="C1412" t="str">
            <v>Insumos</v>
          </cell>
          <cell r="D1412" t="str">
            <v>UND</v>
          </cell>
          <cell r="E1412">
            <v>31793</v>
          </cell>
          <cell r="F1412">
            <v>30570</v>
          </cell>
        </row>
        <row r="1413">
          <cell r="A1413" t="str">
            <v>I1619</v>
          </cell>
          <cell r="B1413" t="str">
            <v>INSTALACIONES PROVISIONALES</v>
          </cell>
          <cell r="C1413" t="str">
            <v>Insumos</v>
          </cell>
          <cell r="D1413" t="str">
            <v>UND</v>
          </cell>
          <cell r="E1413">
            <v>23749</v>
          </cell>
          <cell r="F1413">
            <v>22836</v>
          </cell>
        </row>
        <row r="1414">
          <cell r="A1414" t="str">
            <v>I1620</v>
          </cell>
          <cell r="B1414" t="str">
            <v>GUADUA-TABLA-CUARTÓN-LISTÓN-VARILLÓN PARA CAMPAMENTO</v>
          </cell>
          <cell r="C1414" t="str">
            <v>Insumos</v>
          </cell>
          <cell r="D1414" t="str">
            <v>M2</v>
          </cell>
          <cell r="E1414">
            <v>145647</v>
          </cell>
          <cell r="F1414">
            <v>140045</v>
          </cell>
        </row>
        <row r="1415">
          <cell r="A1415" t="str">
            <v>I1621</v>
          </cell>
          <cell r="B1415" t="str">
            <v>MATERIAL GRANULAR PARA SUBDREN</v>
          </cell>
          <cell r="C1415" t="str">
            <v>Insumos</v>
          </cell>
          <cell r="D1415" t="str">
            <v>M3</v>
          </cell>
          <cell r="E1415">
            <v>80390</v>
          </cell>
          <cell r="F1415">
            <v>77298</v>
          </cell>
        </row>
        <row r="1416">
          <cell r="A1416" t="str">
            <v>I1622</v>
          </cell>
          <cell r="B1416" t="str">
            <v>AMARRAS CON TAPA PLASTICA</v>
          </cell>
          <cell r="C1416" t="str">
            <v>Insumos</v>
          </cell>
          <cell r="D1416" t="str">
            <v>UND</v>
          </cell>
          <cell r="E1416">
            <v>238</v>
          </cell>
          <cell r="F1416">
            <v>229</v>
          </cell>
        </row>
        <row r="1417">
          <cell r="A1417" t="str">
            <v>I1623</v>
          </cell>
          <cell r="B1417" t="str">
            <v>TORNILLO ESTRUCTURAL DRYWALL 8 X 12"</v>
          </cell>
          <cell r="C1417" t="str">
            <v>Insumos</v>
          </cell>
          <cell r="D1417" t="str">
            <v>UND</v>
          </cell>
          <cell r="E1417">
            <v>52</v>
          </cell>
          <cell r="F1417">
            <v>50</v>
          </cell>
        </row>
        <row r="1418">
          <cell r="A1418" t="str">
            <v>I1624</v>
          </cell>
          <cell r="B1418" t="str">
            <v>GABINETE CONTRA INCENDIOS COMPLETO TIPO 3</v>
          </cell>
          <cell r="C1418" t="str">
            <v>Insumos</v>
          </cell>
          <cell r="D1418" t="str">
            <v>UND</v>
          </cell>
          <cell r="E1418">
            <v>1665482</v>
          </cell>
          <cell r="F1418">
            <v>1601425</v>
          </cell>
        </row>
        <row r="1419">
          <cell r="A1419" t="str">
            <v>I1625</v>
          </cell>
          <cell r="B1419" t="str">
            <v>VALVULA DE 3" SELLO ELASTICO EXTREMO LISO  O JUNTA HIDRAULICA PVC</v>
          </cell>
          <cell r="C1419" t="str">
            <v>Insumos</v>
          </cell>
          <cell r="D1419" t="str">
            <v>UND</v>
          </cell>
          <cell r="E1419">
            <v>763323</v>
          </cell>
          <cell r="F1419">
            <v>733964</v>
          </cell>
        </row>
        <row r="1420">
          <cell r="A1420" t="str">
            <v>I1626</v>
          </cell>
          <cell r="B1420" t="str">
            <v>TUBERIA PVC ACUEDUCTO UNION PLATINO DE 3" RDE 21</v>
          </cell>
          <cell r="C1420" t="str">
            <v>Insumos</v>
          </cell>
          <cell r="D1420" t="str">
            <v>M</v>
          </cell>
          <cell r="E1420">
            <v>28081</v>
          </cell>
          <cell r="F1420">
            <v>27001</v>
          </cell>
        </row>
        <row r="1421">
          <cell r="A1421" t="str">
            <v>I1627</v>
          </cell>
          <cell r="B1421" t="str">
            <v>BLOQUE CERAMICO CELOSIA DECORATIVA</v>
          </cell>
          <cell r="C1421" t="str">
            <v>Insumos</v>
          </cell>
          <cell r="D1421" t="str">
            <v>UND</v>
          </cell>
          <cell r="E1421">
            <v>14061</v>
          </cell>
          <cell r="F1421">
            <v>13520</v>
          </cell>
        </row>
        <row r="1422">
          <cell r="A1422" t="str">
            <v>I1628</v>
          </cell>
          <cell r="B1422" t="str">
            <v>LADRILLO FAROL RAYADO DE 0,12X0,20X0,30M</v>
          </cell>
          <cell r="C1422" t="str">
            <v>Insumos</v>
          </cell>
          <cell r="D1422" t="str">
            <v>UND</v>
          </cell>
          <cell r="E1422">
            <v>1456</v>
          </cell>
          <cell r="F1422">
            <v>1400</v>
          </cell>
        </row>
        <row r="1423">
          <cell r="A1423" t="str">
            <v>I1629</v>
          </cell>
          <cell r="B1423" t="str">
            <v>PERFIL ALUMINIO CON HERRAJES Y EMPAQUES</v>
          </cell>
          <cell r="C1423" t="str">
            <v>Insumos</v>
          </cell>
          <cell r="D1423" t="str">
            <v>M</v>
          </cell>
          <cell r="E1423">
            <v>22612</v>
          </cell>
          <cell r="F1423">
            <v>21742</v>
          </cell>
        </row>
        <row r="1424">
          <cell r="A1424" t="str">
            <v>I1630</v>
          </cell>
          <cell r="B1424" t="str">
            <v>MESON EN GRANITO NATURAL CRISTAL PULIDO Y BRILLADO</v>
          </cell>
          <cell r="C1424" t="str">
            <v>Insumos</v>
          </cell>
          <cell r="D1424" t="str">
            <v>ML</v>
          </cell>
          <cell r="E1424">
            <v>641691</v>
          </cell>
          <cell r="F1424">
            <v>617011</v>
          </cell>
        </row>
        <row r="1425">
          <cell r="A1425" t="str">
            <v>I1631</v>
          </cell>
          <cell r="B1425" t="str">
            <v>LAMINA DE ICOPOR E=1.00CMS</v>
          </cell>
          <cell r="C1425" t="str">
            <v>Insumos</v>
          </cell>
          <cell r="D1425" t="str">
            <v>UND</v>
          </cell>
          <cell r="E1425">
            <v>4682</v>
          </cell>
          <cell r="F1425">
            <v>4502</v>
          </cell>
        </row>
        <row r="1426">
          <cell r="A1426" t="str">
            <v>I1632</v>
          </cell>
          <cell r="B1426" t="str">
            <v>PINTURA INTERVINILO ACRILTEX LAVABLE</v>
          </cell>
          <cell r="C1426" t="str">
            <v>Insumos</v>
          </cell>
          <cell r="D1426" t="str">
            <v>GAL</v>
          </cell>
          <cell r="E1426">
            <v>109096</v>
          </cell>
          <cell r="F1426">
            <v>104900</v>
          </cell>
        </row>
        <row r="1427">
          <cell r="A1427" t="str">
            <v>I1633</v>
          </cell>
          <cell r="B1427" t="str">
            <v>MEDIA CAÑA EN PVC</v>
          </cell>
          <cell r="C1427" t="str">
            <v>Insumos</v>
          </cell>
          <cell r="D1427" t="str">
            <v>ML</v>
          </cell>
          <cell r="E1427">
            <v>9925</v>
          </cell>
          <cell r="F1427">
            <v>9543</v>
          </cell>
        </row>
        <row r="1428">
          <cell r="A1428" t="str">
            <v>I1634</v>
          </cell>
          <cell r="B1428" t="str">
            <v>LAVAMANOS EN ACERO INOXIDABLE CON PUSH DE RODILLA COMPLETO</v>
          </cell>
          <cell r="C1428" t="str">
            <v>Insumos</v>
          </cell>
          <cell r="D1428" t="str">
            <v>UND</v>
          </cell>
          <cell r="E1428">
            <v>1454497</v>
          </cell>
          <cell r="F1428">
            <v>1398555</v>
          </cell>
        </row>
        <row r="1429">
          <cell r="A1429" t="str">
            <v>I1635</v>
          </cell>
          <cell r="B1429" t="str">
            <v>MESON EN ACERO INOXIDABLE CAL. 18 ANCHO=0,60 M</v>
          </cell>
          <cell r="C1429" t="str">
            <v>Insumos</v>
          </cell>
          <cell r="D1429" t="str">
            <v>ML</v>
          </cell>
          <cell r="E1429">
            <v>590356</v>
          </cell>
          <cell r="F1429">
            <v>567650</v>
          </cell>
        </row>
        <row r="1430">
          <cell r="A1430" t="str">
            <v>I1636</v>
          </cell>
          <cell r="B1430" t="str">
            <v>LAVAOLLAS EN ACERO INOXIDABLE CAL. 18 MEDIDAS HASTA 0,80X0,80X0,45 M</v>
          </cell>
          <cell r="C1430" t="str">
            <v>Insumos</v>
          </cell>
          <cell r="D1430" t="str">
            <v>UND</v>
          </cell>
          <cell r="E1430">
            <v>1026704</v>
          </cell>
          <cell r="F1430">
            <v>987215</v>
          </cell>
        </row>
        <row r="1431">
          <cell r="A1431" t="str">
            <v>I1637</v>
          </cell>
          <cell r="B1431" t="str">
            <v>MALLA ESLABONADA CAL. 10.5mm x 2-1/4"</v>
          </cell>
          <cell r="C1431" t="str">
            <v>Insumos</v>
          </cell>
          <cell r="D1431" t="str">
            <v>M2</v>
          </cell>
          <cell r="E1431">
            <v>26895</v>
          </cell>
          <cell r="F1431">
            <v>25861</v>
          </cell>
        </row>
        <row r="1432">
          <cell r="A1432" t="str">
            <v>I1639</v>
          </cell>
          <cell r="B1432" t="str">
            <v>MALLA NYLON PARA TABLERO DE BALONCESTO</v>
          </cell>
          <cell r="C1432" t="str">
            <v>Insumos</v>
          </cell>
          <cell r="D1432" t="str">
            <v>UND</v>
          </cell>
          <cell r="E1432">
            <v>32119</v>
          </cell>
          <cell r="F1432">
            <v>30884</v>
          </cell>
        </row>
        <row r="1433">
          <cell r="A1433" t="str">
            <v>I1640</v>
          </cell>
          <cell r="B1433" t="str">
            <v>LAVAPLATO ACERO INOXIDABLE CA. 20 POCETA .70X.40X.35M</v>
          </cell>
          <cell r="C1433" t="str">
            <v>Insumos</v>
          </cell>
          <cell r="D1433" t="str">
            <v>UND</v>
          </cell>
          <cell r="E1433">
            <v>331249</v>
          </cell>
          <cell r="F1433">
            <v>318509</v>
          </cell>
        </row>
        <row r="1434">
          <cell r="A1434" t="str">
            <v>I1641</v>
          </cell>
          <cell r="B1434" t="str">
            <v>LAVAMANOS QUIRURGICO CON SISTEMA DE PEDAL EN ACERO INOCIDABLE CAL. 18</v>
          </cell>
          <cell r="C1434" t="str">
            <v>Insumos</v>
          </cell>
          <cell r="D1434" t="str">
            <v>UND</v>
          </cell>
          <cell r="E1434">
            <v>1146672</v>
          </cell>
          <cell r="F1434">
            <v>1102569</v>
          </cell>
        </row>
        <row r="1435">
          <cell r="A1435" t="str">
            <v>I1642</v>
          </cell>
          <cell r="B1435" t="e">
            <v>#VALUE!</v>
          </cell>
          <cell r="C1435" t="str">
            <v>Insumos</v>
          </cell>
          <cell r="D1435" t="str">
            <v>M2</v>
          </cell>
          <cell r="E1435">
            <v>695245</v>
          </cell>
          <cell r="F1435">
            <v>668505</v>
          </cell>
        </row>
        <row r="1436">
          <cell r="A1436" t="str">
            <v>I1643</v>
          </cell>
          <cell r="B1436" t="str">
            <v>MADECANTO PARA REGRUESO DE ENTREPAÑOS</v>
          </cell>
          <cell r="C1436" t="str">
            <v>Insumos</v>
          </cell>
          <cell r="D1436" t="str">
            <v>ML</v>
          </cell>
          <cell r="E1436">
            <v>12165</v>
          </cell>
          <cell r="F1436">
            <v>11697</v>
          </cell>
        </row>
        <row r="1437">
          <cell r="A1437" t="str">
            <v>I1644</v>
          </cell>
          <cell r="B1437" t="e">
            <v>#VALUE!</v>
          </cell>
          <cell r="C1437" t="str">
            <v>Insumos</v>
          </cell>
          <cell r="D1437" t="str">
            <v>M2</v>
          </cell>
          <cell r="E1437">
            <v>454161</v>
          </cell>
          <cell r="F1437">
            <v>436693</v>
          </cell>
        </row>
        <row r="1438">
          <cell r="A1438" t="str">
            <v>I1646</v>
          </cell>
          <cell r="B1438" t="str">
            <v>BANCA EN CONCRETO PARA MEDIA TORTA PREFABRICADA A=42; B=42; H=70 CM.</v>
          </cell>
          <cell r="C1438" t="str">
            <v>Insumos</v>
          </cell>
          <cell r="D1438" t="str">
            <v>UND</v>
          </cell>
          <cell r="E1438">
            <v>202571</v>
          </cell>
          <cell r="F1438">
            <v>194780</v>
          </cell>
        </row>
        <row r="1439">
          <cell r="A1439" t="str">
            <v>I1647</v>
          </cell>
          <cell r="B1439" t="str">
            <v>MESA BASE EN CONCRETO A=90; B=90; H=100 CM. INCLUYE JUEGOS DE MESA</v>
          </cell>
          <cell r="C1439" t="str">
            <v>Insumos</v>
          </cell>
          <cell r="D1439" t="str">
            <v>UND</v>
          </cell>
          <cell r="E1439">
            <v>965612</v>
          </cell>
          <cell r="F1439">
            <v>928473</v>
          </cell>
        </row>
        <row r="1440">
          <cell r="A1440" t="str">
            <v>I1648</v>
          </cell>
          <cell r="B1440" t="str">
            <v>ARO DE BALONCESTO</v>
          </cell>
          <cell r="C1440" t="str">
            <v>Insumos</v>
          </cell>
          <cell r="D1440" t="str">
            <v>UND</v>
          </cell>
          <cell r="E1440">
            <v>128237</v>
          </cell>
          <cell r="F1440">
            <v>123305</v>
          </cell>
        </row>
        <row r="1441">
          <cell r="A1441" t="str">
            <v>I1650</v>
          </cell>
          <cell r="B1441" t="str">
            <v>MESON ACERO INOXIDABLE CAL. 20 ANCHO = 0,60M</v>
          </cell>
          <cell r="C1441" t="str">
            <v>Insumos</v>
          </cell>
          <cell r="D1441" t="str">
            <v>ML</v>
          </cell>
          <cell r="E1441">
            <v>328874</v>
          </cell>
          <cell r="F1441">
            <v>316225</v>
          </cell>
        </row>
        <row r="1442">
          <cell r="A1442" t="str">
            <v>I1651</v>
          </cell>
          <cell r="B1442" t="str">
            <v>BARRA DISCAPACITADOS EN ACERO INOXIDABLE CAL. 18 Ø 1 1/2", ANTIBACTERIAL RESISTENTE A LA CORROSION, BRIDA DE 2" Y CON TAPA BRIDA PARA SUJECION AL PARED</v>
          </cell>
          <cell r="C1442" t="str">
            <v>Insumos</v>
          </cell>
          <cell r="D1442" t="str">
            <v>UND</v>
          </cell>
          <cell r="E1442">
            <v>482407</v>
          </cell>
          <cell r="F1442">
            <v>463853</v>
          </cell>
        </row>
        <row r="1443">
          <cell r="A1443" t="str">
            <v>I1652</v>
          </cell>
          <cell r="B1443" t="str">
            <v>BARRA DISCAPACITADOS ABATIBLE EN ACERO INOXIDABLE CAL. 18 Ø 1 1/2", INCLUYE ANCLAJE EN PLATINA DE 1/4</v>
          </cell>
          <cell r="C1443" t="str">
            <v>Insumos</v>
          </cell>
          <cell r="D1443" t="str">
            <v>UND</v>
          </cell>
          <cell r="E1443">
            <v>474745</v>
          </cell>
          <cell r="F1443">
            <v>456486</v>
          </cell>
        </row>
        <row r="1444">
          <cell r="A1444" t="str">
            <v>I1653</v>
          </cell>
          <cell r="B1444" t="str">
            <v>DIVISION ORINAL EN ACERO INOXIDABLE CAL. 20; 0,9X0,45X0,10 M (DOBLE HOJA, INCLUYE SOPORTES EN ACERO INOXIDABLE PARA SU RESPECTIVO ANCLAJE)</v>
          </cell>
          <cell r="C1444" t="str">
            <v>Insumos</v>
          </cell>
          <cell r="D1444" t="str">
            <v>UND</v>
          </cell>
          <cell r="E1444">
            <v>503925</v>
          </cell>
          <cell r="F1444">
            <v>484543</v>
          </cell>
        </row>
        <row r="1445">
          <cell r="A1445" t="str">
            <v>I1654</v>
          </cell>
          <cell r="B1445" t="str">
            <v>LISTON PINO 4 X 4 PULGADAS X 3M</v>
          </cell>
          <cell r="C1445" t="str">
            <v>Insumos</v>
          </cell>
          <cell r="D1445" t="str">
            <v>UND</v>
          </cell>
          <cell r="E1445">
            <v>106310</v>
          </cell>
          <cell r="F1445">
            <v>102221</v>
          </cell>
        </row>
        <row r="1446">
          <cell r="A1446" t="str">
            <v>I1655</v>
          </cell>
          <cell r="B1446" t="str">
            <v>LISTON PINO 3 X 4 PULGADAS X 3M</v>
          </cell>
          <cell r="C1446" t="str">
            <v>Insumos</v>
          </cell>
          <cell r="D1446" t="str">
            <v>UND</v>
          </cell>
          <cell r="E1446">
            <v>96604</v>
          </cell>
          <cell r="F1446">
            <v>92888</v>
          </cell>
        </row>
        <row r="1447">
          <cell r="A1447" t="str">
            <v>I1656</v>
          </cell>
          <cell r="B1447" t="str">
            <v>TABLA 1,8 X 7 X 90 CM TECA BISELADA</v>
          </cell>
          <cell r="C1447" t="str">
            <v>Insumos</v>
          </cell>
          <cell r="D1447" t="str">
            <v>UND</v>
          </cell>
          <cell r="E1447">
            <v>20874</v>
          </cell>
          <cell r="F1447">
            <v>20071</v>
          </cell>
        </row>
        <row r="1448">
          <cell r="A1448" t="str">
            <v>I1657</v>
          </cell>
          <cell r="B1448" t="str">
            <v>LUMINARIA LED DE INCRUSTAR REF. 9PULG-24 W TIPO PLANETA O SIMILAR</v>
          </cell>
          <cell r="C1448" t="str">
            <v>Insumos</v>
          </cell>
          <cell r="D1448" t="str">
            <v>UND</v>
          </cell>
          <cell r="E1448">
            <v>88737</v>
          </cell>
          <cell r="F1448">
            <v>85324</v>
          </cell>
        </row>
        <row r="1449">
          <cell r="A1449" t="str">
            <v>I1658</v>
          </cell>
          <cell r="B1449" t="str">
            <v>SILLAR CABEZAL 3831</v>
          </cell>
          <cell r="C1449" t="str">
            <v>Insumos</v>
          </cell>
          <cell r="D1449" t="str">
            <v>ML</v>
          </cell>
          <cell r="E1449">
            <v>9226</v>
          </cell>
          <cell r="F1449">
            <v>8871</v>
          </cell>
        </row>
        <row r="1450">
          <cell r="A1450" t="str">
            <v>I1659</v>
          </cell>
          <cell r="B1450" t="str">
            <v>JAMBA 3831</v>
          </cell>
          <cell r="C1450" t="str">
            <v>Insumos</v>
          </cell>
          <cell r="D1450" t="str">
            <v>ML</v>
          </cell>
          <cell r="E1450">
            <v>9226</v>
          </cell>
          <cell r="F1450">
            <v>8871</v>
          </cell>
        </row>
        <row r="1451">
          <cell r="A1451" t="str">
            <v>I1660</v>
          </cell>
          <cell r="B1451" t="str">
            <v>PISAVIDRIO PROYECTANTE 3831 FIJJO+MOVIL</v>
          </cell>
          <cell r="C1451" t="str">
            <v>Insumos</v>
          </cell>
          <cell r="D1451" t="str">
            <v>ML</v>
          </cell>
          <cell r="E1451">
            <v>16181</v>
          </cell>
          <cell r="F1451">
            <v>15559</v>
          </cell>
        </row>
        <row r="1452">
          <cell r="A1452" t="str">
            <v>I1661</v>
          </cell>
          <cell r="B1452" t="str">
            <v>DIVISOR 3831</v>
          </cell>
          <cell r="C1452" t="str">
            <v>Insumos</v>
          </cell>
          <cell r="D1452" t="str">
            <v>ML</v>
          </cell>
          <cell r="E1452">
            <v>12137</v>
          </cell>
          <cell r="F1452">
            <v>11670</v>
          </cell>
        </row>
        <row r="1453">
          <cell r="A1453" t="str">
            <v>I1662</v>
          </cell>
          <cell r="B1453" t="str">
            <v>MARCO NAVE 3831</v>
          </cell>
          <cell r="C1453" t="str">
            <v>Insumos</v>
          </cell>
          <cell r="D1453" t="str">
            <v>ML</v>
          </cell>
          <cell r="E1453">
            <v>11005</v>
          </cell>
          <cell r="F1453">
            <v>10582</v>
          </cell>
        </row>
        <row r="1454">
          <cell r="A1454" t="str">
            <v>I1663</v>
          </cell>
          <cell r="B1454" t="str">
            <v>CHAPETA 1.1/2"</v>
          </cell>
          <cell r="C1454" t="str">
            <v>Insumos</v>
          </cell>
          <cell r="D1454" t="str">
            <v>UND</v>
          </cell>
          <cell r="E1454">
            <v>2428</v>
          </cell>
          <cell r="F1454">
            <v>2335</v>
          </cell>
        </row>
        <row r="1455">
          <cell r="A1455" t="str">
            <v>I1664</v>
          </cell>
          <cell r="B1455" t="str">
            <v>MANIJA Y SEGURO PUERTA</v>
          </cell>
          <cell r="C1455" t="str">
            <v>Insumos</v>
          </cell>
          <cell r="D1455" t="str">
            <v>UND</v>
          </cell>
          <cell r="E1455">
            <v>56635</v>
          </cell>
          <cell r="F1455">
            <v>54457</v>
          </cell>
        </row>
        <row r="1456">
          <cell r="A1456" t="str">
            <v>I1665</v>
          </cell>
          <cell r="B1456" t="str">
            <v>SILICONA TRANSPARENTE ANTIHONGOS SICASIL E</v>
          </cell>
          <cell r="C1456" t="str">
            <v>Insumos</v>
          </cell>
          <cell r="D1456" t="str">
            <v>UND</v>
          </cell>
          <cell r="E1456">
            <v>25896</v>
          </cell>
          <cell r="F1456">
            <v>24900</v>
          </cell>
        </row>
        <row r="1457">
          <cell r="A1457" t="str">
            <v>I1666</v>
          </cell>
          <cell r="B1457" t="str">
            <v>CERAMICA PISO GRANILLA TIPO ALFA O SIMILAR.</v>
          </cell>
          <cell r="C1457" t="str">
            <v>Insumos</v>
          </cell>
          <cell r="D1457" t="str">
            <v>M2</v>
          </cell>
          <cell r="E1457">
            <v>46986</v>
          </cell>
          <cell r="F1457">
            <v>45179</v>
          </cell>
        </row>
        <row r="1458">
          <cell r="A1458" t="str">
            <v>I1667</v>
          </cell>
          <cell r="B1458" t="str">
            <v>TORNNILLO CABEZA PLANA 8X1/2"</v>
          </cell>
          <cell r="C1458" t="str">
            <v>Insumos</v>
          </cell>
          <cell r="D1458" t="str">
            <v>UND</v>
          </cell>
          <cell r="E1458">
            <v>49</v>
          </cell>
          <cell r="F1458">
            <v>47</v>
          </cell>
        </row>
        <row r="1459">
          <cell r="A1459" t="str">
            <v>I1668</v>
          </cell>
          <cell r="B1459" t="str">
            <v>TORNILLO ENSAMBLE PAN 6X1/2"</v>
          </cell>
          <cell r="C1459" t="str">
            <v>Insumos</v>
          </cell>
          <cell r="D1459" t="str">
            <v>UND</v>
          </cell>
          <cell r="E1459">
            <v>49</v>
          </cell>
          <cell r="F1459">
            <v>47</v>
          </cell>
        </row>
        <row r="1460">
          <cell r="A1460" t="str">
            <v>I1669</v>
          </cell>
          <cell r="B1460" t="str">
            <v>REMACHE POP 4X3</v>
          </cell>
          <cell r="C1460" t="str">
            <v>Insumos</v>
          </cell>
          <cell r="D1460" t="str">
            <v>UND</v>
          </cell>
          <cell r="E1460">
            <v>49</v>
          </cell>
          <cell r="F1460">
            <v>47</v>
          </cell>
        </row>
        <row r="1461">
          <cell r="A1461" t="str">
            <v>I1670</v>
          </cell>
          <cell r="B1461" t="str">
            <v>EMPAQUE MARIPOSA</v>
          </cell>
          <cell r="C1461" t="str">
            <v>Insumos</v>
          </cell>
          <cell r="D1461" t="str">
            <v>UND</v>
          </cell>
          <cell r="E1461">
            <v>1940</v>
          </cell>
          <cell r="F1461">
            <v>1865</v>
          </cell>
        </row>
        <row r="1462">
          <cell r="A1462" t="str">
            <v>I1671</v>
          </cell>
          <cell r="B1462" t="str">
            <v>LÁMINA ALUMINIO MICROPERFORADA Ø1/8" - CAL. 20</v>
          </cell>
          <cell r="C1462" t="str">
            <v>Insumos</v>
          </cell>
          <cell r="D1462" t="str">
            <v>M2</v>
          </cell>
          <cell r="E1462">
            <v>222493</v>
          </cell>
          <cell r="F1462">
            <v>213936</v>
          </cell>
        </row>
        <row r="1463">
          <cell r="A1463" t="str">
            <v>I1672</v>
          </cell>
          <cell r="B1463" t="str">
            <v>BRAZO ESCUALIZABLE 6"</v>
          </cell>
          <cell r="C1463" t="str">
            <v>Insumos</v>
          </cell>
          <cell r="D1463" t="str">
            <v>UND</v>
          </cell>
          <cell r="E1463">
            <v>12137</v>
          </cell>
          <cell r="F1463">
            <v>11670</v>
          </cell>
        </row>
        <row r="1464">
          <cell r="A1464" t="str">
            <v>I1673</v>
          </cell>
          <cell r="B1464" t="e">
            <v>#VALUE!</v>
          </cell>
          <cell r="C1464" t="str">
            <v>Insumos</v>
          </cell>
          <cell r="D1464" t="str">
            <v>UND</v>
          </cell>
          <cell r="E1464">
            <v>9047863</v>
          </cell>
          <cell r="F1464">
            <v>8699868</v>
          </cell>
        </row>
        <row r="1465">
          <cell r="A1465" t="str">
            <v>I1674</v>
          </cell>
          <cell r="B1465" t="str">
            <v>PISAVIDRIO FIJO U68</v>
          </cell>
          <cell r="C1465" t="str">
            <v>Insumos</v>
          </cell>
          <cell r="D1465" t="str">
            <v>ML</v>
          </cell>
          <cell r="E1465">
            <v>3966</v>
          </cell>
          <cell r="F1465">
            <v>3813</v>
          </cell>
        </row>
        <row r="1466">
          <cell r="A1466" t="str">
            <v>I1675</v>
          </cell>
          <cell r="B1466" t="str">
            <v>EMPAQUE EXTRUSION 30016</v>
          </cell>
          <cell r="C1466" t="str">
            <v>Insumos</v>
          </cell>
          <cell r="D1466" t="str">
            <v>ML</v>
          </cell>
          <cell r="E1466">
            <v>1940</v>
          </cell>
          <cell r="F1466">
            <v>1865</v>
          </cell>
        </row>
        <row r="1467">
          <cell r="A1467" t="str">
            <v>I1676</v>
          </cell>
          <cell r="B1467" t="str">
            <v>CHAPETA TIPO NAVE</v>
          </cell>
          <cell r="C1467" t="str">
            <v>Insumos</v>
          </cell>
          <cell r="D1467" t="str">
            <v>UND</v>
          </cell>
          <cell r="E1467">
            <v>2182</v>
          </cell>
          <cell r="F1467">
            <v>2098</v>
          </cell>
        </row>
        <row r="1468">
          <cell r="A1468" t="str">
            <v>I1678</v>
          </cell>
          <cell r="B1468" t="str">
            <v>REMACHE POP 4X2</v>
          </cell>
          <cell r="C1468" t="str">
            <v>Insumos</v>
          </cell>
          <cell r="D1468" t="str">
            <v>UND</v>
          </cell>
          <cell r="E1468">
            <v>57</v>
          </cell>
          <cell r="F1468">
            <v>55</v>
          </cell>
        </row>
        <row r="1469">
          <cell r="A1469" t="str">
            <v>I1679</v>
          </cell>
          <cell r="B1469" t="str">
            <v>KORAZA LADRILLO SEMIMATE TRANSPARENTE</v>
          </cell>
          <cell r="C1469" t="str">
            <v>Insumos</v>
          </cell>
          <cell r="D1469" t="str">
            <v>GAL</v>
          </cell>
          <cell r="E1469">
            <v>147252</v>
          </cell>
          <cell r="F1469">
            <v>141588</v>
          </cell>
        </row>
        <row r="1470">
          <cell r="A1470" t="str">
            <v>I1680</v>
          </cell>
          <cell r="B1470" t="str">
            <v>CAMPANA INDUSTRIAL EXTRACTORA DE 2,0X0,7 MTS EN ACERO INOXIDABLE CAL. 20, INCLUYE MOTOR EXTRACTOR</v>
          </cell>
          <cell r="C1470" t="str">
            <v>Insumos</v>
          </cell>
          <cell r="D1470" t="str">
            <v>UND</v>
          </cell>
          <cell r="E1470">
            <v>4484552</v>
          </cell>
          <cell r="F1470">
            <v>4312069</v>
          </cell>
        </row>
        <row r="1471">
          <cell r="A1471" t="str">
            <v>I1681</v>
          </cell>
          <cell r="B1471" t="str">
            <v>DUCTO PARA CAMPANA INDUSTRIAL EXTRACTORA ACERO INOXIDABE CAL. 20</v>
          </cell>
          <cell r="C1471" t="str">
            <v>Insumos</v>
          </cell>
          <cell r="D1471" t="str">
            <v>ML</v>
          </cell>
          <cell r="E1471">
            <v>251751</v>
          </cell>
          <cell r="F1471">
            <v>242068</v>
          </cell>
        </row>
        <row r="1472">
          <cell r="A1472" t="str">
            <v>I1682</v>
          </cell>
          <cell r="B1472" t="str">
            <v>LAVAOLLA EN ACERO INOXIDABLE CAL. 20 DIMENSIONES INTERNAS 80X80X40 CMS</v>
          </cell>
          <cell r="C1472" t="str">
            <v>Insumos</v>
          </cell>
          <cell r="D1472" t="str">
            <v>UND</v>
          </cell>
          <cell r="E1472">
            <v>1416255</v>
          </cell>
          <cell r="F1472">
            <v>1361784</v>
          </cell>
        </row>
        <row r="1473">
          <cell r="A1473" t="str">
            <v>I1683</v>
          </cell>
          <cell r="B1473" t="str">
            <v>LAMINA METADECK  LAMINA 2"  CAL.22  - TIPO ACESCO O SIMILAR.</v>
          </cell>
          <cell r="C1473" t="str">
            <v>Insumos</v>
          </cell>
          <cell r="D1473" t="str">
            <v>M2</v>
          </cell>
          <cell r="E1473">
            <v>42097</v>
          </cell>
          <cell r="F1473">
            <v>40478</v>
          </cell>
        </row>
        <row r="1474">
          <cell r="A1474" t="str">
            <v>I1684</v>
          </cell>
          <cell r="B1474" t="e">
            <v>#VALUE!</v>
          </cell>
          <cell r="C1474" t="str">
            <v>Insumos</v>
          </cell>
          <cell r="D1474" t="str">
            <v>UND</v>
          </cell>
          <cell r="E1474">
            <v>137428670</v>
          </cell>
          <cell r="F1474">
            <v>132142952</v>
          </cell>
        </row>
        <row r="1475">
          <cell r="A1475" t="str">
            <v>I1685</v>
          </cell>
          <cell r="B1475" t="str">
            <v>BASES PARA BICICLETAS PARA SEIS UNIDADES EN TUBO DE AGUAS NEGRAS DE 1" EN 1,5 MM CON PINTURA ELECTROSTATICA SEGÚN DISEÑO</v>
          </cell>
          <cell r="C1475" t="str">
            <v>Insumos</v>
          </cell>
          <cell r="D1475" t="str">
            <v>UND</v>
          </cell>
          <cell r="E1475">
            <v>388353</v>
          </cell>
          <cell r="F1475">
            <v>373416</v>
          </cell>
        </row>
        <row r="1476">
          <cell r="A1476" t="str">
            <v>I1686</v>
          </cell>
          <cell r="B1476" t="str">
            <v>LAMINA DE ACERO INOXIDABLE CAL. 18 AISI SAE 304 ESTRUCTURA EN TUBERIA DE 2" CON ENTREPAÑO INFERIOR Y PATAS NIVELADORAS TIPO EMPACK. DIMENSIONES 143 CMS</v>
          </cell>
          <cell r="C1476" t="str">
            <v>Insumos</v>
          </cell>
          <cell r="D1476" t="str">
            <v>UND</v>
          </cell>
          <cell r="E1476">
            <v>1869062</v>
          </cell>
          <cell r="F1476">
            <v>1797175</v>
          </cell>
        </row>
        <row r="1477">
          <cell r="A1477" t="str">
            <v>I1691</v>
          </cell>
          <cell r="B1477" t="str">
            <v>MEDIDOR BIFASICO TRIFILAR 240/120V 100A, CLASE 1</v>
          </cell>
          <cell r="C1477" t="str">
            <v>Insumos</v>
          </cell>
          <cell r="D1477" t="str">
            <v>UND</v>
          </cell>
          <cell r="E1477">
            <v>139687</v>
          </cell>
          <cell r="F1477">
            <v>134314</v>
          </cell>
        </row>
        <row r="1478">
          <cell r="A1478" t="str">
            <v>I1692</v>
          </cell>
          <cell r="B1478" t="str">
            <v>CAJA HERMETICA TIPO INTERPERIE PARA MEDIDOR DE ENERGIA</v>
          </cell>
          <cell r="C1478" t="str">
            <v>Insumos</v>
          </cell>
          <cell r="D1478" t="str">
            <v>UND</v>
          </cell>
          <cell r="E1478">
            <v>202187</v>
          </cell>
          <cell r="F1478">
            <v>194411</v>
          </cell>
        </row>
        <row r="1479">
          <cell r="A1479" t="str">
            <v>I1693</v>
          </cell>
          <cell r="B1479" t="str">
            <v>TERMINAL EMT 2"</v>
          </cell>
          <cell r="C1479" t="str">
            <v>Insumos</v>
          </cell>
          <cell r="D1479" t="str">
            <v>UND</v>
          </cell>
          <cell r="E1479">
            <v>7458</v>
          </cell>
          <cell r="F1479">
            <v>7171</v>
          </cell>
        </row>
        <row r="1480">
          <cell r="A1480" t="str">
            <v>I1694</v>
          </cell>
          <cell r="B1480" t="str">
            <v>CINTA BAND - IT, 3/4"</v>
          </cell>
          <cell r="C1480" t="str">
            <v>Insumos</v>
          </cell>
          <cell r="D1480" t="str">
            <v>ML</v>
          </cell>
          <cell r="E1480">
            <v>3952</v>
          </cell>
          <cell r="F1480">
            <v>3800</v>
          </cell>
        </row>
        <row r="1481">
          <cell r="A1481" t="str">
            <v>I1695</v>
          </cell>
          <cell r="B1481" t="str">
            <v>GRAPA BAND - IT 3/4"</v>
          </cell>
          <cell r="C1481" t="str">
            <v>Insumos</v>
          </cell>
          <cell r="D1481" t="str">
            <v>UND</v>
          </cell>
          <cell r="E1481">
            <v>998</v>
          </cell>
          <cell r="F1481">
            <v>960</v>
          </cell>
        </row>
        <row r="1482">
          <cell r="A1482" t="str">
            <v>I1696</v>
          </cell>
          <cell r="B1482" t="str">
            <v>CABLE CU 2 AWG HFFR LS 600V 75º CT</v>
          </cell>
          <cell r="C1482" t="str">
            <v>Insumos</v>
          </cell>
          <cell r="D1482" t="str">
            <v>ML</v>
          </cell>
          <cell r="E1482">
            <v>17988</v>
          </cell>
          <cell r="F1482">
            <v>17296</v>
          </cell>
        </row>
        <row r="1483">
          <cell r="A1483" t="str">
            <v>I1697</v>
          </cell>
          <cell r="B1483" t="str">
            <v>CINTA AISLANTE DE COLORES</v>
          </cell>
          <cell r="C1483" t="str">
            <v>Insumos</v>
          </cell>
          <cell r="D1483" t="str">
            <v>UND</v>
          </cell>
          <cell r="E1483">
            <v>2667</v>
          </cell>
          <cell r="F1483">
            <v>2564</v>
          </cell>
        </row>
        <row r="1484">
          <cell r="A1484" t="str">
            <v>I1698</v>
          </cell>
          <cell r="B1484" t="str">
            <v>TUBO PVC PESADO 1 1/2"</v>
          </cell>
          <cell r="C1484" t="str">
            <v>Insumos</v>
          </cell>
          <cell r="D1484" t="str">
            <v>ML</v>
          </cell>
          <cell r="E1484">
            <v>2686</v>
          </cell>
          <cell r="F1484">
            <v>2583</v>
          </cell>
        </row>
        <row r="1485">
          <cell r="A1485" t="str">
            <v>I1699</v>
          </cell>
          <cell r="B1485" t="str">
            <v>BANDA PLASTICA DE SEÑALIZACION</v>
          </cell>
          <cell r="C1485" t="str">
            <v>Insumos</v>
          </cell>
          <cell r="D1485" t="str">
            <v>ML</v>
          </cell>
          <cell r="E1485">
            <v>3634</v>
          </cell>
          <cell r="F1485">
            <v>3494</v>
          </cell>
        </row>
        <row r="1486">
          <cell r="A1486" t="str">
            <v>I1700</v>
          </cell>
          <cell r="B1486" t="str">
            <v>LIMPIADOR  REM PVC 760 GMS(1/4)</v>
          </cell>
          <cell r="C1486" t="str">
            <v>Insumos</v>
          </cell>
          <cell r="D1486" t="str">
            <v>UND</v>
          </cell>
          <cell r="E1486">
            <v>64773</v>
          </cell>
          <cell r="F1486">
            <v>62282</v>
          </cell>
        </row>
        <row r="1487">
          <cell r="A1487" t="str">
            <v>I1701</v>
          </cell>
          <cell r="B1487" t="str">
            <v>SOLDADURA PVC LIQUIDA</v>
          </cell>
          <cell r="C1487" t="str">
            <v>Insumos</v>
          </cell>
          <cell r="D1487" t="str">
            <v>UND</v>
          </cell>
          <cell r="E1487">
            <v>116869</v>
          </cell>
          <cell r="F1487">
            <v>112374</v>
          </cell>
        </row>
        <row r="1488">
          <cell r="A1488" t="str">
            <v>I1702</v>
          </cell>
          <cell r="B1488" t="str">
            <v>ARENA DE PEÑA</v>
          </cell>
          <cell r="C1488" t="str">
            <v>Insumos</v>
          </cell>
          <cell r="D1488" t="str">
            <v>M3</v>
          </cell>
          <cell r="E1488">
            <v>349745</v>
          </cell>
          <cell r="F1488">
            <v>336293</v>
          </cell>
        </row>
        <row r="1489">
          <cell r="A1489" t="str">
            <v>I1703</v>
          </cell>
          <cell r="B1489" t="str">
            <v>RELLENO CON TIERRA DE EXCAVACION ( RELLENO CON PIZON DE CAPAS DE 15CM)</v>
          </cell>
          <cell r="C1489" t="str">
            <v>Insumos</v>
          </cell>
          <cell r="D1489" t="str">
            <v>M3</v>
          </cell>
          <cell r="E1489">
            <v>17942</v>
          </cell>
          <cell r="F1489">
            <v>17252</v>
          </cell>
        </row>
        <row r="1490">
          <cell r="A1490" t="str">
            <v>I1704</v>
          </cell>
          <cell r="B1490" t="str">
            <v>MARCO Y TAPA CAJA INSPECCION SEGUN NORMA CS 274 DE 0.82X 0.82 CM ( MARCO EN ANGULO 2 1/2 X 2 1/2* 3/16", TAPA REFORZADA EN PLATINA DE 2 1/2* 3/16" CON PARRILA EN VARILLA  3/8 CADA 10 CM)</v>
          </cell>
          <cell r="C1490" t="str">
            <v>Insumos</v>
          </cell>
          <cell r="D1490" t="str">
            <v>UND</v>
          </cell>
          <cell r="E1490">
            <v>259708</v>
          </cell>
          <cell r="F1490">
            <v>249719</v>
          </cell>
        </row>
        <row r="1491">
          <cell r="A1491" t="str">
            <v>I1705</v>
          </cell>
          <cell r="B1491" t="str">
            <v>CONCRETO 2500 PSI</v>
          </cell>
          <cell r="C1491" t="str">
            <v>Insumos</v>
          </cell>
          <cell r="D1491" t="str">
            <v>M3 - HM</v>
          </cell>
          <cell r="E1491">
            <v>432850</v>
          </cell>
          <cell r="F1491">
            <v>416202</v>
          </cell>
        </row>
        <row r="1492">
          <cell r="A1492" t="str">
            <v>I1706</v>
          </cell>
          <cell r="B1492" t="str">
            <v>MORTERO 1:5 ( ARENA SEMILAVADA DE PEÑA)</v>
          </cell>
          <cell r="C1492" t="str">
            <v>Insumos</v>
          </cell>
          <cell r="D1492" t="str">
            <v>M3</v>
          </cell>
          <cell r="E1492">
            <v>393543</v>
          </cell>
          <cell r="F1492">
            <v>378407</v>
          </cell>
        </row>
        <row r="1493">
          <cell r="A1493" t="str">
            <v>I1707</v>
          </cell>
          <cell r="B1493" t="str">
            <v>CONCRETO 1:2:1 280 KG/CM2 4000PSI</v>
          </cell>
          <cell r="C1493" t="str">
            <v>Insumos</v>
          </cell>
          <cell r="D1493" t="str">
            <v>M3</v>
          </cell>
          <cell r="E1493">
            <v>727187</v>
          </cell>
          <cell r="F1493">
            <v>699218</v>
          </cell>
        </row>
        <row r="1494">
          <cell r="A1494" t="str">
            <v>I1708</v>
          </cell>
          <cell r="B1494" t="str">
            <v>RECEBO COMUN (EXTENDIDO Y COMPACTADO)</v>
          </cell>
          <cell r="C1494" t="str">
            <v>Insumos</v>
          </cell>
          <cell r="D1494" t="str">
            <v>M3</v>
          </cell>
          <cell r="E1494">
            <v>49934</v>
          </cell>
          <cell r="F1494">
            <v>48013</v>
          </cell>
        </row>
        <row r="1495">
          <cell r="A1495" t="str">
            <v>I1709</v>
          </cell>
          <cell r="B1495" t="str">
            <v>EXCAVACION MANUAL DE MATERIAL HETEROGENEO ( INCLUYE CARGUE Y RETIRO DE MATERIAL EXCAVADO A BOLADERO)</v>
          </cell>
          <cell r="C1495" t="str">
            <v>Insumos</v>
          </cell>
          <cell r="D1495" t="str">
            <v>M3 - HM</v>
          </cell>
          <cell r="E1495">
            <v>32145</v>
          </cell>
          <cell r="F1495">
            <v>30909</v>
          </cell>
        </row>
        <row r="1496">
          <cell r="A1496" t="str">
            <v>I1710</v>
          </cell>
          <cell r="B1496" t="str">
            <v>RELLENO EN GRAVILLA COMUN</v>
          </cell>
          <cell r="C1496" t="str">
            <v>Insumos</v>
          </cell>
          <cell r="D1496" t="str">
            <v>M3</v>
          </cell>
          <cell r="E1496">
            <v>166951</v>
          </cell>
          <cell r="F1496">
            <v>160530</v>
          </cell>
        </row>
        <row r="1497">
          <cell r="A1497" t="str">
            <v>I1712</v>
          </cell>
          <cell r="B1497" t="str">
            <v>SUMINISTRO DE TABLERO ELECTRONICO DE BAJA TENSION ( 0.9X1. 0X0. 30)SEGUN RETIE, INCLUYE BARRAJE 2F- N-T 125A</v>
          </cell>
          <cell r="C1497" t="str">
            <v>Insumos</v>
          </cell>
          <cell r="D1497" t="str">
            <v>UND</v>
          </cell>
          <cell r="E1497">
            <v>2037859</v>
          </cell>
          <cell r="F1497">
            <v>1959480</v>
          </cell>
        </row>
        <row r="1498">
          <cell r="A1498" t="str">
            <v>I1713</v>
          </cell>
          <cell r="B1498" t="str">
            <v>SUMINISTRO DE PROTECCION FIJA 125A, 50KA 240/120V</v>
          </cell>
          <cell r="C1498" t="str">
            <v>Insumos</v>
          </cell>
          <cell r="D1498" t="str">
            <v>UND</v>
          </cell>
          <cell r="E1498">
            <v>296</v>
          </cell>
          <cell r="F1498">
            <v>285</v>
          </cell>
        </row>
        <row r="1499">
          <cell r="A1499" t="str">
            <v>I1714</v>
          </cell>
          <cell r="B1499" t="str">
            <v>SUMINISTRO BREAKER 2X50 25K 240/120V</v>
          </cell>
          <cell r="C1499" t="str">
            <v>Insumos</v>
          </cell>
          <cell r="D1499" t="str">
            <v>UND</v>
          </cell>
          <cell r="E1499">
            <v>64842</v>
          </cell>
          <cell r="F1499">
            <v>62348</v>
          </cell>
        </row>
        <row r="1500">
          <cell r="A1500" t="str">
            <v>I1715</v>
          </cell>
          <cell r="B1500" t="str">
            <v>SUMINISTRO DE TERMINAL DE OJO PARA ALAMBRE 2 AWG C/ TORNILLO</v>
          </cell>
          <cell r="C1500" t="str">
            <v>Insumos</v>
          </cell>
          <cell r="D1500" t="str">
            <v>UND</v>
          </cell>
          <cell r="E1500">
            <v>10538</v>
          </cell>
          <cell r="F1500">
            <v>10133</v>
          </cell>
        </row>
        <row r="1501">
          <cell r="A1501" t="str">
            <v>I1716</v>
          </cell>
          <cell r="B1501" t="str">
            <v>SUMINSTRO DETERMINAL DE OJO PARA ALAMBRE 8 AWG C/TORNILLO</v>
          </cell>
          <cell r="C1501" t="str">
            <v>Insumos</v>
          </cell>
          <cell r="D1501" t="str">
            <v>UND</v>
          </cell>
          <cell r="E1501">
            <v>6820</v>
          </cell>
          <cell r="F1501">
            <v>6558</v>
          </cell>
        </row>
        <row r="1502">
          <cell r="A1502" t="str">
            <v>I1717</v>
          </cell>
          <cell r="B1502" t="str">
            <v>SUMINISTRO DE ALAMBRE 8 AWG HFFR LS 600V 75ºCT</v>
          </cell>
          <cell r="C1502" t="str">
            <v>Insumos</v>
          </cell>
          <cell r="D1502" t="str">
            <v>ML</v>
          </cell>
          <cell r="E1502">
            <v>4867</v>
          </cell>
          <cell r="F1502">
            <v>4680</v>
          </cell>
        </row>
        <row r="1503">
          <cell r="A1503" t="str">
            <v>I1718</v>
          </cell>
          <cell r="B1503" t="str">
            <v>SUMINISTRO DE ALAMBRE 2 AWG HFFR LS 600V 75º CT</v>
          </cell>
          <cell r="C1503" t="str">
            <v>Insumos</v>
          </cell>
          <cell r="D1503" t="str">
            <v>ML</v>
          </cell>
          <cell r="E1503">
            <v>17988</v>
          </cell>
          <cell r="F1503">
            <v>17296</v>
          </cell>
        </row>
        <row r="1504">
          <cell r="A1504" t="str">
            <v>I1719</v>
          </cell>
          <cell r="B1504" t="str">
            <v>SUMINSTRO DE CANALETA 80X60MM RANURADA X 2M</v>
          </cell>
          <cell r="C1504" t="str">
            <v>Insumos</v>
          </cell>
          <cell r="D1504" t="str">
            <v>ML</v>
          </cell>
          <cell r="E1504">
            <v>35792</v>
          </cell>
          <cell r="F1504">
            <v>34415</v>
          </cell>
        </row>
        <row r="1505">
          <cell r="A1505" t="str">
            <v>I1720</v>
          </cell>
          <cell r="B1505" t="str">
            <v>ADAPTADOR  TUBO PVC DE 2"</v>
          </cell>
          <cell r="C1505" t="str">
            <v>Insumos</v>
          </cell>
          <cell r="D1505" t="str">
            <v>UND</v>
          </cell>
          <cell r="E1505">
            <v>1397</v>
          </cell>
          <cell r="F1505">
            <v>1343</v>
          </cell>
        </row>
        <row r="1506">
          <cell r="A1506" t="str">
            <v>I1721</v>
          </cell>
          <cell r="B1506" t="str">
            <v>SUMINISTRO DE CINTA AISLANTE SCOTH</v>
          </cell>
          <cell r="C1506" t="str">
            <v>Insumos</v>
          </cell>
          <cell r="D1506" t="str">
            <v>ML</v>
          </cell>
          <cell r="E1506">
            <v>21306</v>
          </cell>
          <cell r="F1506">
            <v>20487</v>
          </cell>
        </row>
        <row r="1507">
          <cell r="A1507" t="str">
            <v>I1722</v>
          </cell>
          <cell r="B1507" t="str">
            <v>SUMINSTRO  DE CINTA AISLANTE DE COLORES</v>
          </cell>
          <cell r="C1507" t="str">
            <v>Insumos</v>
          </cell>
          <cell r="D1507" t="str">
            <v>ML</v>
          </cell>
          <cell r="E1507">
            <v>26621</v>
          </cell>
          <cell r="F1507">
            <v>25597</v>
          </cell>
        </row>
        <row r="1508">
          <cell r="A1508" t="str">
            <v>I1723</v>
          </cell>
          <cell r="B1508" t="str">
            <v>SUMINSTRO DE MARCADORES DECABLES</v>
          </cell>
          <cell r="C1508" t="str">
            <v>Insumos</v>
          </cell>
          <cell r="D1508" t="str">
            <v>ML</v>
          </cell>
          <cell r="E1508">
            <v>1492</v>
          </cell>
          <cell r="F1508">
            <v>1435</v>
          </cell>
        </row>
        <row r="1509">
          <cell r="A1509" t="str">
            <v>I1724</v>
          </cell>
          <cell r="B1509" t="str">
            <v>SUMINISTRO DE MARCADORES EN ACRILICO</v>
          </cell>
          <cell r="C1509" t="str">
            <v>Insumos</v>
          </cell>
          <cell r="D1509" t="str">
            <v>ML</v>
          </cell>
          <cell r="E1509">
            <v>3200</v>
          </cell>
          <cell r="F1509">
            <v>3077</v>
          </cell>
        </row>
        <row r="1510">
          <cell r="A1510" t="str">
            <v>I1725</v>
          </cell>
          <cell r="B1510" t="str">
            <v>SUMINISTRO DE VARILLA  COOPERWELL 5/8" X 2.4M COBRE - COBRE</v>
          </cell>
          <cell r="C1510" t="str">
            <v>Insumos</v>
          </cell>
          <cell r="D1510" t="str">
            <v>UND</v>
          </cell>
          <cell r="E1510">
            <v>176602</v>
          </cell>
          <cell r="F1510">
            <v>169810</v>
          </cell>
        </row>
        <row r="1511">
          <cell r="A1511" t="str">
            <v>I1726</v>
          </cell>
          <cell r="B1511" t="str">
            <v>SUMINISTRO DE CABLE  CU  2 AWG DESNUDO</v>
          </cell>
          <cell r="C1511" t="str">
            <v>Insumos</v>
          </cell>
          <cell r="D1511" t="str">
            <v>ML</v>
          </cell>
          <cell r="E1511">
            <v>25971</v>
          </cell>
          <cell r="F1511">
            <v>24972</v>
          </cell>
        </row>
        <row r="1512">
          <cell r="A1512" t="str">
            <v>I1727</v>
          </cell>
          <cell r="B1512" t="str">
            <v>SUMINISTRO DE SOLDADURA CADWEEL 150GR</v>
          </cell>
          <cell r="C1512" t="str">
            <v>Insumos</v>
          </cell>
          <cell r="D1512" t="str">
            <v>UND</v>
          </cell>
          <cell r="E1512">
            <v>21736</v>
          </cell>
          <cell r="F1512">
            <v>20900</v>
          </cell>
        </row>
        <row r="1513">
          <cell r="A1513" t="str">
            <v>I1728</v>
          </cell>
          <cell r="B1513" t="str">
            <v>SUMINISTRO DE FAVIGEL</v>
          </cell>
          <cell r="C1513" t="str">
            <v>Insumos</v>
          </cell>
          <cell r="D1513" t="str">
            <v>KG</v>
          </cell>
          <cell r="E1513">
            <v>25565</v>
          </cell>
          <cell r="F1513">
            <v>24582</v>
          </cell>
        </row>
        <row r="1514">
          <cell r="A1514" t="str">
            <v>I1729</v>
          </cell>
          <cell r="B1514" t="str">
            <v>SUMINISTRO DEVARILLA COOPERWELL 5/8" X 2.4M COBRE-COBRE</v>
          </cell>
          <cell r="C1514" t="str">
            <v>Insumos</v>
          </cell>
          <cell r="D1514" t="str">
            <v>UND</v>
          </cell>
          <cell r="E1514">
            <v>176602</v>
          </cell>
          <cell r="F1514">
            <v>169810</v>
          </cell>
        </row>
        <row r="1515">
          <cell r="A1515" t="str">
            <v>I1730</v>
          </cell>
          <cell r="B1515" t="str">
            <v>SUMINISTRO DE CABLE CU 2AWG DESNUDO</v>
          </cell>
          <cell r="C1515" t="str">
            <v>Insumos</v>
          </cell>
          <cell r="D1515" t="str">
            <v>ML</v>
          </cell>
          <cell r="E1515">
            <v>25971</v>
          </cell>
          <cell r="F1515">
            <v>24972</v>
          </cell>
        </row>
        <row r="1516">
          <cell r="A1516" t="str">
            <v>I1731</v>
          </cell>
          <cell r="B1516" t="str">
            <v>SUMINSTRO DE SOLDADURA CADWEEL 150GR</v>
          </cell>
          <cell r="C1516" t="str">
            <v>Insumos</v>
          </cell>
          <cell r="D1516" t="str">
            <v>UND</v>
          </cell>
          <cell r="E1516">
            <v>21736</v>
          </cell>
          <cell r="F1516">
            <v>20900</v>
          </cell>
        </row>
        <row r="1517">
          <cell r="A1517" t="str">
            <v>I1732</v>
          </cell>
          <cell r="B1517" t="str">
            <v>SUMINISTRO DE CABLE 8 AWG HFFR LS 600V 75º CT</v>
          </cell>
          <cell r="C1517" t="str">
            <v>Insumos</v>
          </cell>
          <cell r="D1517" t="str">
            <v>ML</v>
          </cell>
          <cell r="E1517">
            <v>4867</v>
          </cell>
          <cell r="F1517">
            <v>4680</v>
          </cell>
        </row>
        <row r="1518">
          <cell r="A1518" t="str">
            <v>I1733</v>
          </cell>
          <cell r="B1518" t="str">
            <v>SUMINISTRO DE CABLE  10 AWG HFFR LS 600V 75º CT</v>
          </cell>
          <cell r="C1518" t="str">
            <v>Insumos</v>
          </cell>
          <cell r="D1518" t="str">
            <v>ML</v>
          </cell>
          <cell r="E1518">
            <v>3284</v>
          </cell>
          <cell r="F1518">
            <v>3158</v>
          </cell>
        </row>
        <row r="1519">
          <cell r="A1519" t="str">
            <v>I1734</v>
          </cell>
          <cell r="B1519" t="str">
            <v>SUMINISTRO DE TUBERIA PVC 1"</v>
          </cell>
          <cell r="C1519" t="str">
            <v>Insumos</v>
          </cell>
          <cell r="D1519" t="str">
            <v>ML</v>
          </cell>
          <cell r="E1519">
            <v>15872</v>
          </cell>
          <cell r="F1519">
            <v>15262</v>
          </cell>
        </row>
        <row r="1520">
          <cell r="A1520" t="str">
            <v>I1735</v>
          </cell>
          <cell r="B1520" t="str">
            <v>SUMINISTRO DE CURVA PVC 1"</v>
          </cell>
          <cell r="C1520" t="str">
            <v>Insumos</v>
          </cell>
          <cell r="D1520" t="str">
            <v>UND</v>
          </cell>
          <cell r="E1520">
            <v>6289</v>
          </cell>
          <cell r="F1520">
            <v>6047</v>
          </cell>
        </row>
        <row r="1521">
          <cell r="A1521" t="str">
            <v>I1736</v>
          </cell>
          <cell r="B1521" t="str">
            <v>SUMINISTRO DE CINTA AISLANTE DE COLORES</v>
          </cell>
          <cell r="C1521" t="str">
            <v>Insumos</v>
          </cell>
          <cell r="D1521" t="str">
            <v>UND</v>
          </cell>
          <cell r="E1521">
            <v>2667</v>
          </cell>
          <cell r="F1521">
            <v>2564</v>
          </cell>
        </row>
        <row r="1522">
          <cell r="A1522" t="str">
            <v>I1737</v>
          </cell>
          <cell r="B1522" t="str">
            <v>SUMINISTRO DE PEGANTE PVC CONDUIT</v>
          </cell>
          <cell r="C1522" t="str">
            <v>Insumos</v>
          </cell>
          <cell r="D1522" t="str">
            <v>GAL</v>
          </cell>
          <cell r="E1522">
            <v>74569</v>
          </cell>
          <cell r="F1522">
            <v>71701</v>
          </cell>
        </row>
        <row r="1523">
          <cell r="A1523" t="str">
            <v>I1738</v>
          </cell>
          <cell r="B1523" t="str">
            <v>SUMINISTRO DE TABLERO DE DISTRIBUCCION MONOFASICO  2F- N+T; 12 CIRCUITOS , INCRUSTAR CON TAPA</v>
          </cell>
          <cell r="C1523" t="str">
            <v>Insumos</v>
          </cell>
          <cell r="D1523" t="str">
            <v>UND</v>
          </cell>
          <cell r="E1523">
            <v>323833</v>
          </cell>
          <cell r="F1523">
            <v>311378</v>
          </cell>
        </row>
        <row r="1524">
          <cell r="A1524" t="str">
            <v>I1739</v>
          </cell>
          <cell r="B1524" t="str">
            <v>SUMINISTRO DE MARCADORES DE CABLES</v>
          </cell>
          <cell r="C1524" t="str">
            <v>Insumos</v>
          </cell>
          <cell r="D1524" t="str">
            <v>UND</v>
          </cell>
          <cell r="E1524">
            <v>1492</v>
          </cell>
          <cell r="F1524">
            <v>1435</v>
          </cell>
        </row>
        <row r="1525">
          <cell r="A1525" t="str">
            <v>I1740</v>
          </cell>
          <cell r="B1525" t="str">
            <v>SUMINISTRO DE CABLE 12AWG HFFR LS 600V 75º CT</v>
          </cell>
          <cell r="C1525" t="str">
            <v>Insumos</v>
          </cell>
          <cell r="D1525" t="str">
            <v>ML</v>
          </cell>
          <cell r="E1525">
            <v>2269</v>
          </cell>
          <cell r="F1525">
            <v>2182</v>
          </cell>
        </row>
        <row r="1526">
          <cell r="A1526" t="str">
            <v>I1741</v>
          </cell>
          <cell r="B1526" t="str">
            <v>SUMINISTRO DE TABLERO ELECTRICO (500X400X200) IP66</v>
          </cell>
          <cell r="C1526" t="str">
            <v>Insumos</v>
          </cell>
          <cell r="D1526" t="str">
            <v>UND</v>
          </cell>
          <cell r="E1526">
            <v>132278</v>
          </cell>
          <cell r="F1526">
            <v>127190</v>
          </cell>
        </row>
        <row r="1527">
          <cell r="A1527" t="str">
            <v>I1742</v>
          </cell>
          <cell r="B1527" t="str">
            <v>SUMINISTRO DE PROTECCION TIPO MINIBRAKER DE RIEL 16A</v>
          </cell>
          <cell r="C1527" t="str">
            <v>Insumos</v>
          </cell>
          <cell r="D1527" t="str">
            <v>UND</v>
          </cell>
          <cell r="E1527">
            <v>50022</v>
          </cell>
          <cell r="F1527">
            <v>48098</v>
          </cell>
        </row>
        <row r="1528">
          <cell r="A1528" t="str">
            <v>I1743</v>
          </cell>
          <cell r="B1528" t="str">
            <v>SUMINISTRO DE TERMINALESDE OJO PARA CABLE 12 AWG</v>
          </cell>
          <cell r="C1528" t="str">
            <v>Insumos</v>
          </cell>
          <cell r="D1528" t="str">
            <v>UND</v>
          </cell>
          <cell r="E1528">
            <v>9263</v>
          </cell>
          <cell r="F1528">
            <v>8907</v>
          </cell>
        </row>
        <row r="1529">
          <cell r="A1529" t="str">
            <v>I1744</v>
          </cell>
          <cell r="B1529" t="str">
            <v>SUMINISTRO DE ACCESORIOS FIJACION TABLERO Y CABLES TABLERO</v>
          </cell>
          <cell r="C1529" t="str">
            <v>Insumos</v>
          </cell>
          <cell r="D1529" t="str">
            <v>UND</v>
          </cell>
          <cell r="E1529">
            <v>37051</v>
          </cell>
          <cell r="F1529">
            <v>35626</v>
          </cell>
        </row>
        <row r="1530">
          <cell r="A1530" t="str">
            <v>I1745</v>
          </cell>
          <cell r="B1530" t="str">
            <v>SUMINISTRO DE PROTECCION  1X20 A; 10 KA, INCRUSTAR</v>
          </cell>
          <cell r="C1530" t="str">
            <v>Insumos</v>
          </cell>
          <cell r="D1530" t="str">
            <v>UND</v>
          </cell>
          <cell r="E1530">
            <v>17160</v>
          </cell>
          <cell r="F1530">
            <v>16500</v>
          </cell>
        </row>
        <row r="1531">
          <cell r="A1531" t="str">
            <v>I1746</v>
          </cell>
          <cell r="B1531" t="str">
            <v>SUMINISTRO DE BALA LED CIRCULAR DE SOBREPONER 20W</v>
          </cell>
          <cell r="C1531" t="str">
            <v>Insumos</v>
          </cell>
          <cell r="D1531" t="str">
            <v>UND</v>
          </cell>
          <cell r="E1531">
            <v>21759</v>
          </cell>
          <cell r="F1531">
            <v>20922</v>
          </cell>
        </row>
        <row r="1532">
          <cell r="A1532" t="str">
            <v>I1747</v>
          </cell>
          <cell r="B1532" t="str">
            <v>SUMINISTRO DE ALAMBRE  12AWG HFFR LS 600V 75º CT</v>
          </cell>
          <cell r="C1532" t="str">
            <v>Insumos</v>
          </cell>
          <cell r="D1532" t="str">
            <v>ML</v>
          </cell>
          <cell r="E1532">
            <v>2269</v>
          </cell>
          <cell r="F1532">
            <v>2182</v>
          </cell>
        </row>
        <row r="1533">
          <cell r="A1533" t="str">
            <v>I1748</v>
          </cell>
          <cell r="B1533" t="str">
            <v>SUMINISTRO DE LUMINARIA 120X30, SOBREPONER, 2T, LED, 40W, ESPECULAR 3"</v>
          </cell>
          <cell r="C1533" t="str">
            <v>Insumos</v>
          </cell>
          <cell r="D1533" t="str">
            <v>UND</v>
          </cell>
          <cell r="E1533">
            <v>335321</v>
          </cell>
          <cell r="F1533">
            <v>322424</v>
          </cell>
        </row>
        <row r="1534">
          <cell r="A1534" t="str">
            <v>I1749</v>
          </cell>
          <cell r="B1534" t="str">
            <v>SUMINISTRO DE ALAMBRE 12 AWG HFFR LS 600V 75º CT</v>
          </cell>
          <cell r="C1534" t="str">
            <v>Insumos</v>
          </cell>
          <cell r="D1534" t="str">
            <v>ML</v>
          </cell>
          <cell r="E1534">
            <v>2269</v>
          </cell>
          <cell r="F1534">
            <v>2182</v>
          </cell>
        </row>
        <row r="1535">
          <cell r="A1535" t="str">
            <v>I1750</v>
          </cell>
          <cell r="B1535" t="str">
            <v>SUMINISTRO DE LUMINARIA 60X60 DE SOBREPONER T4, LED, 10W ESPECULAR 1.5"</v>
          </cell>
          <cell r="C1535" t="str">
            <v>Insumos</v>
          </cell>
          <cell r="D1535" t="str">
            <v>UND</v>
          </cell>
          <cell r="E1535">
            <v>381635</v>
          </cell>
          <cell r="F1535">
            <v>366957</v>
          </cell>
        </row>
        <row r="1536">
          <cell r="A1536" t="str">
            <v>I1752</v>
          </cell>
          <cell r="B1536" t="str">
            <v>SUMINISTRO DE APLIQUE TIPO TORTUGA MARCA HAVELLS - SYLVANIA O SIMILAR  CON ACCESOSRIOS</v>
          </cell>
          <cell r="C1536" t="str">
            <v>Insumos</v>
          </cell>
          <cell r="D1536" t="str">
            <v>UND</v>
          </cell>
          <cell r="E1536">
            <v>38376</v>
          </cell>
          <cell r="F1536">
            <v>36900</v>
          </cell>
        </row>
        <row r="1537">
          <cell r="A1537" t="str">
            <v>I1753</v>
          </cell>
          <cell r="B1537" t="str">
            <v>SUMINISTRO DE INTERRUPTOR SENCILLO</v>
          </cell>
          <cell r="C1537" t="str">
            <v>Insumos</v>
          </cell>
          <cell r="D1537" t="str">
            <v>UND</v>
          </cell>
          <cell r="E1537">
            <v>19638</v>
          </cell>
          <cell r="F1537">
            <v>18883</v>
          </cell>
        </row>
        <row r="1538">
          <cell r="A1538" t="str">
            <v>I1754</v>
          </cell>
          <cell r="B1538" t="str">
            <v>SUMINISTRO DE CAJA 2X4 PLASTICA</v>
          </cell>
          <cell r="C1538" t="str">
            <v>Insumos</v>
          </cell>
          <cell r="D1538" t="str">
            <v>UND</v>
          </cell>
          <cell r="E1538">
            <v>1108</v>
          </cell>
          <cell r="F1538">
            <v>1065</v>
          </cell>
        </row>
        <row r="1539">
          <cell r="A1539" t="str">
            <v>I1755</v>
          </cell>
          <cell r="B1539" t="str">
            <v>SUMINISTRO DE TERMINAL PVC 1/2"</v>
          </cell>
          <cell r="C1539" t="str">
            <v>Insumos</v>
          </cell>
          <cell r="D1539" t="str">
            <v>UND</v>
          </cell>
          <cell r="E1539">
            <v>322</v>
          </cell>
          <cell r="F1539">
            <v>310</v>
          </cell>
        </row>
        <row r="1540">
          <cell r="A1540" t="str">
            <v>I1756</v>
          </cell>
          <cell r="B1540" t="str">
            <v>SUMINISTRO DE CURVA PVC 1/2"</v>
          </cell>
          <cell r="C1540" t="str">
            <v>Insumos</v>
          </cell>
          <cell r="D1540" t="str">
            <v>UND</v>
          </cell>
          <cell r="E1540">
            <v>834</v>
          </cell>
          <cell r="F1540">
            <v>802</v>
          </cell>
        </row>
        <row r="1541">
          <cell r="A1541" t="str">
            <v>I1757</v>
          </cell>
          <cell r="B1541" t="str">
            <v>SUMINISTRO DE TUBERIA PVC 1/2"</v>
          </cell>
          <cell r="C1541" t="str">
            <v>Insumos</v>
          </cell>
          <cell r="D1541" t="str">
            <v>ML</v>
          </cell>
          <cell r="E1541">
            <v>5327</v>
          </cell>
          <cell r="F1541">
            <v>5122</v>
          </cell>
        </row>
        <row r="1542">
          <cell r="A1542" t="str">
            <v>I1758</v>
          </cell>
          <cell r="B1542" t="str">
            <v>SUMINISTRO DE INTERRUPTOR DOBLE</v>
          </cell>
          <cell r="C1542" t="str">
            <v>Insumos</v>
          </cell>
          <cell r="D1542" t="str">
            <v>UND</v>
          </cell>
          <cell r="E1542">
            <v>19638</v>
          </cell>
          <cell r="F1542">
            <v>18883</v>
          </cell>
        </row>
        <row r="1543">
          <cell r="A1543" t="str">
            <v>I1759</v>
          </cell>
          <cell r="B1543" t="str">
            <v>SUMINISTRO DE CAJA 2X4" PLASTICA</v>
          </cell>
          <cell r="C1543" t="str">
            <v>Insumos</v>
          </cell>
          <cell r="D1543" t="str">
            <v>UND</v>
          </cell>
          <cell r="E1543">
            <v>1108</v>
          </cell>
          <cell r="F1543">
            <v>1065</v>
          </cell>
        </row>
        <row r="1544">
          <cell r="A1544" t="str">
            <v>I1760</v>
          </cell>
          <cell r="B1544" t="str">
            <v>SUMINISTRO DE INTERRUPTOR CONMUTABLE</v>
          </cell>
          <cell r="C1544" t="str">
            <v>Insumos</v>
          </cell>
          <cell r="D1544" t="str">
            <v>UND</v>
          </cell>
          <cell r="E1544">
            <v>17787</v>
          </cell>
          <cell r="F1544">
            <v>17103</v>
          </cell>
        </row>
        <row r="1545">
          <cell r="A1545" t="str">
            <v>I1761</v>
          </cell>
          <cell r="B1545" t="str">
            <v>SUMINISTRO DE INTERRUPTOR CONMUTABLE DOBLE</v>
          </cell>
          <cell r="C1545" t="str">
            <v>Insumos</v>
          </cell>
          <cell r="D1545" t="str">
            <v>UND</v>
          </cell>
          <cell r="E1545">
            <v>24082</v>
          </cell>
          <cell r="F1545">
            <v>23156</v>
          </cell>
        </row>
        <row r="1546">
          <cell r="A1546" t="str">
            <v>I1762</v>
          </cell>
          <cell r="B1546" t="str">
            <v>SUMINISTRO DE INTERRUPTOR CONMUTABLE TRIPLE</v>
          </cell>
          <cell r="C1546" t="str">
            <v>Insumos</v>
          </cell>
          <cell r="D1546" t="str">
            <v>UND</v>
          </cell>
          <cell r="E1546">
            <v>24082</v>
          </cell>
          <cell r="F1546">
            <v>23156</v>
          </cell>
        </row>
        <row r="1547">
          <cell r="A1547" t="str">
            <v>I1763</v>
          </cell>
          <cell r="B1547" t="str">
            <v>SUMINISTRO DE INTERRUPTOR CUATRO VIAS</v>
          </cell>
          <cell r="C1547" t="str">
            <v>Insumos</v>
          </cell>
          <cell r="D1547" t="str">
            <v>UND</v>
          </cell>
          <cell r="E1547">
            <v>50392</v>
          </cell>
          <cell r="F1547">
            <v>48454</v>
          </cell>
        </row>
        <row r="1548">
          <cell r="A1548" t="str">
            <v>I1764</v>
          </cell>
          <cell r="B1548" t="str">
            <v>SUMINISTRO DE INTERRUPTOR SENSOR DE MOVIMIENTO</v>
          </cell>
          <cell r="C1548" t="str">
            <v>Insumos</v>
          </cell>
          <cell r="D1548" t="str">
            <v>UND</v>
          </cell>
          <cell r="E1548">
            <v>105597</v>
          </cell>
          <cell r="F1548">
            <v>101536</v>
          </cell>
        </row>
        <row r="1549">
          <cell r="A1549" t="str">
            <v>I1765</v>
          </cell>
          <cell r="B1549" t="str">
            <v>SUMINISTRO DE TOMACORRIENTE CON POLO A TIERRA ECONÓMICO</v>
          </cell>
          <cell r="C1549" t="str">
            <v>Insumos</v>
          </cell>
          <cell r="D1549" t="str">
            <v>UND</v>
          </cell>
          <cell r="E1549">
            <v>6204</v>
          </cell>
          <cell r="F1549">
            <v>5965</v>
          </cell>
        </row>
        <row r="1550">
          <cell r="A1550" t="str">
            <v>I1766</v>
          </cell>
          <cell r="B1550" t="str">
            <v>SUMINISTRO DE TOMACORRIENTE TIPO  REGULADO COLOR NARANJA</v>
          </cell>
          <cell r="C1550" t="str">
            <v>Insumos</v>
          </cell>
          <cell r="D1550" t="str">
            <v>UND</v>
          </cell>
          <cell r="E1550">
            <v>51692</v>
          </cell>
          <cell r="F1550">
            <v>49704</v>
          </cell>
        </row>
        <row r="1551">
          <cell r="A1551" t="str">
            <v>I1767</v>
          </cell>
          <cell r="B1551" t="str">
            <v>SUMINISTRO DE TOMACORRIENTE CON POLO A TIERRA GFCI</v>
          </cell>
          <cell r="C1551" t="str">
            <v>Insumos</v>
          </cell>
          <cell r="D1551" t="str">
            <v>UND</v>
          </cell>
          <cell r="E1551">
            <v>101895</v>
          </cell>
          <cell r="F1551">
            <v>97976</v>
          </cell>
        </row>
        <row r="1552">
          <cell r="A1552" t="str">
            <v>I1769</v>
          </cell>
          <cell r="B1552" t="str">
            <v>SUMINISTRO DE CABLE UTP CATEGORIA 6</v>
          </cell>
          <cell r="C1552" t="str">
            <v>Insumos</v>
          </cell>
          <cell r="D1552" t="str">
            <v>ML</v>
          </cell>
          <cell r="E1552">
            <v>3418</v>
          </cell>
          <cell r="F1552">
            <v>3287</v>
          </cell>
        </row>
        <row r="1553">
          <cell r="A1553" t="str">
            <v>I1770</v>
          </cell>
          <cell r="B1553" t="str">
            <v>SUMINISTRO DE CABLE UTP CATEGORIA 5E</v>
          </cell>
          <cell r="C1553" t="str">
            <v>Insumos</v>
          </cell>
          <cell r="D1553" t="str">
            <v>ML</v>
          </cell>
          <cell r="E1553">
            <v>2781</v>
          </cell>
          <cell r="F1553">
            <v>2674</v>
          </cell>
        </row>
        <row r="1554">
          <cell r="A1554" t="str">
            <v>I1771</v>
          </cell>
          <cell r="B1554" t="str">
            <v>SUMINISTRO DE CANALETA METALICA 15X15CM, 2 DIVISIONES</v>
          </cell>
          <cell r="C1554" t="str">
            <v>Insumos</v>
          </cell>
          <cell r="D1554" t="str">
            <v>ML</v>
          </cell>
          <cell r="E1554">
            <v>33346</v>
          </cell>
          <cell r="F1554">
            <v>32063</v>
          </cell>
        </row>
        <row r="1555">
          <cell r="A1555" t="str">
            <v>I1772</v>
          </cell>
          <cell r="B1555" t="str">
            <v>SUMINISTRO DE TROQUEL METALICO PARA PUESTO DE TRABAJO</v>
          </cell>
          <cell r="C1555" t="str">
            <v>Insumos</v>
          </cell>
          <cell r="D1555" t="str">
            <v>UND</v>
          </cell>
          <cell r="E1555">
            <v>11485</v>
          </cell>
          <cell r="F1555">
            <v>11043</v>
          </cell>
        </row>
        <row r="1556">
          <cell r="A1556" t="str">
            <v>I1773</v>
          </cell>
          <cell r="B1556" t="str">
            <v>SUMINISTRO DE TUBERIA EMT 3/4"</v>
          </cell>
          <cell r="C1556" t="str">
            <v>Insumos</v>
          </cell>
          <cell r="D1556" t="str">
            <v>ML</v>
          </cell>
          <cell r="E1556">
            <v>6857</v>
          </cell>
          <cell r="F1556">
            <v>6593</v>
          </cell>
        </row>
        <row r="1557">
          <cell r="A1557" t="str">
            <v>I1774</v>
          </cell>
          <cell r="B1557" t="str">
            <v>SUMINISTRO FACEPLACE</v>
          </cell>
          <cell r="C1557" t="str">
            <v>Insumos</v>
          </cell>
          <cell r="D1557" t="str">
            <v>UND</v>
          </cell>
          <cell r="E1557">
            <v>14088</v>
          </cell>
          <cell r="F1557">
            <v>13546</v>
          </cell>
        </row>
        <row r="1558">
          <cell r="A1558" t="str">
            <v>I1775</v>
          </cell>
          <cell r="B1558" t="str">
            <v>SUMINISTRO DE PUNTO VGA</v>
          </cell>
          <cell r="C1558" t="str">
            <v>Insumos</v>
          </cell>
          <cell r="D1558" t="str">
            <v>UND</v>
          </cell>
          <cell r="E1558">
            <v>180445</v>
          </cell>
          <cell r="F1558">
            <v>173505</v>
          </cell>
        </row>
        <row r="1559">
          <cell r="A1559" t="str">
            <v>I1776</v>
          </cell>
          <cell r="B1559" t="str">
            <v>SUMINISTRO DE PUNTO HDMI</v>
          </cell>
          <cell r="C1559" t="str">
            <v>Insumos</v>
          </cell>
          <cell r="D1559" t="str">
            <v>UND</v>
          </cell>
          <cell r="E1559">
            <v>481763</v>
          </cell>
          <cell r="F1559">
            <v>463234</v>
          </cell>
        </row>
        <row r="1560">
          <cell r="A1560" t="str">
            <v>I1777</v>
          </cell>
          <cell r="B1560" t="str">
            <v>SUMINISTRO DE BANDEJA TIPO MALLA 04M X 0.1</v>
          </cell>
          <cell r="C1560" t="str">
            <v>Insumos</v>
          </cell>
          <cell r="D1560" t="str">
            <v>ML</v>
          </cell>
          <cell r="E1560">
            <v>5560</v>
          </cell>
          <cell r="F1560">
            <v>5346</v>
          </cell>
        </row>
        <row r="1561">
          <cell r="A1561" t="str">
            <v>I1778</v>
          </cell>
          <cell r="B1561" t="str">
            <v>SUMINISTRO DE UNIONES</v>
          </cell>
          <cell r="C1561" t="str">
            <v>Insumos</v>
          </cell>
          <cell r="D1561" t="str">
            <v>UND</v>
          </cell>
          <cell r="E1561">
            <v>148209</v>
          </cell>
          <cell r="F1561">
            <v>142509</v>
          </cell>
        </row>
        <row r="1562">
          <cell r="A1562" t="str">
            <v>I1779</v>
          </cell>
          <cell r="B1562" t="str">
            <v>SUMINISTRO DE SOPORTES</v>
          </cell>
          <cell r="C1562" t="str">
            <v>Insumos</v>
          </cell>
          <cell r="D1562" t="str">
            <v>UND</v>
          </cell>
          <cell r="E1562">
            <v>146283</v>
          </cell>
          <cell r="F1562">
            <v>140657</v>
          </cell>
        </row>
        <row r="1563">
          <cell r="A1563" t="str">
            <v>I1780</v>
          </cell>
          <cell r="B1563" t="str">
            <v>SUMINISTRO E INSTALACION PATCH PANEL 12 PUERTOS</v>
          </cell>
          <cell r="C1563" t="str">
            <v>Insumos</v>
          </cell>
          <cell r="D1563" t="str">
            <v>UND</v>
          </cell>
          <cell r="E1563">
            <v>370521</v>
          </cell>
          <cell r="F1563">
            <v>356270</v>
          </cell>
        </row>
        <row r="1564">
          <cell r="A1564" t="str">
            <v>I1781</v>
          </cell>
          <cell r="B1564" t="str">
            <v>SUMINISTRO E INSTALACION RACK MEDIANO DE PARED 50X45X60</v>
          </cell>
          <cell r="C1564" t="str">
            <v>Insumos</v>
          </cell>
          <cell r="D1564" t="str">
            <v>UND</v>
          </cell>
          <cell r="E1564">
            <v>555782</v>
          </cell>
          <cell r="F1564">
            <v>534406</v>
          </cell>
        </row>
        <row r="1565">
          <cell r="A1565" t="str">
            <v>I1782</v>
          </cell>
          <cell r="B1565" t="str">
            <v>SUMINISTRO E INSTALACION PLANTA TELEFONICA 24 SALIDAS 8 ENTRADAS</v>
          </cell>
          <cell r="C1565" t="str">
            <v>Insumos</v>
          </cell>
          <cell r="D1565" t="str">
            <v>UND</v>
          </cell>
          <cell r="E1565">
            <v>3677408</v>
          </cell>
          <cell r="F1565">
            <v>3535969</v>
          </cell>
        </row>
        <row r="1566">
          <cell r="A1566" t="str">
            <v>I1783</v>
          </cell>
          <cell r="B1566" t="str">
            <v>SUMINISTRO E INSTALACION STRIP TELEFONICO 24</v>
          </cell>
          <cell r="C1566" t="str">
            <v>Insumos</v>
          </cell>
          <cell r="D1566" t="str">
            <v>UND</v>
          </cell>
          <cell r="E1566">
            <v>56040</v>
          </cell>
          <cell r="F1566">
            <v>53885</v>
          </cell>
        </row>
        <row r="1567">
          <cell r="A1567" t="str">
            <v>I1784</v>
          </cell>
          <cell r="B1567" t="str">
            <v>PATCH CORD RJ45</v>
          </cell>
          <cell r="C1567" t="str">
            <v>Insumos</v>
          </cell>
          <cell r="D1567" t="str">
            <v>UND</v>
          </cell>
          <cell r="E1567">
            <v>6024</v>
          </cell>
          <cell r="F1567">
            <v>5792</v>
          </cell>
        </row>
        <row r="1568">
          <cell r="A1568" t="str">
            <v>I1785</v>
          </cell>
          <cell r="B1568" t="str">
            <v>SUMINISTRO DE SWITCH DE 12 PUERTOS</v>
          </cell>
          <cell r="C1568" t="str">
            <v>Insumos</v>
          </cell>
          <cell r="D1568" t="str">
            <v>UND</v>
          </cell>
          <cell r="E1568">
            <v>1904541</v>
          </cell>
          <cell r="F1568">
            <v>1831289</v>
          </cell>
        </row>
        <row r="1569">
          <cell r="A1569" t="str">
            <v>I1786</v>
          </cell>
          <cell r="B1569" t="str">
            <v>ANTICORROSIVO PREMIUM- TIPO PINTUCO REF 513 O SIMILAR</v>
          </cell>
          <cell r="C1569" t="str">
            <v>Insumos</v>
          </cell>
          <cell r="D1569" t="str">
            <v>GAL</v>
          </cell>
          <cell r="E1569">
            <v>75817</v>
          </cell>
          <cell r="F1569">
            <v>72901</v>
          </cell>
        </row>
        <row r="1570">
          <cell r="A1570" t="str">
            <v>I1787</v>
          </cell>
          <cell r="B1570" t="str">
            <v>ESMALTE SINTETICO PINTULUX 3 EN 1 -  TIPO PINTUCO REF SEGUN COLOR DISEÑO O SIMILAR</v>
          </cell>
          <cell r="C1570" t="str">
            <v>Insumos</v>
          </cell>
          <cell r="D1570" t="str">
            <v>GAL</v>
          </cell>
          <cell r="E1570">
            <v>123656</v>
          </cell>
          <cell r="F1570">
            <v>118900</v>
          </cell>
        </row>
        <row r="1571">
          <cell r="A1571" t="str">
            <v>I1788</v>
          </cell>
          <cell r="B1571" t="str">
            <v>PERFIL IPE 300</v>
          </cell>
          <cell r="C1571" t="str">
            <v>Insumos</v>
          </cell>
          <cell r="D1571" t="str">
            <v>KG</v>
          </cell>
          <cell r="E1571">
            <v>5106</v>
          </cell>
          <cell r="F1571">
            <v>4910</v>
          </cell>
        </row>
        <row r="1572">
          <cell r="A1572" t="str">
            <v>I1789</v>
          </cell>
          <cell r="B1572" t="str">
            <v>SOLDADURA ELECTRICA TIPO WESTARCO SUPER E - 6013 DE 1/8 O SIMILAR</v>
          </cell>
          <cell r="C1572" t="str">
            <v>Insumos</v>
          </cell>
          <cell r="D1572" t="str">
            <v>KG</v>
          </cell>
          <cell r="E1572">
            <v>15364</v>
          </cell>
          <cell r="F1572">
            <v>14773</v>
          </cell>
        </row>
        <row r="1573">
          <cell r="A1573" t="str">
            <v>I1790</v>
          </cell>
          <cell r="B1573" t="str">
            <v>PERFIL C3X5</v>
          </cell>
          <cell r="C1573" t="str">
            <v>Insumos</v>
          </cell>
          <cell r="D1573" t="str">
            <v>KG</v>
          </cell>
          <cell r="E1573">
            <v>4933</v>
          </cell>
          <cell r="F1573">
            <v>4743</v>
          </cell>
        </row>
        <row r="1574">
          <cell r="A1574" t="str">
            <v>I1791</v>
          </cell>
          <cell r="B1574" t="str">
            <v>LEGALIZACION Y RETIE</v>
          </cell>
          <cell r="C1574" t="str">
            <v>Insumos</v>
          </cell>
          <cell r="D1574" t="str">
            <v>UND</v>
          </cell>
          <cell r="E1574">
            <v>4854390</v>
          </cell>
          <cell r="F1574">
            <v>4667683</v>
          </cell>
        </row>
        <row r="1575">
          <cell r="A1575" t="str">
            <v>I1792</v>
          </cell>
          <cell r="B1575" t="str">
            <v>SUMINSTRO DE TRANSPORTE E INSTALACION CABINAS SANITARIAS EN ACERO INOXIDABLE AISI SAE 304 2B SATINADA IVA INCLUIDO</v>
          </cell>
          <cell r="C1575" t="str">
            <v>Insumos</v>
          </cell>
          <cell r="D1575" t="str">
            <v>M2</v>
          </cell>
          <cell r="E1575">
            <v>727187</v>
          </cell>
          <cell r="F1575">
            <v>699218</v>
          </cell>
        </row>
        <row r="1576">
          <cell r="A1576" t="str">
            <v>I1793</v>
          </cell>
          <cell r="B1576" t="str">
            <v>SUMINISTRO,TRANSPORTE E INSTALCION  BARANDA EN TUBERIA GALVANIZADA A 4 HILOS DE 2" ENTRE 0.9 Y 1 MTS, PARALES  VERTICALES CADA 2 MTS,RELLENA DE CONCRETO, INCLUYE  WASH PRIMER PINTURA, ANCLAJES Y RETIRO DE SOBRANTES</v>
          </cell>
          <cell r="C1576" t="str">
            <v>Insumos</v>
          </cell>
          <cell r="D1576" t="str">
            <v>ML</v>
          </cell>
          <cell r="E1576">
            <v>427190</v>
          </cell>
          <cell r="F1576">
            <v>410760</v>
          </cell>
        </row>
        <row r="1577">
          <cell r="A1577" t="str">
            <v>I1796</v>
          </cell>
          <cell r="B1577" t="str">
            <v>SUMINISTRO TRANSPORTE E INSTALACION DE MENSULA EN LAMINA 3/8 DE 1,20*,90 CON PERFORACION  EN BROCA DE 1/2 Y PINTURA ELECTROSTATICA SEGUN DISEÑO</v>
          </cell>
          <cell r="C1577" t="str">
            <v>Insumos</v>
          </cell>
          <cell r="D1577" t="str">
            <v>UND</v>
          </cell>
          <cell r="E1577">
            <v>736250</v>
          </cell>
          <cell r="F1577">
            <v>707933</v>
          </cell>
        </row>
        <row r="1578">
          <cell r="A1578" t="str">
            <v>I1800</v>
          </cell>
          <cell r="B1578" t="e">
            <v>#VALUE!</v>
          </cell>
          <cell r="C1578" t="str">
            <v>Insumos</v>
          </cell>
          <cell r="D1578" t="str">
            <v>UND</v>
          </cell>
          <cell r="E1578">
            <v>509600</v>
          </cell>
          <cell r="F1578">
            <v>490000</v>
          </cell>
        </row>
        <row r="1579">
          <cell r="A1579" t="str">
            <v>I1801</v>
          </cell>
          <cell r="B1579" t="str">
            <v>DESMONTE DE COLUMNAS EN MADERA</v>
          </cell>
          <cell r="C1579" t="str">
            <v>Insumos</v>
          </cell>
          <cell r="D1579" t="str">
            <v>UND</v>
          </cell>
          <cell r="E1579">
            <v>17799</v>
          </cell>
          <cell r="F1579">
            <v>17114</v>
          </cell>
        </row>
        <row r="1580">
          <cell r="A1580" t="str">
            <v>I1802</v>
          </cell>
          <cell r="B1580" t="str">
            <v>DESMONTE DE COLUMNA METALICA</v>
          </cell>
          <cell r="C1580" t="str">
            <v>Insumos</v>
          </cell>
          <cell r="D1580" t="str">
            <v>ML</v>
          </cell>
          <cell r="E1580">
            <v>13528</v>
          </cell>
          <cell r="F1580">
            <v>13008</v>
          </cell>
        </row>
        <row r="1581">
          <cell r="A1581" t="str">
            <v>I1803</v>
          </cell>
          <cell r="B1581" t="str">
            <v>DESMONTE DE CERCHA METALICA</v>
          </cell>
          <cell r="C1581" t="str">
            <v>Insumos</v>
          </cell>
          <cell r="D1581" t="str">
            <v>ML</v>
          </cell>
          <cell r="E1581">
            <v>20418</v>
          </cell>
          <cell r="F1581">
            <v>19633</v>
          </cell>
        </row>
        <row r="1582">
          <cell r="A1582" t="str">
            <v>I1804</v>
          </cell>
          <cell r="B1582" t="str">
            <v>DESMONTE DE PERFILES METALICOS</v>
          </cell>
          <cell r="C1582" t="str">
            <v>Insumos</v>
          </cell>
          <cell r="D1582" t="str">
            <v>ML</v>
          </cell>
          <cell r="E1582">
            <v>13528</v>
          </cell>
          <cell r="F1582">
            <v>13008</v>
          </cell>
        </row>
        <row r="1583">
          <cell r="A1583" t="str">
            <v>I1805</v>
          </cell>
          <cell r="B1583" t="str">
            <v>DEMOLICION MUROS EN LADRILLO</v>
          </cell>
          <cell r="C1583" t="str">
            <v>Insumos</v>
          </cell>
          <cell r="D1583" t="str">
            <v>M2</v>
          </cell>
          <cell r="E1583">
            <v>16992</v>
          </cell>
          <cell r="F1583">
            <v>16338</v>
          </cell>
        </row>
        <row r="1584">
          <cell r="A1584" t="str">
            <v>I1806</v>
          </cell>
          <cell r="B1584" t="str">
            <v>DISPOSICION FINAL BOTADERO</v>
          </cell>
          <cell r="C1584" t="str">
            <v>Insumos</v>
          </cell>
          <cell r="D1584" t="str">
            <v>KG</v>
          </cell>
          <cell r="E1584">
            <v>57</v>
          </cell>
          <cell r="F1584">
            <v>55</v>
          </cell>
        </row>
        <row r="1585">
          <cell r="A1585" t="str">
            <v>I1807</v>
          </cell>
          <cell r="B1585" t="str">
            <v>TUBO CUADRADO 3/4 X 3/4PULGADA X 1.5MM X 6M COLMENA</v>
          </cell>
          <cell r="C1585" t="str">
            <v>Insumos</v>
          </cell>
          <cell r="D1585" t="str">
            <v>UND</v>
          </cell>
          <cell r="E1585">
            <v>29481</v>
          </cell>
          <cell r="F1585">
            <v>28347</v>
          </cell>
        </row>
        <row r="1586">
          <cell r="A1586" t="str">
            <v>I1810</v>
          </cell>
          <cell r="B1586" t="str">
            <v>GUADUA SOBREBASA LONGITUD PROMEDIO L = 5MT</v>
          </cell>
          <cell r="C1586" t="str">
            <v>Insumos</v>
          </cell>
          <cell r="D1586" t="str">
            <v>M</v>
          </cell>
          <cell r="E1586">
            <v>6470</v>
          </cell>
          <cell r="F1586">
            <v>6221</v>
          </cell>
        </row>
        <row r="1587">
          <cell r="A1587" t="str">
            <v>I1811</v>
          </cell>
          <cell r="B1587" t="str">
            <v>TELA DE CERRAMIENTO A= 2,10 M ( ROLLO POR 100 M)</v>
          </cell>
          <cell r="C1587" t="str">
            <v>Insumos</v>
          </cell>
          <cell r="D1587" t="str">
            <v>M</v>
          </cell>
          <cell r="E1587">
            <v>1782</v>
          </cell>
          <cell r="F1587">
            <v>1713</v>
          </cell>
        </row>
        <row r="1588">
          <cell r="A1588" t="str">
            <v>I1812</v>
          </cell>
          <cell r="B1588" t="str">
            <v>EXCAVACION EN MATERIAL COMUN SECO DE 0.2M MANUAL</v>
          </cell>
          <cell r="C1588" t="str">
            <v>Insumos</v>
          </cell>
          <cell r="D1588" t="str">
            <v>M</v>
          </cell>
          <cell r="E1588">
            <v>44714</v>
          </cell>
          <cell r="F1588">
            <v>42994</v>
          </cell>
        </row>
        <row r="1589">
          <cell r="A1589" t="str">
            <v>I1813</v>
          </cell>
          <cell r="B1589" t="str">
            <v>PINTURA BASE INMUNIZANTE TRANSPARENTE MADERA X1/4GAL</v>
          </cell>
          <cell r="C1589" t="str">
            <v>Insumos</v>
          </cell>
          <cell r="D1589" t="str">
            <v>UND</v>
          </cell>
          <cell r="E1589">
            <v>48543</v>
          </cell>
          <cell r="F1589">
            <v>46676</v>
          </cell>
        </row>
        <row r="1590">
          <cell r="A1590" t="str">
            <v>I1814</v>
          </cell>
          <cell r="B1590" t="str">
            <v>TABLA 2,54 X 18 - 20 X 300 CM CEDRO ROJO CEPILLADA AMBAS CARAS</v>
          </cell>
          <cell r="C1590" t="str">
            <v>Insumos</v>
          </cell>
          <cell r="D1590" t="str">
            <v>UND</v>
          </cell>
          <cell r="E1590">
            <v>40450</v>
          </cell>
          <cell r="F1590">
            <v>38894</v>
          </cell>
        </row>
        <row r="1591">
          <cell r="A1591" t="str">
            <v>I1815</v>
          </cell>
          <cell r="B1591" t="str">
            <v>BARNIZ TRANSPARENTE 1 GALÓN SINTÉTICO</v>
          </cell>
          <cell r="C1591" t="str">
            <v>Insumos</v>
          </cell>
          <cell r="D1591" t="str">
            <v>GAL</v>
          </cell>
          <cell r="E1591">
            <v>56635</v>
          </cell>
          <cell r="F1591">
            <v>54457</v>
          </cell>
        </row>
        <row r="1592">
          <cell r="A1592" t="str">
            <v>I1817</v>
          </cell>
          <cell r="B1592" t="str">
            <v>PERFIL METALICO A572GR-50 CAL. 16 1 1/2 X 3 (40 MM X 80 MM)"</v>
          </cell>
          <cell r="C1592" t="str">
            <v>Insumos</v>
          </cell>
          <cell r="D1592" t="str">
            <v>ML</v>
          </cell>
          <cell r="E1592">
            <v>15027</v>
          </cell>
          <cell r="F1592">
            <v>14449</v>
          </cell>
        </row>
        <row r="1593">
          <cell r="A1593" t="str">
            <v>I1818</v>
          </cell>
          <cell r="B1593" t="str">
            <v>TEJA A-360 TRAPEZOIDAL AJOVER A=0.82 X L=6 M</v>
          </cell>
          <cell r="C1593" t="str">
            <v>Insumos</v>
          </cell>
          <cell r="D1593" t="str">
            <v>M2</v>
          </cell>
          <cell r="E1593">
            <v>59365</v>
          </cell>
          <cell r="F1593">
            <v>57081.300813008129</v>
          </cell>
        </row>
        <row r="1594">
          <cell r="A1594" t="str">
            <v>I1820</v>
          </cell>
          <cell r="B1594" t="str">
            <v>TORNILLO CUBIERTA AUTOPERFORANTE ARANDELA</v>
          </cell>
          <cell r="C1594" t="str">
            <v>Insumos</v>
          </cell>
          <cell r="D1594" t="str">
            <v>UND</v>
          </cell>
          <cell r="E1594">
            <v>971</v>
          </cell>
          <cell r="F1594">
            <v>934</v>
          </cell>
        </row>
        <row r="1595">
          <cell r="A1595" t="str">
            <v>I1821</v>
          </cell>
          <cell r="B1595" t="str">
            <v>MODULOS FIJOS EN SISTEMA PROYECTANTE CON PERFIL 1101 NATURAL Y DOBLE PUERTA BATIENTE CON VIDRIO DE 4 MM INCOLORO Y ACCESORIOS PROPIOS DEL SISTEMA CON TORNILLERIA GALVANIZADA, SEGUN PLANOS</v>
          </cell>
          <cell r="C1595" t="str">
            <v>Insumos</v>
          </cell>
          <cell r="D1595" t="str">
            <v>UND</v>
          </cell>
          <cell r="E1595">
            <v>7178064</v>
          </cell>
          <cell r="F1595">
            <v>6901985</v>
          </cell>
        </row>
        <row r="1596">
          <cell r="A1596" t="str">
            <v>I1822</v>
          </cell>
          <cell r="B1596" t="str">
            <v>MODULOS FIJOS EN SISTEMA PROYECTANTE CON PERFIL 1101 NATURAL Y BASCULANTES SUPERIORES EN VIDRIO DE 4 MM INCOLORO Y ACCESORIOS PROPIOS DEL SISTEMA CON TORNILLERIA GALVANIZADA, SEGUN PLANOS (4,80X2,20)</v>
          </cell>
          <cell r="C1596" t="str">
            <v>Insumos</v>
          </cell>
          <cell r="D1596" t="str">
            <v>UND</v>
          </cell>
          <cell r="E1596">
            <v>2846774</v>
          </cell>
          <cell r="F1596">
            <v>2737283</v>
          </cell>
        </row>
        <row r="1597">
          <cell r="A1597" t="str">
            <v>I1823</v>
          </cell>
          <cell r="B1597" t="str">
            <v>MODULOS FIJOS SISTEMA PROYECTANTE CON PERFIL 1101 NATURAL Y BASCULANTES SUPERIORES EN VIDRIO DE 4 MM INCOLORO Y ACCESORIOS PROPIOS DEL SISTEMA CON TORNILLERIA GALVANIZADA, SEGUN PLANOS (5,25 X 2,20)</v>
          </cell>
          <cell r="C1597" t="str">
            <v>Insumos</v>
          </cell>
          <cell r="D1597" t="str">
            <v>UND</v>
          </cell>
          <cell r="E1597">
            <v>3113656</v>
          </cell>
          <cell r="F1597">
            <v>2993900</v>
          </cell>
        </row>
        <row r="1598">
          <cell r="A1598" t="str">
            <v>I1824</v>
          </cell>
          <cell r="B1598" t="str">
            <v>MODULOS FIJOS SISTEMA PROYECTANTE CON PERFIL 1101 NATURAL Y REJILLA SUPERIOR EN VIDRIO DE 4 MM INCOLORO Y ACCESORIOS PROPIOS DEL SISTEMA CON TORNILLERIA GALVANIZADA, SEGUN PLANOS (1,20X1,35)</v>
          </cell>
          <cell r="C1598" t="str">
            <v>Insumos</v>
          </cell>
          <cell r="D1598" t="str">
            <v>UND</v>
          </cell>
          <cell r="E1598">
            <v>436720</v>
          </cell>
          <cell r="F1598">
            <v>419923</v>
          </cell>
        </row>
        <row r="1599">
          <cell r="A1599" t="str">
            <v>I1825</v>
          </cell>
          <cell r="B1599" t="str">
            <v>MODULOS FIJOS SISTEMA PROYECTANTE CON PERFIL 1101 NATURAL Y REJILLA VIDRIO DE 4 MM INCOLORO Y ACCESORIOS PROPIOS DEL SISTEMA CON TORNILLERIA GALVANIZADA, SEGUN PLANOS (1,20X0,50)</v>
          </cell>
          <cell r="C1599" t="str">
            <v>Insumos</v>
          </cell>
          <cell r="D1599" t="str">
            <v>UND</v>
          </cell>
          <cell r="E1599">
            <v>161750</v>
          </cell>
          <cell r="F1599">
            <v>155529</v>
          </cell>
        </row>
        <row r="1600">
          <cell r="A1600" t="str">
            <v>I1826</v>
          </cell>
          <cell r="B1600" t="str">
            <v>MODULOS FIJOS SISTEMA PROYECTANTE CON PERFIL 1101 NATURAL Y BASCULANTES SUPERIORES EN VIDRIO DE 4 MM INCOLORO Y ACCESORIOS PROPIOS DEL SISTEMA CON TORNILLERIA GALVANIZADA, SEGUN PLANOS (3,27X2,00)</v>
          </cell>
          <cell r="C1600" t="str">
            <v>Insumos</v>
          </cell>
          <cell r="D1600" t="str">
            <v>UND</v>
          </cell>
          <cell r="E1600">
            <v>1763829</v>
          </cell>
          <cell r="F1600">
            <v>1695989</v>
          </cell>
        </row>
        <row r="1601">
          <cell r="A1601" t="str">
            <v>I1827</v>
          </cell>
          <cell r="B1601" t="str">
            <v>MODULOS FIJOS SISTEMA PROYECTANTE CON PERFIL 1101 NATURAL Y REJILLA SUPERIOR EN VIDRIO DE 4 MM INCOLORO Y ACCESORIOS PROPIOS DEL SISTEMA CON TORNILLERIA GALVANIZADA, SEGUN PLANOS (4,80X2,50)</v>
          </cell>
          <cell r="C1601" t="str">
            <v>Insumos</v>
          </cell>
          <cell r="D1601" t="str">
            <v>UND</v>
          </cell>
          <cell r="E1601">
            <v>3234968</v>
          </cell>
          <cell r="F1601">
            <v>3110546</v>
          </cell>
        </row>
        <row r="1602">
          <cell r="A1602" t="str">
            <v>I1828</v>
          </cell>
          <cell r="B1602" t="str">
            <v>MODULOS FIJOS SISTEMA PROYECTANTE CON PERFIL 1101 NATURAL Y REJILLA EN VIDRIO DE 4 MM INCOLORO Y ACCESORIOS PROPIOS DEL SISTEMA CON TORNILLERIA GALVANIZADA, SEGUN PLANOS (4,80X0,50)</v>
          </cell>
          <cell r="C1602" t="str">
            <v>Insumos</v>
          </cell>
          <cell r="D1602" t="str">
            <v>UND</v>
          </cell>
          <cell r="E1602">
            <v>646994</v>
          </cell>
          <cell r="F1602">
            <v>622110</v>
          </cell>
        </row>
        <row r="1603">
          <cell r="A1603" t="str">
            <v>I1829</v>
          </cell>
          <cell r="B1603" t="str">
            <v>MODULOS FIJOS SISTEMA PROYECTANTE CON PERFIL 1101 NATURAL Y DOBLE PUERTA BATIENTE REJILLA SUPERIOR EN VIDRIO DE 4 MM INCOLORO Y ACCESORIOS PROPIOS DEL SISTEMA CON TORNILLERIA GALVANIZADA, SEGUN PLANOS (3,05X2,50)</v>
          </cell>
          <cell r="C1603" t="str">
            <v>Insumos</v>
          </cell>
          <cell r="D1603" t="str">
            <v>UND</v>
          </cell>
          <cell r="E1603">
            <v>2642853</v>
          </cell>
          <cell r="F1603">
            <v>2541205</v>
          </cell>
        </row>
        <row r="1604">
          <cell r="A1604" t="str">
            <v>I1830</v>
          </cell>
          <cell r="B1604" t="str">
            <v>MODULOS FIJOS SISTEMA PROYECTANTE CON PERFIL 1101 NATURAL Y PUERTA BATIENTE EN VIDRIO DE 4 MM INCOLORO Y ACCESORIOS PROPIOS DEL SISTEMA CON TORNILLERIA GALVANIZADA, SEGUN PLANOS (1,30X2,50)</v>
          </cell>
          <cell r="C1604" t="str">
            <v>Insumos</v>
          </cell>
          <cell r="D1604" t="str">
            <v>UND</v>
          </cell>
          <cell r="E1604">
            <v>1126465</v>
          </cell>
          <cell r="F1604">
            <v>1083139</v>
          </cell>
        </row>
        <row r="1605">
          <cell r="A1605" t="str">
            <v>I1832</v>
          </cell>
          <cell r="B1605" t="str">
            <v>MODULOS FIJOS SISTEMA PROYECTANTE CON PERFIL 1101 NATURAL Y DOBLE PUERTA BATIENTE, REJILLAS SUPERIORES EN VIDRIO DE 4 MM INCOLORO Y ACCESORIOS PROPIOS DEL SISTEMA CON TORNILLERIA GALVANIZADA, SEGUN PLANOS (4,80X2,50)</v>
          </cell>
          <cell r="C1605" t="str">
            <v>Insumos</v>
          </cell>
          <cell r="D1605" t="str">
            <v>UND</v>
          </cell>
          <cell r="E1605">
            <v>3697103</v>
          </cell>
          <cell r="F1605">
            <v>3554907</v>
          </cell>
        </row>
        <row r="1606">
          <cell r="A1606" t="str">
            <v>I1833</v>
          </cell>
          <cell r="B1606" t="str">
            <v>MODULOS FIJOS SISTEMA PROYECTANTE CON PERFIL 1101 NATURAL Y DOBLE PUERTA BATIENTE EN VIDRIO DE 4 MM INCOLORO Y ACCESORIOS PROPIOS DEL SISTEMA CON TORNILLERIA GALVANIZADA, SEGUN PLANOS (2,75X2,50)</v>
          </cell>
          <cell r="C1606" t="str">
            <v>Insumos</v>
          </cell>
          <cell r="D1606" t="str">
            <v>UND</v>
          </cell>
          <cell r="E1606">
            <v>2118133</v>
          </cell>
          <cell r="F1606">
            <v>2036666</v>
          </cell>
        </row>
        <row r="1607">
          <cell r="A1607" t="str">
            <v>I1834</v>
          </cell>
          <cell r="B1607" t="str">
            <v>NAVE EN MADERA TRIPLEX DE 0,90 X 2,05 M, ENTAMBORADA</v>
          </cell>
          <cell r="C1607" t="str">
            <v>Insumos</v>
          </cell>
          <cell r="D1607" t="str">
            <v>UND</v>
          </cell>
          <cell r="E1607">
            <v>192557</v>
          </cell>
          <cell r="F1607">
            <v>185151</v>
          </cell>
        </row>
        <row r="1608">
          <cell r="A1608" t="str">
            <v>I1835</v>
          </cell>
          <cell r="B1608" t="str">
            <v>TOPE PUERTA RESORTE CROMO</v>
          </cell>
          <cell r="C1608" t="str">
            <v>Insumos</v>
          </cell>
          <cell r="D1608" t="str">
            <v>UND</v>
          </cell>
          <cell r="E1608">
            <v>4141</v>
          </cell>
          <cell r="F1608">
            <v>3982</v>
          </cell>
        </row>
        <row r="1609">
          <cell r="A1609" t="str">
            <v>I1837</v>
          </cell>
          <cell r="B1609" t="str">
            <v>PORCELANATO URBAN ARENA 56,6 X 56,6 CM.</v>
          </cell>
          <cell r="C1609" t="str">
            <v>Insumos</v>
          </cell>
          <cell r="D1609" t="str">
            <v>M2</v>
          </cell>
          <cell r="E1609">
            <v>90940</v>
          </cell>
          <cell r="F1609">
            <v>87442</v>
          </cell>
        </row>
        <row r="1610">
          <cell r="A1610" t="str">
            <v>I1838</v>
          </cell>
          <cell r="B1610" t="str">
            <v>PINTURA SIKAFLOOR REF. 2430</v>
          </cell>
          <cell r="C1610" t="str">
            <v>Insumos</v>
          </cell>
          <cell r="D1610" t="str">
            <v>KG</v>
          </cell>
          <cell r="E1610">
            <v>98800</v>
          </cell>
          <cell r="F1610">
            <v>95000</v>
          </cell>
        </row>
        <row r="1611">
          <cell r="A1611" t="str">
            <v>I1839</v>
          </cell>
          <cell r="B1611" t="str">
            <v>LLAVE TERMINAL DE COBRE ROSCADA DE 1/2"</v>
          </cell>
          <cell r="C1611" t="str">
            <v>Insumos</v>
          </cell>
          <cell r="D1611" t="str">
            <v>UND</v>
          </cell>
          <cell r="E1611">
            <v>31394</v>
          </cell>
          <cell r="F1611">
            <v>30187</v>
          </cell>
        </row>
        <row r="1612">
          <cell r="A1612" t="str">
            <v>I1840</v>
          </cell>
          <cell r="B1612" t="str">
            <v>SUMINISTRO DE PROTECCION  2X20 A; 10 KA, INCRUSTAR</v>
          </cell>
          <cell r="C1612" t="str">
            <v>Insumos</v>
          </cell>
          <cell r="D1612" t="str">
            <v>UND</v>
          </cell>
          <cell r="E1612">
            <v>55827</v>
          </cell>
          <cell r="F1612">
            <v>53680</v>
          </cell>
        </row>
        <row r="1613">
          <cell r="A1613" t="str">
            <v>I1841</v>
          </cell>
          <cell r="B1613" t="str">
            <v>TUBO UNION PLATINO RDE 21 PVC  2" 200 PSI</v>
          </cell>
          <cell r="C1613" t="str">
            <v>Insumos</v>
          </cell>
          <cell r="D1613" t="str">
            <v>M</v>
          </cell>
          <cell r="E1613">
            <v>62800</v>
          </cell>
          <cell r="F1613">
            <v>60385</v>
          </cell>
        </row>
        <row r="1614">
          <cell r="A1614" t="str">
            <v>I1842</v>
          </cell>
          <cell r="B1614" t="str">
            <v>BLOQUE CON BASE EN CEMENTO GRAMOQUIN PEATONAL A=43; B=59; H=6 CM</v>
          </cell>
          <cell r="C1614" t="str">
            <v>Insumos</v>
          </cell>
          <cell r="D1614" t="str">
            <v>M2</v>
          </cell>
          <cell r="E1614">
            <v>69167</v>
          </cell>
          <cell r="F1614">
            <v>66507</v>
          </cell>
        </row>
        <row r="1615">
          <cell r="A1615" t="str">
            <v>I1843</v>
          </cell>
          <cell r="B1615" t="str">
            <v>TELERA ALGARROBO 0,4 X 0,18 X 3,00 M</v>
          </cell>
          <cell r="C1615" t="str">
            <v>Insumos</v>
          </cell>
          <cell r="D1615" t="str">
            <v>UND</v>
          </cell>
          <cell r="E1615">
            <v>97090</v>
          </cell>
          <cell r="F1615">
            <v>93356</v>
          </cell>
        </row>
        <row r="1616">
          <cell r="A1616" t="str">
            <v>I1844</v>
          </cell>
          <cell r="B1616" t="str">
            <v>BARNIZ BRILLANTE EXTERIOR</v>
          </cell>
          <cell r="C1616" t="str">
            <v>Insumos</v>
          </cell>
          <cell r="D1616" t="str">
            <v>GAL</v>
          </cell>
          <cell r="E1616">
            <v>82364</v>
          </cell>
          <cell r="F1616">
            <v>79196</v>
          </cell>
        </row>
        <row r="1617">
          <cell r="A1617" t="str">
            <v>I1845</v>
          </cell>
          <cell r="B1617" t="str">
            <v>LACA PARA MADERA</v>
          </cell>
          <cell r="C1617" t="str">
            <v>Insumos</v>
          </cell>
          <cell r="D1617" t="str">
            <v>GAL</v>
          </cell>
          <cell r="E1617">
            <v>59706</v>
          </cell>
          <cell r="F1617">
            <v>57410</v>
          </cell>
        </row>
        <row r="1618">
          <cell r="A1618" t="str">
            <v>I1846</v>
          </cell>
          <cell r="B1618" t="str">
            <v>VARILLA ESQUELETO CHANUL</v>
          </cell>
          <cell r="C1618" t="str">
            <v>Insumos</v>
          </cell>
          <cell r="D1618" t="str">
            <v>ML</v>
          </cell>
          <cell r="E1618">
            <v>5663</v>
          </cell>
          <cell r="F1618">
            <v>5445</v>
          </cell>
        </row>
        <row r="1619">
          <cell r="A1619" t="str">
            <v>I1847</v>
          </cell>
          <cell r="B1619" t="str">
            <v>BARNIZ POLIURETANO EXTRA</v>
          </cell>
          <cell r="C1619" t="str">
            <v>Insumos</v>
          </cell>
          <cell r="D1619" t="str">
            <v>GAL</v>
          </cell>
          <cell r="E1619">
            <v>122818</v>
          </cell>
          <cell r="F1619">
            <v>118094</v>
          </cell>
        </row>
        <row r="1620">
          <cell r="A1620" t="str">
            <v>I1848</v>
          </cell>
          <cell r="B1620" t="str">
            <v>HUELLA MADERA ALGARROBO 0,2 X 0,18 X 1,00 M</v>
          </cell>
          <cell r="C1620" t="str">
            <v>Insumos</v>
          </cell>
          <cell r="D1620" t="str">
            <v>UND</v>
          </cell>
          <cell r="E1620">
            <v>45307</v>
          </cell>
          <cell r="F1620">
            <v>43564</v>
          </cell>
        </row>
        <row r="1621">
          <cell r="A1621" t="str">
            <v>I1849</v>
          </cell>
          <cell r="B1621" t="str">
            <v>PERFIL PHR-C 305X80 CAL 12</v>
          </cell>
          <cell r="C1621" t="str">
            <v>Insumos</v>
          </cell>
          <cell r="D1621" t="str">
            <v>KG</v>
          </cell>
          <cell r="E1621">
            <v>5445</v>
          </cell>
          <cell r="F1621">
            <v>5236</v>
          </cell>
        </row>
        <row r="1622">
          <cell r="A1622" t="str">
            <v>I1850</v>
          </cell>
          <cell r="B1622" t="str">
            <v>TUBO ESTRUCTURAL CUADRADO 40X40X3 MM</v>
          </cell>
          <cell r="C1622" t="str">
            <v>Insumos</v>
          </cell>
          <cell r="D1622" t="str">
            <v>KG</v>
          </cell>
          <cell r="E1622">
            <v>18772</v>
          </cell>
          <cell r="F1622">
            <v>18050</v>
          </cell>
        </row>
        <row r="1623">
          <cell r="A1623" t="str">
            <v>I1851</v>
          </cell>
          <cell r="B1623" t="str">
            <v>YEPROMEC</v>
          </cell>
          <cell r="C1623" t="str">
            <v>Insumos</v>
          </cell>
          <cell r="D1623" t="str">
            <v>M2</v>
          </cell>
          <cell r="E1623">
            <v>35461</v>
          </cell>
          <cell r="F1623">
            <v>34097</v>
          </cell>
        </row>
        <row r="1624">
          <cell r="A1624" t="str">
            <v>I1852</v>
          </cell>
          <cell r="B1624" t="str">
            <v>MONOCAPA</v>
          </cell>
          <cell r="C1624" t="str">
            <v>Insumos</v>
          </cell>
          <cell r="D1624" t="str">
            <v>M2</v>
          </cell>
          <cell r="E1624">
            <v>24820</v>
          </cell>
          <cell r="F1624">
            <v>23865</v>
          </cell>
        </row>
        <row r="1625">
          <cell r="A1625" t="str">
            <v>I1853</v>
          </cell>
          <cell r="B1625" t="str">
            <v>YEPROFINO</v>
          </cell>
          <cell r="C1625" t="str">
            <v>Insumos</v>
          </cell>
          <cell r="D1625" t="str">
            <v>M2</v>
          </cell>
          <cell r="E1625">
            <v>24820</v>
          </cell>
          <cell r="F1625">
            <v>23865</v>
          </cell>
        </row>
        <row r="1626">
          <cell r="A1626" t="str">
            <v>I1854</v>
          </cell>
          <cell r="B1626" t="str">
            <v>MALLA PLÁSTICA</v>
          </cell>
          <cell r="C1626" t="str">
            <v>Insumos</v>
          </cell>
          <cell r="D1626" t="str">
            <v>M2</v>
          </cell>
          <cell r="E1626">
            <v>16449</v>
          </cell>
          <cell r="F1626">
            <v>15816</v>
          </cell>
        </row>
        <row r="1627">
          <cell r="A1627" t="str">
            <v>I1855</v>
          </cell>
          <cell r="B1627" t="str">
            <v>BARANDILLAS METALICAS PARA ESCALERA CON PLATINA DE 4" X 1/4" CON TUBO INTERMEDIO METALICO DE 2"</v>
          </cell>
          <cell r="C1627" t="str">
            <v>Insumos</v>
          </cell>
          <cell r="D1627" t="str">
            <v>ML</v>
          </cell>
          <cell r="E1627">
            <v>546929</v>
          </cell>
          <cell r="F1627">
            <v>525893</v>
          </cell>
        </row>
        <row r="1628">
          <cell r="A1628" t="str">
            <v>I1856</v>
          </cell>
          <cell r="B1628" t="str">
            <v>MEDIDOR DE 1" VOLUMÉTRICO TIPO "B"</v>
          </cell>
          <cell r="C1628" t="str">
            <v>Insumos</v>
          </cell>
          <cell r="D1628" t="str">
            <v>UND</v>
          </cell>
          <cell r="E1628">
            <v>2011292</v>
          </cell>
          <cell r="F1628">
            <v>1933935</v>
          </cell>
        </row>
        <row r="1629">
          <cell r="A1629" t="str">
            <v>I1857</v>
          </cell>
          <cell r="B1629" t="str">
            <v>FILTRO YEE 1"</v>
          </cell>
          <cell r="C1629" t="str">
            <v>Insumos</v>
          </cell>
          <cell r="D1629" t="str">
            <v>UND</v>
          </cell>
          <cell r="E1629">
            <v>94097</v>
          </cell>
          <cell r="F1629">
            <v>90478</v>
          </cell>
        </row>
        <row r="1630">
          <cell r="A1630" t="str">
            <v>I1858</v>
          </cell>
          <cell r="B1630" t="str">
            <v>TUBERIA ANCLAJE PVC 1" 1/2"</v>
          </cell>
          <cell r="C1630" t="str">
            <v>Insumos</v>
          </cell>
          <cell r="D1630" t="str">
            <v>UND</v>
          </cell>
          <cell r="E1630">
            <v>26035</v>
          </cell>
          <cell r="F1630">
            <v>25034</v>
          </cell>
        </row>
        <row r="1631">
          <cell r="A1631" t="str">
            <v>I1859</v>
          </cell>
          <cell r="B1631" t="str">
            <v>PLATINA L 0.90 X 0.10 M X 1/4”</v>
          </cell>
          <cell r="C1631" t="str">
            <v>Insumos</v>
          </cell>
          <cell r="D1631" t="str">
            <v>UND</v>
          </cell>
          <cell r="E1631">
            <v>73887</v>
          </cell>
          <cell r="F1631">
            <v>71045</v>
          </cell>
        </row>
        <row r="1632">
          <cell r="A1632" t="str">
            <v>I1860</v>
          </cell>
          <cell r="B1632" t="str">
            <v>VIGA CHANUL 20 X 20 CM X 3 M</v>
          </cell>
          <cell r="C1632" t="str">
            <v>Insumos</v>
          </cell>
          <cell r="D1632" t="str">
            <v>UND</v>
          </cell>
          <cell r="E1632">
            <v>363595</v>
          </cell>
          <cell r="F1632">
            <v>349611</v>
          </cell>
        </row>
        <row r="1633">
          <cell r="A1633" t="str">
            <v>I1861</v>
          </cell>
          <cell r="B1633" t="str">
            <v>PERNO GRADO 6</v>
          </cell>
          <cell r="C1633" t="str">
            <v>Insumos</v>
          </cell>
          <cell r="D1633" t="str">
            <v>UND</v>
          </cell>
          <cell r="E1633">
            <v>3728</v>
          </cell>
          <cell r="F1633">
            <v>3585</v>
          </cell>
        </row>
        <row r="1634">
          <cell r="A1634" t="str">
            <v>I1862</v>
          </cell>
          <cell r="B1634" t="str">
            <v>LACA SELLADOR POLIURETANO</v>
          </cell>
          <cell r="C1634" t="str">
            <v>Insumos</v>
          </cell>
          <cell r="D1634" t="str">
            <v>GAL</v>
          </cell>
          <cell r="E1634">
            <v>345957</v>
          </cell>
          <cell r="F1634">
            <v>332651</v>
          </cell>
        </row>
        <row r="1635">
          <cell r="A1635" t="str">
            <v>I1863</v>
          </cell>
          <cell r="B1635" t="str">
            <v>PARAL SOPORTE DE CIERRE MADERA</v>
          </cell>
          <cell r="C1635" t="str">
            <v>Insumos</v>
          </cell>
          <cell r="D1635" t="str">
            <v>UND</v>
          </cell>
          <cell r="E1635">
            <v>10841</v>
          </cell>
          <cell r="F1635">
            <v>10424</v>
          </cell>
        </row>
        <row r="1636">
          <cell r="A1636" t="str">
            <v>I1864</v>
          </cell>
          <cell r="B1636" t="str">
            <v>PARAL SOPORTE TRAMO 0.20 X 0.05 M</v>
          </cell>
          <cell r="C1636" t="str">
            <v>Insumos</v>
          </cell>
          <cell r="D1636" t="str">
            <v>M</v>
          </cell>
          <cell r="E1636">
            <v>88998</v>
          </cell>
          <cell r="F1636">
            <v>85575</v>
          </cell>
        </row>
        <row r="1637">
          <cell r="A1637" t="str">
            <v>I1865</v>
          </cell>
          <cell r="B1637" t="str">
            <v>PASO Y CONTRAPASO SAPAN 0.30 M</v>
          </cell>
          <cell r="C1637" t="str">
            <v>Insumos</v>
          </cell>
          <cell r="D1637" t="str">
            <v>M</v>
          </cell>
          <cell r="E1637">
            <v>122756</v>
          </cell>
          <cell r="F1637">
            <v>118035</v>
          </cell>
        </row>
        <row r="1638">
          <cell r="A1638" t="str">
            <v>I1866</v>
          </cell>
          <cell r="B1638" t="str">
            <v>PERNO DE ANCLAJE 1/2”</v>
          </cell>
          <cell r="C1638" t="str">
            <v>Insumos</v>
          </cell>
          <cell r="D1638" t="str">
            <v>UND</v>
          </cell>
          <cell r="E1638">
            <v>624</v>
          </cell>
          <cell r="F1638">
            <v>600</v>
          </cell>
        </row>
        <row r="1639">
          <cell r="A1639" t="str">
            <v>I1867</v>
          </cell>
          <cell r="B1639" t="str">
            <v>PLATINA DE APOYO 0.30 X 0.30 X 1/4”·</v>
          </cell>
          <cell r="C1639" t="str">
            <v>Insumos</v>
          </cell>
          <cell r="D1639" t="str">
            <v>UND</v>
          </cell>
          <cell r="E1639">
            <v>79741</v>
          </cell>
          <cell r="F1639">
            <v>76674</v>
          </cell>
        </row>
        <row r="1640">
          <cell r="A1640" t="str">
            <v>I1869</v>
          </cell>
          <cell r="B1640" t="str">
            <v>DIVISIONES SANITARIAS EN ACERO INOXIDABLE CAL. 20 SATINADAS, LAMINA CONFORMADO EN PANELES TIPO SANDWICH, COMPUESTA DE 3 PIEZAS BASICAS: PUERTA, PARAL Y TABIQUE</v>
          </cell>
          <cell r="C1640" t="str">
            <v>Insumos</v>
          </cell>
          <cell r="D1640" t="str">
            <v>M2</v>
          </cell>
          <cell r="E1640">
            <v>946400</v>
          </cell>
          <cell r="F1640">
            <v>910000</v>
          </cell>
        </row>
        <row r="1641">
          <cell r="A1641" t="str">
            <v>I1870</v>
          </cell>
          <cell r="B1641" t="str">
            <v>ASCENSOR EN ESTRUCTURA AUTOPORTANTE CAPACIDAD 6 PERSONAS</v>
          </cell>
          <cell r="C1641" t="str">
            <v>Insumos</v>
          </cell>
          <cell r="D1641" t="str">
            <v>UND</v>
          </cell>
          <cell r="E1641">
            <v>115924726</v>
          </cell>
          <cell r="F1641">
            <v>111466083</v>
          </cell>
        </row>
        <row r="1642">
          <cell r="A1642" t="str">
            <v>I1871</v>
          </cell>
          <cell r="B1642" t="str">
            <v>ACCESORIOS GENERALES DE INSTALACIÓN</v>
          </cell>
          <cell r="C1642" t="str">
            <v>Insumos</v>
          </cell>
          <cell r="D1642" t="str">
            <v>GLB</v>
          </cell>
          <cell r="E1642">
            <v>174167</v>
          </cell>
          <cell r="F1642">
            <v>167468</v>
          </cell>
        </row>
        <row r="1643">
          <cell r="A1643" t="str">
            <v>I1872</v>
          </cell>
          <cell r="B1643" t="str">
            <v>SANITARIO TIPO INSTITUCIONAL BAJO CONSUMO POR DESCARGA, COLOR BLANCO CORONA REF 340021001 O SIMILAR, INCLUYE MUEBLE</v>
          </cell>
          <cell r="C1643" t="str">
            <v>Insumos</v>
          </cell>
          <cell r="D1643" t="str">
            <v>UND</v>
          </cell>
          <cell r="E1643">
            <v>244902</v>
          </cell>
          <cell r="F1643">
            <v>235483</v>
          </cell>
        </row>
        <row r="1644">
          <cell r="A1644" t="str">
            <v>I1873</v>
          </cell>
          <cell r="B1644" t="str">
            <v>LAVAMANOS DE EMPOTRAR LINEA SAN LORENZO COLOR BLANCO DE CORONA REF: O19001001 O SIMILAR.</v>
          </cell>
          <cell r="C1644" t="str">
            <v>Insumos</v>
          </cell>
          <cell r="D1644" t="str">
            <v>UND</v>
          </cell>
          <cell r="E1644">
            <v>287436</v>
          </cell>
          <cell r="F1644">
            <v>276381</v>
          </cell>
        </row>
        <row r="1645">
          <cell r="A1645" t="str">
            <v>I1874</v>
          </cell>
          <cell r="B1645" t="str">
            <v>TOPE PUERTA MEDIA LUNA SATINADO 3/16PG FIXSER O SIMILAR</v>
          </cell>
          <cell r="C1645" t="str">
            <v>Insumos</v>
          </cell>
          <cell r="D1645" t="str">
            <v>UND</v>
          </cell>
          <cell r="E1645">
            <v>12438</v>
          </cell>
          <cell r="F1645">
            <v>11960</v>
          </cell>
        </row>
        <row r="1646">
          <cell r="A1646" t="str">
            <v>I1875</v>
          </cell>
          <cell r="B1646" t="str">
            <v>PISO CERÁMICO DUROPISO (COLOR SEGÚN DISEÑO). TIPO CORONA O SIMILAR.</v>
          </cell>
          <cell r="C1646" t="str">
            <v>Insumos</v>
          </cell>
          <cell r="D1646" t="str">
            <v>M2</v>
          </cell>
          <cell r="E1646">
            <v>83574</v>
          </cell>
          <cell r="F1646">
            <v>80360</v>
          </cell>
        </row>
        <row r="1647">
          <cell r="A1647" t="str">
            <v>I1876</v>
          </cell>
          <cell r="B1647" t="e">
            <v>#VALUE!</v>
          </cell>
          <cell r="C1647" t="str">
            <v>Insumos</v>
          </cell>
          <cell r="D1647" t="str">
            <v>UND</v>
          </cell>
          <cell r="E1647">
            <v>10100533</v>
          </cell>
          <cell r="F1647">
            <v>9712051</v>
          </cell>
        </row>
        <row r="1648">
          <cell r="A1648" t="str">
            <v>I1878</v>
          </cell>
          <cell r="B1648" t="str">
            <v>CODO 90° ACERO GALVANIZADO  - 2''</v>
          </cell>
          <cell r="C1648" t="str">
            <v>Insumos</v>
          </cell>
          <cell r="D1648" t="str">
            <v>UND</v>
          </cell>
          <cell r="E1648">
            <v>16557</v>
          </cell>
          <cell r="F1648">
            <v>15920</v>
          </cell>
        </row>
        <row r="1649">
          <cell r="A1649" t="str">
            <v>I1879</v>
          </cell>
          <cell r="B1649" t="str">
            <v>SUMINISTRO, TRANSPORTE E INSTALACIÓN DE BRAZO HIDRÁULICO AUTOMÁTICO DE CAPACIDAD (45 - 65) KG (INCLUYE ACCESORIOS DE INSTALACIÓN)</v>
          </cell>
          <cell r="C1649" t="str">
            <v>Insumos</v>
          </cell>
          <cell r="D1649" t="str">
            <v>UND</v>
          </cell>
          <cell r="E1649">
            <v>247870</v>
          </cell>
          <cell r="F1649">
            <v>238337</v>
          </cell>
        </row>
        <row r="1650">
          <cell r="A1650" t="str">
            <v>I1880</v>
          </cell>
          <cell r="B1650" t="str">
            <v>LAMPARA ESPECULAR 2X18 TUBO LED 6500 K O SIMILAR</v>
          </cell>
          <cell r="C1650" t="str">
            <v>Insumos</v>
          </cell>
          <cell r="D1650" t="str">
            <v>UND</v>
          </cell>
          <cell r="E1650">
            <v>122075</v>
          </cell>
          <cell r="F1650">
            <v>117380</v>
          </cell>
        </row>
        <row r="1651">
          <cell r="A1651" t="str">
            <v>I1883</v>
          </cell>
          <cell r="B1651" t="str">
            <v>GRAMA SINTETICA CON FIBRAS DE POLIETILENO MONOFILAMENTADO BICOLOR CON UNA ALTURA DE 50MM</v>
          </cell>
          <cell r="C1651" t="str">
            <v>Insumos</v>
          </cell>
          <cell r="D1651" t="str">
            <v>M2</v>
          </cell>
          <cell r="E1651">
            <v>138354</v>
          </cell>
          <cell r="F1651">
            <v>133033</v>
          </cell>
        </row>
        <row r="1652">
          <cell r="A1652" t="str">
            <v>I1884</v>
          </cell>
          <cell r="B1652" t="str">
            <v>CERRADURA YALE 3 MACHUELOS SOBREPONER SOLDAR DERECHA O SIMILAR PARA PUERTA METÁLICA INSTITUCIONAL</v>
          </cell>
          <cell r="C1652" t="str">
            <v>Insumos</v>
          </cell>
          <cell r="D1652" t="str">
            <v>UND</v>
          </cell>
          <cell r="E1652">
            <v>226615</v>
          </cell>
          <cell r="F1652">
            <v>217899</v>
          </cell>
        </row>
        <row r="1653">
          <cell r="A1653" t="str">
            <v>I1885</v>
          </cell>
          <cell r="B1653" t="str">
            <v>JUEGO DE LLAVES (2) PARA ABRIR CERRADURA METÁLICA YALE TRES MACHUELOS</v>
          </cell>
          <cell r="C1653" t="str">
            <v>Insumos</v>
          </cell>
          <cell r="D1653" t="str">
            <v>UND</v>
          </cell>
          <cell r="E1653">
            <v>27748</v>
          </cell>
          <cell r="F1653">
            <v>26681</v>
          </cell>
        </row>
        <row r="1654">
          <cell r="A1654" t="str">
            <v>I1886</v>
          </cell>
          <cell r="B1654" t="e">
            <v>#VALUE!</v>
          </cell>
          <cell r="C1654" t="str">
            <v>Insumos</v>
          </cell>
          <cell r="D1654" t="str">
            <v>M2</v>
          </cell>
          <cell r="E1654">
            <v>379234</v>
          </cell>
          <cell r="F1654">
            <v>364648</v>
          </cell>
        </row>
        <row r="1655">
          <cell r="A1655" t="str">
            <v>I1887</v>
          </cell>
          <cell r="B1655" t="str">
            <v>SUMINISTRO, TRANSPORTE E INSTALACIÓN DE PUERTA DE VIDRIO TEMPLADO DE 8MM EN SISTEMA ARBN DE PERFILERÍA METÁLICA CON MARCO Y CHAPA , O SIMILAR. INCLUYE TODOS LOS ACCESORIOS DE INSTALACIÓN</v>
          </cell>
          <cell r="C1655" t="str">
            <v>Insumos</v>
          </cell>
          <cell r="D1655" t="str">
            <v>M2</v>
          </cell>
          <cell r="E1655">
            <v>749216</v>
          </cell>
          <cell r="F1655">
            <v>720400</v>
          </cell>
        </row>
        <row r="1656">
          <cell r="A1656" t="str">
            <v>I1888</v>
          </cell>
          <cell r="B1656" t="str">
            <v>SUMINISTRO, TRANSPORTE E INSTALACIÓN DE ALFAJÍA EN LÁMINA GALVANIZADA CAL. 24 D=40CM. INCLUYE ANTICORROSIVO Y PINTURA ESMALTE, SELLOS, ANDAMIOS Y/O ESCALERAS SI SE REQUIERE, Y DEMÁS ELEMENTOS PARA SU CORRECTA INSTALACIÓN Y FUNCIONAMIENTO.</v>
          </cell>
          <cell r="C1656" t="str">
            <v>Insumos</v>
          </cell>
          <cell r="D1656" t="str">
            <v>ML</v>
          </cell>
          <cell r="E1656">
            <v>67600</v>
          </cell>
          <cell r="F1656">
            <v>65000</v>
          </cell>
        </row>
        <row r="1657">
          <cell r="A1657" t="str">
            <v>I1889</v>
          </cell>
          <cell r="B1657" t="str">
            <v>PERFIL C EN LÁMINA GALVANIZADA CAL 18-20 (DIMENSIONES SEGÚN DISEÑO) PARA MONTANTES Y VIGAS EN SISTEMA STEEL FRAMING</v>
          </cell>
          <cell r="C1657" t="str">
            <v>Insumos</v>
          </cell>
          <cell r="D1657" t="str">
            <v>ML</v>
          </cell>
          <cell r="E1657">
            <v>8810</v>
          </cell>
          <cell r="F1657">
            <v>8471</v>
          </cell>
        </row>
        <row r="1658">
          <cell r="A1658" t="str">
            <v>I1890</v>
          </cell>
          <cell r="B1658" t="str">
            <v>PERFIL U EN LÁMINA GALVANIZADA GR50 CAL 18-20 (DIMENSIONES SEGÚN DISEÑO) PARA SOLERAS EN SISTEMA STEEL FRAMING</v>
          </cell>
          <cell r="C1658" t="str">
            <v>Insumos</v>
          </cell>
          <cell r="D1658" t="str">
            <v>ML</v>
          </cell>
          <cell r="E1658">
            <v>8810</v>
          </cell>
          <cell r="F1658">
            <v>8471</v>
          </cell>
        </row>
        <row r="1659">
          <cell r="A1659" t="str">
            <v>I1892</v>
          </cell>
          <cell r="B1659" t="str">
            <v>SIKA ANCHORFIX-4 PARA ADHERENCIA 600 CC O SIMILAR</v>
          </cell>
          <cell r="C1659" t="str">
            <v>Insumos</v>
          </cell>
          <cell r="D1659" t="str">
            <v>UND</v>
          </cell>
          <cell r="E1659">
            <v>103896</v>
          </cell>
          <cell r="F1659">
            <v>99900</v>
          </cell>
        </row>
        <row r="1660">
          <cell r="A1660" t="str">
            <v>I1894</v>
          </cell>
          <cell r="B1660" t="str">
            <v>PANEL LED REDONDO DE SOBREPONER 12W - SYLVANIA</v>
          </cell>
          <cell r="C1660" t="str">
            <v>Insumos</v>
          </cell>
          <cell r="D1660" t="str">
            <v>UND</v>
          </cell>
          <cell r="E1660">
            <v>25185</v>
          </cell>
          <cell r="F1660">
            <v>24216</v>
          </cell>
        </row>
        <row r="1661">
          <cell r="A1661" t="str">
            <v>I1896</v>
          </cell>
          <cell r="B1661" t="str">
            <v>COLUMNA DE MADERA CHANUL 12X12 CM</v>
          </cell>
          <cell r="C1661" t="str">
            <v>Insumos</v>
          </cell>
          <cell r="D1661" t="str">
            <v>ML</v>
          </cell>
          <cell r="E1661">
            <v>30056</v>
          </cell>
          <cell r="F1661">
            <v>28900</v>
          </cell>
        </row>
        <row r="1662">
          <cell r="A1662" t="str">
            <v>I1897</v>
          </cell>
          <cell r="B1662" t="str">
            <v>CUARTÓN DE MADERA CHANUL</v>
          </cell>
          <cell r="C1662" t="str">
            <v>Insumos</v>
          </cell>
          <cell r="D1662" t="str">
            <v>ML</v>
          </cell>
          <cell r="E1662">
            <v>7253</v>
          </cell>
          <cell r="F1662">
            <v>6974</v>
          </cell>
        </row>
        <row r="1663">
          <cell r="A1663" t="str">
            <v>I1898</v>
          </cell>
          <cell r="B1663" t="str">
            <v>BOLILLO DE 3/4" EN MADERA DE CARRÁ</v>
          </cell>
          <cell r="C1663" t="str">
            <v>Insumos</v>
          </cell>
          <cell r="D1663" t="str">
            <v>ML</v>
          </cell>
          <cell r="E1663">
            <v>1686</v>
          </cell>
          <cell r="F1663">
            <v>1621</v>
          </cell>
        </row>
        <row r="1664">
          <cell r="A1664" t="str">
            <v>I1899</v>
          </cell>
          <cell r="B1664" t="str">
            <v>VIGUETA DE MADERA CHANUL 12X4 CM</v>
          </cell>
          <cell r="C1664" t="str">
            <v>Insumos</v>
          </cell>
          <cell r="D1664" t="str">
            <v>ML</v>
          </cell>
          <cell r="E1664">
            <v>10883</v>
          </cell>
          <cell r="F1664">
            <v>10464</v>
          </cell>
        </row>
        <row r="1665">
          <cell r="A1665" t="str">
            <v>I1902</v>
          </cell>
          <cell r="B1665" t="str">
            <v>LÁMINA DE SUPERBOARD E = 20 MM</v>
          </cell>
          <cell r="C1665" t="str">
            <v>Insumos</v>
          </cell>
          <cell r="D1665" t="str">
            <v>M2</v>
          </cell>
          <cell r="E1665">
            <v>71458</v>
          </cell>
          <cell r="F1665">
            <v>68710</v>
          </cell>
        </row>
        <row r="1666">
          <cell r="A1666" t="str">
            <v>I1905</v>
          </cell>
          <cell r="B1666" t="str">
            <v>SUMINISTRO, TRANSPORTE E INSTALACIÓN DE MEDIA CAÑA EN PVC DE 9 CM JUNTA PERDIDA. INCLUYE ESQUINEROS, ESCALERA CERTIFICADA PARA TRABAJO EN ALTURAS, Y DEMÁS ACCESORIOS PARA SU CORRECTA INSTALACIÓN</v>
          </cell>
          <cell r="C1666" t="str">
            <v>Insumos</v>
          </cell>
          <cell r="D1666" t="str">
            <v>ML</v>
          </cell>
          <cell r="E1666">
            <v>46803</v>
          </cell>
          <cell r="F1666">
            <v>45003</v>
          </cell>
        </row>
        <row r="1667">
          <cell r="A1667" t="str">
            <v>I1906</v>
          </cell>
          <cell r="B1667" t="str">
            <v>LÁMINA DE FIBROCEMENTO E = 14 MM</v>
          </cell>
          <cell r="C1667" t="str">
            <v>Insumos</v>
          </cell>
          <cell r="D1667" t="str">
            <v>M2</v>
          </cell>
          <cell r="E1667">
            <v>46613</v>
          </cell>
          <cell r="F1667">
            <v>44820</v>
          </cell>
        </row>
        <row r="1668">
          <cell r="A1668" t="str">
            <v>I1908</v>
          </cell>
          <cell r="B1668" t="str">
            <v>TEJA DE BARRO PARA CUBIERTA TIPO COLONIAL</v>
          </cell>
          <cell r="C1668" t="str">
            <v>Insumos</v>
          </cell>
          <cell r="D1668" t="str">
            <v>UND</v>
          </cell>
          <cell r="E1668">
            <v>1632</v>
          </cell>
          <cell r="F1668">
            <v>1569</v>
          </cell>
        </row>
        <row r="1669">
          <cell r="A1669" t="str">
            <v>I1909</v>
          </cell>
          <cell r="B1669" t="str">
            <v>CARTUCHO PUSH REF. O21121111 CORONA O SIMILAR</v>
          </cell>
          <cell r="C1669" t="str">
            <v>Insumos</v>
          </cell>
          <cell r="D1669" t="str">
            <v>UND</v>
          </cell>
          <cell r="E1669">
            <v>158565</v>
          </cell>
          <cell r="F1669">
            <v>152466</v>
          </cell>
        </row>
        <row r="1670">
          <cell r="A1670" t="str">
            <v>I1911</v>
          </cell>
          <cell r="B1670" t="str">
            <v>SIFÓN PARA ORINAL  TIPO CORONA O SIMILAR REF.. 93301 O SIMILAR</v>
          </cell>
          <cell r="C1670" t="str">
            <v>Insumos</v>
          </cell>
          <cell r="D1670" t="str">
            <v>UND</v>
          </cell>
          <cell r="E1670">
            <v>15348</v>
          </cell>
          <cell r="F1670">
            <v>14758</v>
          </cell>
        </row>
        <row r="1671">
          <cell r="A1671" t="str">
            <v>I1912</v>
          </cell>
          <cell r="B1671" t="str">
            <v>KIT TAZA BÁLTICA PLUS ENTRADA POSTERIOR CON VÁLVULA PUSH DE EMPOTRAR (Incluye taza, griferia push de empotrar)</v>
          </cell>
          <cell r="C1671" t="str">
            <v>Insumos</v>
          </cell>
          <cell r="D1671" t="str">
            <v>UND</v>
          </cell>
          <cell r="E1671">
            <v>1465672</v>
          </cell>
          <cell r="F1671">
            <v>1409300</v>
          </cell>
        </row>
        <row r="1672">
          <cell r="A1672" t="str">
            <v>I1913</v>
          </cell>
          <cell r="B1672" t="str">
            <v>MALLA ELECTROSOLDADA M-442  Q-9  DIAMETRO 7.5 MM  10 X 10 CM (PESO 7 KG/M2).</v>
          </cell>
          <cell r="C1672" t="str">
            <v>Insumos</v>
          </cell>
          <cell r="D1672" t="str">
            <v>M2</v>
          </cell>
          <cell r="E1672">
            <v>37308</v>
          </cell>
          <cell r="F1672">
            <v>35873</v>
          </cell>
        </row>
        <row r="1673">
          <cell r="A1673" t="str">
            <v>I1916</v>
          </cell>
          <cell r="B1673" t="str">
            <v>SUMINISTRO, TRANSPORTE E INSTALACIÓN A TODO COSTO DE MURO EN SUPERBOARD 8 MM PINTADO Y TERMINADO (DOS CARAS). INCLUYE PERFILERÍA Y TODO LO NECESARIO PARA SU CORRECTA INSTALACIÓN</v>
          </cell>
          <cell r="C1673" t="str">
            <v>Insumos</v>
          </cell>
          <cell r="D1673" t="str">
            <v>M2</v>
          </cell>
          <cell r="E1673">
            <v>161870</v>
          </cell>
          <cell r="F1673">
            <v>155644</v>
          </cell>
        </row>
        <row r="1674">
          <cell r="A1674" t="str">
            <v>I1917</v>
          </cell>
          <cell r="B1674" t="str">
            <v>SUMINISTRO, TRANSPORTE E INSTALACIÓN A TODO COSTO DE MURO EN SUPERBOARD 10 MM PINTADO Y TERMINADO (DOS CARAS). INCLUYE PERFILERÍA Y TODO LO NECESARIO PARA SU CORRECTA INSTALACIÓN</v>
          </cell>
          <cell r="C1674" t="str">
            <v>Insumos</v>
          </cell>
          <cell r="D1674" t="str">
            <v>M2</v>
          </cell>
          <cell r="E1674">
            <v>185918</v>
          </cell>
          <cell r="F1674">
            <v>178767</v>
          </cell>
        </row>
        <row r="1675">
          <cell r="A1675" t="str">
            <v>I1925</v>
          </cell>
          <cell r="B1675" t="str">
            <v>MALLA ANTIPAJARERA TRIPLE TORSIÓN (INCLUYE CHAZO 1/4", TORNILLO COMBINADO DE 8" Y ARANDELA DE 1/4")</v>
          </cell>
          <cell r="C1675" t="str">
            <v>Insumos</v>
          </cell>
          <cell r="D1675" t="str">
            <v>M2</v>
          </cell>
          <cell r="E1675">
            <v>10161</v>
          </cell>
          <cell r="F1675">
            <v>9770</v>
          </cell>
        </row>
        <row r="1676">
          <cell r="A1676" t="str">
            <v>I1926</v>
          </cell>
          <cell r="B1676" t="str">
            <v>SUMINISTRO, TRANSPORTE E INSTALACIÓN A TODO COSTO DE MURO EN GYPLAC 12,7 MM PINTADO Y TERMINADO (DOS CARAS). INCLUYE PERFILERÍA Y TODO LO NECESARIO PARA SU CORRECTA INSTALACIÓN</v>
          </cell>
          <cell r="C1676" t="str">
            <v>Insumos</v>
          </cell>
          <cell r="D1676" t="str">
            <v>M2</v>
          </cell>
          <cell r="E1676">
            <v>97120</v>
          </cell>
          <cell r="F1676">
            <v>93385</v>
          </cell>
        </row>
        <row r="1677">
          <cell r="A1677" t="str">
            <v>I1927</v>
          </cell>
          <cell r="B1677" t="str">
            <v>SUMINISTRO, TRANSPORTE E INSTALACIÓN A TODO COSTO DE MURO EN GYPLAC 12,7 MM PINTADO Y TERMINADO (UNA CARA). INCLUYE PERFILERÍA Y TODO LO NECESARIO PARA SU CORRECTA INSTALACIÓN</v>
          </cell>
          <cell r="C1677" t="str">
            <v>Insumos</v>
          </cell>
          <cell r="D1677" t="str">
            <v>M2</v>
          </cell>
          <cell r="E1677">
            <v>63824</v>
          </cell>
          <cell r="F1677">
            <v>61369</v>
          </cell>
        </row>
        <row r="1678">
          <cell r="A1678" t="str">
            <v>I1928</v>
          </cell>
          <cell r="B1678" t="str">
            <v>TUBERIA ACERO AL CARBON 1"</v>
          </cell>
          <cell r="C1678" t="str">
            <v>Insumos</v>
          </cell>
          <cell r="D1678" t="str">
            <v>ML</v>
          </cell>
          <cell r="E1678">
            <v>34631</v>
          </cell>
          <cell r="F1678">
            <v>33299</v>
          </cell>
        </row>
        <row r="1679">
          <cell r="A1679" t="str">
            <v>I1929</v>
          </cell>
          <cell r="B1679" t="str">
            <v>ROCIADORES AUTOMATICOS 5,6K 1/2" NTP LISTDO UL - FM</v>
          </cell>
          <cell r="C1679" t="str">
            <v>Insumos</v>
          </cell>
          <cell r="D1679" t="str">
            <v>UND</v>
          </cell>
          <cell r="E1679">
            <v>53278</v>
          </cell>
          <cell r="F1679">
            <v>51229</v>
          </cell>
        </row>
        <row r="1680">
          <cell r="A1680" t="str">
            <v>I1930</v>
          </cell>
          <cell r="B1680" t="str">
            <v>ACCESORIOS PARA LA CONEXION</v>
          </cell>
          <cell r="C1680" t="str">
            <v>Insumos</v>
          </cell>
          <cell r="D1680" t="str">
            <v>UND</v>
          </cell>
          <cell r="E1680">
            <v>33298</v>
          </cell>
          <cell r="F1680">
            <v>32017</v>
          </cell>
        </row>
        <row r="1681">
          <cell r="A1681" t="str">
            <v>I1931</v>
          </cell>
          <cell r="B1681" t="str">
            <v>ESCUDO ROCIADOR</v>
          </cell>
          <cell r="C1681" t="str">
            <v>Insumos</v>
          </cell>
          <cell r="D1681" t="str">
            <v>UND</v>
          </cell>
          <cell r="E1681">
            <v>9546</v>
          </cell>
          <cell r="F1681">
            <v>9179</v>
          </cell>
        </row>
        <row r="1682">
          <cell r="A1682" t="str">
            <v>I1932</v>
          </cell>
          <cell r="B1682" t="str">
            <v>LAMINA DIFUSORA DE LUZ 61X245</v>
          </cell>
          <cell r="C1682" t="str">
            <v>Insumos</v>
          </cell>
          <cell r="D1682" t="str">
            <v>UND</v>
          </cell>
          <cell r="E1682">
            <v>65859</v>
          </cell>
          <cell r="F1682">
            <v>63326</v>
          </cell>
        </row>
        <row r="1683">
          <cell r="A1683" t="str">
            <v>I1933</v>
          </cell>
          <cell r="B1683" t="str">
            <v>VÁLVULA DE 2" EXTREMO LISO</v>
          </cell>
          <cell r="C1683" t="str">
            <v>Insumos</v>
          </cell>
          <cell r="D1683" t="str">
            <v>UND</v>
          </cell>
          <cell r="E1683">
            <v>284951</v>
          </cell>
          <cell r="F1683">
            <v>273991</v>
          </cell>
        </row>
        <row r="1684">
          <cell r="A1684" t="str">
            <v>I1934</v>
          </cell>
          <cell r="B1684" t="str">
            <v>UNIÓN RÁPIDA O PASANTE DE 2" PVC</v>
          </cell>
          <cell r="C1684" t="str">
            <v>Insumos</v>
          </cell>
          <cell r="D1684" t="str">
            <v>UND</v>
          </cell>
          <cell r="E1684">
            <v>20207</v>
          </cell>
          <cell r="F1684">
            <v>19430</v>
          </cell>
        </row>
        <row r="1685">
          <cell r="A1685" t="str">
            <v>I1935</v>
          </cell>
          <cell r="B1685" t="str">
            <v>REGISTRO DE INCORPORACIÓN DE 1/2"</v>
          </cell>
          <cell r="C1685" t="str">
            <v>Insumos</v>
          </cell>
          <cell r="D1685" t="str">
            <v>UND</v>
          </cell>
          <cell r="E1685">
            <v>21454</v>
          </cell>
          <cell r="F1685">
            <v>20629</v>
          </cell>
        </row>
        <row r="1686">
          <cell r="A1686" t="str">
            <v>I1936</v>
          </cell>
          <cell r="B1686" t="str">
            <v>ADAPTADOR PE 16MM</v>
          </cell>
          <cell r="C1686" t="str">
            <v>Insumos</v>
          </cell>
          <cell r="D1686" t="str">
            <v>UND</v>
          </cell>
          <cell r="E1686">
            <v>2333</v>
          </cell>
          <cell r="F1686">
            <v>2243</v>
          </cell>
        </row>
        <row r="1687">
          <cell r="A1687" t="str">
            <v>I1937</v>
          </cell>
          <cell r="B1687" t="str">
            <v>TANQUE AGUA POTABLE PLÁSTICO CAP 5.000 LTS, INCLUYE: TAPA, ACCESORIOS Y MANGUERA FLEXIBLE A TODO COSTO</v>
          </cell>
          <cell r="C1687" t="str">
            <v>Insumos</v>
          </cell>
          <cell r="D1687" t="str">
            <v>UND</v>
          </cell>
          <cell r="E1687">
            <v>6187111</v>
          </cell>
          <cell r="F1687">
            <v>5949145</v>
          </cell>
        </row>
        <row r="1688">
          <cell r="A1688" t="str">
            <v>I1938</v>
          </cell>
          <cell r="B1688" t="str">
            <v>TUBERÍA PE 16MM</v>
          </cell>
          <cell r="C1688" t="str">
            <v>Insumos</v>
          </cell>
          <cell r="D1688" t="str">
            <v>ML</v>
          </cell>
          <cell r="E1688">
            <v>1554</v>
          </cell>
          <cell r="F1688">
            <v>1494</v>
          </cell>
        </row>
        <row r="1689">
          <cell r="A1689" t="str">
            <v>I1939</v>
          </cell>
          <cell r="B1689" t="str">
            <v>COLLAR DE DERIVACIÓN PVC 2" X 1/2" INSERTO HEMBRA</v>
          </cell>
          <cell r="C1689" t="str">
            <v>Insumos</v>
          </cell>
          <cell r="D1689" t="str">
            <v>UND</v>
          </cell>
          <cell r="E1689">
            <v>10883</v>
          </cell>
          <cell r="F1689">
            <v>10464</v>
          </cell>
        </row>
        <row r="1690">
          <cell r="A1690" t="str">
            <v>I1940</v>
          </cell>
          <cell r="B1690" t="str">
            <v>ADAPTADOR MACHO PVC 1/2"</v>
          </cell>
          <cell r="C1690" t="str">
            <v>Insumos</v>
          </cell>
          <cell r="D1690" t="str">
            <v>UND</v>
          </cell>
          <cell r="E1690">
            <v>776</v>
          </cell>
          <cell r="F1690">
            <v>746</v>
          </cell>
        </row>
        <row r="1691">
          <cell r="A1691" t="str">
            <v>I1941</v>
          </cell>
          <cell r="B1691" t="str">
            <v>CODO PVC DE 2 X 90º UZ GRAN RADIO</v>
          </cell>
          <cell r="C1691" t="str">
            <v>Insumos</v>
          </cell>
          <cell r="D1691" t="str">
            <v>UND</v>
          </cell>
          <cell r="E1691">
            <v>28759</v>
          </cell>
          <cell r="F1691">
            <v>27653</v>
          </cell>
        </row>
        <row r="1692">
          <cell r="A1692" t="str">
            <v>I1942</v>
          </cell>
          <cell r="B1692" t="str">
            <v>TUBERÍA DE 2" PVC</v>
          </cell>
          <cell r="C1692" t="str">
            <v>Insumos</v>
          </cell>
          <cell r="D1692" t="str">
            <v>ML</v>
          </cell>
          <cell r="E1692">
            <v>10883</v>
          </cell>
          <cell r="F1692">
            <v>10464</v>
          </cell>
        </row>
        <row r="1693">
          <cell r="A1693" t="str">
            <v>I1943</v>
          </cell>
          <cell r="B1693" t="str">
            <v>VÁLVULA FLOTADORA DE 1" COBRE</v>
          </cell>
          <cell r="C1693" t="str">
            <v>Insumos</v>
          </cell>
          <cell r="D1693" t="str">
            <v>UND</v>
          </cell>
          <cell r="E1693">
            <v>174167</v>
          </cell>
          <cell r="F1693">
            <v>167468</v>
          </cell>
        </row>
        <row r="1694">
          <cell r="A1694" t="str">
            <v>I1944</v>
          </cell>
          <cell r="B1694" t="str">
            <v>LISTÓN CHANUL 4 X 9</v>
          </cell>
          <cell r="C1694" t="str">
            <v>Insumos</v>
          </cell>
          <cell r="D1694" t="str">
            <v>ML</v>
          </cell>
          <cell r="E1694">
            <v>4850</v>
          </cell>
          <cell r="F1694">
            <v>4663</v>
          </cell>
        </row>
        <row r="1695">
          <cell r="A1695" t="str">
            <v>I1945</v>
          </cell>
          <cell r="B1695" t="str">
            <v>CINTA ANTIDESLIZANTE DE 48MM</v>
          </cell>
          <cell r="C1695" t="str">
            <v>Insumos</v>
          </cell>
          <cell r="D1695" t="str">
            <v>ML</v>
          </cell>
          <cell r="E1695">
            <v>10320</v>
          </cell>
          <cell r="F1695">
            <v>9923</v>
          </cell>
        </row>
        <row r="1696">
          <cell r="A1696" t="str">
            <v>I1946</v>
          </cell>
          <cell r="B1696" t="str">
            <v>PISO CERÁMICO MIKONOS TECNOLOGIA ARD ALTA RESISTENCIA AL DESLIZAMIENTO (COLOR SEGÚN DISEÑO). TIPO CORONA O SIMILAR.</v>
          </cell>
          <cell r="C1696" t="str">
            <v>Insumos</v>
          </cell>
          <cell r="D1696" t="str">
            <v>M2</v>
          </cell>
          <cell r="E1696">
            <v>34653</v>
          </cell>
          <cell r="F1696">
            <v>33320</v>
          </cell>
        </row>
        <row r="1697">
          <cell r="A1697" t="str">
            <v>I1948</v>
          </cell>
          <cell r="B1697" t="str">
            <v>TABLA ALGARROBO 18 X 1,8 MM</v>
          </cell>
          <cell r="C1697" t="str">
            <v>Insumos</v>
          </cell>
          <cell r="D1697" t="str">
            <v>M2</v>
          </cell>
          <cell r="E1697">
            <v>104579</v>
          </cell>
          <cell r="F1697">
            <v>100557</v>
          </cell>
        </row>
        <row r="1698">
          <cell r="A1698" t="str">
            <v>I1949</v>
          </cell>
          <cell r="B1698" t="str">
            <v>SELLADA CON BARNIZ MARINO 2 MANOS INCLUYE MATERIALES Y MANO DE OBRA</v>
          </cell>
          <cell r="C1698" t="str">
            <v>Insumos</v>
          </cell>
          <cell r="D1698" t="str">
            <v>M2</v>
          </cell>
          <cell r="E1698">
            <v>39927</v>
          </cell>
          <cell r="F1698">
            <v>38391</v>
          </cell>
        </row>
        <row r="1699">
          <cell r="A1699" t="str">
            <v>I1950</v>
          </cell>
          <cell r="B1699" t="str">
            <v>TORNILLO DRWALL 1 1/4"</v>
          </cell>
          <cell r="C1699" t="str">
            <v>Insumos</v>
          </cell>
          <cell r="D1699" t="str">
            <v>UND</v>
          </cell>
          <cell r="E1699">
            <v>48</v>
          </cell>
          <cell r="F1699">
            <v>46</v>
          </cell>
        </row>
        <row r="1700">
          <cell r="A1700" t="str">
            <v>I1951</v>
          </cell>
          <cell r="B1700" t="str">
            <v>ANGULO 1 1/12" X 1/8"</v>
          </cell>
          <cell r="C1700" t="str">
            <v>Insumos</v>
          </cell>
          <cell r="D1700" t="str">
            <v>ML</v>
          </cell>
          <cell r="E1700">
            <v>9342</v>
          </cell>
          <cell r="F1700">
            <v>8983</v>
          </cell>
        </row>
        <row r="1701">
          <cell r="A1701" t="str">
            <v>I1952</v>
          </cell>
          <cell r="B1701" t="str">
            <v>ÁCIDO OXÁLICO</v>
          </cell>
          <cell r="C1701" t="str">
            <v>Insumos</v>
          </cell>
          <cell r="D1701" t="str">
            <v>KG</v>
          </cell>
          <cell r="E1701">
            <v>7534</v>
          </cell>
          <cell r="F1701">
            <v>7244</v>
          </cell>
        </row>
        <row r="1702">
          <cell r="A1702" t="str">
            <v>I1953</v>
          </cell>
          <cell r="B1702" t="str">
            <v>DILATACIÓN EN PVC</v>
          </cell>
          <cell r="C1702" t="str">
            <v>Insumos</v>
          </cell>
          <cell r="D1702" t="str">
            <v>ML</v>
          </cell>
          <cell r="E1702">
            <v>5425</v>
          </cell>
          <cell r="F1702">
            <v>5216</v>
          </cell>
        </row>
        <row r="1703">
          <cell r="A1703" t="str">
            <v>I1954</v>
          </cell>
          <cell r="B1703" t="str">
            <v>SEÑALIZACIÓN Y AISLAMIENTO DE ZONAS CON CINTA (3 HILOS)</v>
          </cell>
          <cell r="C1703" t="str">
            <v>Insumos</v>
          </cell>
          <cell r="D1703" t="str">
            <v>ML</v>
          </cell>
          <cell r="E1703">
            <v>200</v>
          </cell>
          <cell r="F1703">
            <v>192</v>
          </cell>
        </row>
        <row r="1704">
          <cell r="A1704" t="str">
            <v>I1955</v>
          </cell>
          <cell r="B1704" t="str">
            <v>MALLA DE GALLINERO PARA CONSTRUCCIÓN</v>
          </cell>
          <cell r="C1704" t="str">
            <v>Insumos</v>
          </cell>
          <cell r="D1704" t="str">
            <v>M2</v>
          </cell>
          <cell r="E1704">
            <v>2371</v>
          </cell>
          <cell r="F1704">
            <v>2280</v>
          </cell>
        </row>
        <row r="1705">
          <cell r="A1705" t="str">
            <v>I1957</v>
          </cell>
          <cell r="B1705" t="str">
            <v>GUADUA MACANA PARA APUNTALAMIENTO</v>
          </cell>
          <cell r="C1705" t="str">
            <v>Insumos</v>
          </cell>
          <cell r="D1705" t="str">
            <v>ML</v>
          </cell>
          <cell r="E1705">
            <v>3586</v>
          </cell>
          <cell r="F1705">
            <v>3448</v>
          </cell>
        </row>
        <row r="1706">
          <cell r="A1706" t="str">
            <v>I1958</v>
          </cell>
          <cell r="B1706" t="e">
            <v>#VALUE!</v>
          </cell>
          <cell r="C1706" t="str">
            <v>Insumos</v>
          </cell>
          <cell r="D1706" t="str">
            <v>M2</v>
          </cell>
          <cell r="E1706">
            <v>4001</v>
          </cell>
          <cell r="F1706">
            <v>3847</v>
          </cell>
        </row>
        <row r="1707">
          <cell r="A1707" t="str">
            <v>I1959</v>
          </cell>
          <cell r="B1707" t="str">
            <v>PREPARACIÓN DE SUPERFICIE CON MÁQUINA HIDROLAVADORA, LIMPIEZA MANUAL CON ESPÁTULA Y GRATA METÁLICA, RESANE CON SIKATOPO 122, RESANES DE BACHES CON MORTERO ACRÍLICO, REPARACIÓN DE JUNTAS Y SELLO CON PELIURETANO Y FACTOR FORMA CON SIKA ROOD DE 3/8.</v>
          </cell>
          <cell r="C1707" t="str">
            <v>Insumos</v>
          </cell>
          <cell r="D1707" t="str">
            <v>M2</v>
          </cell>
          <cell r="E1707">
            <v>18833</v>
          </cell>
          <cell r="F1707">
            <v>18109</v>
          </cell>
        </row>
        <row r="1708">
          <cell r="A1708" t="str">
            <v>I1960</v>
          </cell>
          <cell r="B1708" t="str">
            <v>SUMINISTRO Y APLICACIÓN DE SISTEMA SPORT LINE, CON PRODUCTOS DE SIKA EN COLORES ROJO, VERDE Y AZUL, INCLUYE DEMARCACIÓN DE LÍNEAS.</v>
          </cell>
          <cell r="C1708" t="str">
            <v>Insumos</v>
          </cell>
          <cell r="D1708" t="str">
            <v>M2</v>
          </cell>
          <cell r="E1708">
            <v>68476</v>
          </cell>
          <cell r="F1708">
            <v>65842</v>
          </cell>
        </row>
        <row r="1709">
          <cell r="A1709" t="str">
            <v>I1961</v>
          </cell>
          <cell r="B1709" t="e">
            <v>#VALUE!</v>
          </cell>
          <cell r="C1709" t="str">
            <v>Insumos</v>
          </cell>
          <cell r="D1709" t="str">
            <v>M2</v>
          </cell>
          <cell r="E1709">
            <v>404896</v>
          </cell>
          <cell r="F1709">
            <v>389323</v>
          </cell>
        </row>
        <row r="1710">
          <cell r="A1710" t="str">
            <v>I1962</v>
          </cell>
          <cell r="B1710" t="str">
            <v>SUMINISTRO, TRANSPORTE E INSTALACIÓN DE LETREROS DE MÓDULOS SEGÚN DISEÑO. INSTALACIÓN A TODO COSTO.</v>
          </cell>
          <cell r="C1710" t="str">
            <v>Insumos</v>
          </cell>
          <cell r="D1710" t="str">
            <v>UND</v>
          </cell>
          <cell r="E1710">
            <v>1205312</v>
          </cell>
          <cell r="F1710">
            <v>1158954</v>
          </cell>
        </row>
        <row r="1711">
          <cell r="A1711" t="str">
            <v>I1963</v>
          </cell>
          <cell r="B1711" t="str">
            <v>SUMINISTRO, TRANSPORTE E INSTALACIÓN DE CHORRO TIPO LAMINAR DE COLORES. INSTALACIÓN A TODO COSTO.</v>
          </cell>
          <cell r="C1711" t="str">
            <v>Insumos</v>
          </cell>
          <cell r="D1711" t="str">
            <v>UND</v>
          </cell>
          <cell r="E1711">
            <v>4663648</v>
          </cell>
          <cell r="F1711">
            <v>4484277</v>
          </cell>
        </row>
        <row r="1712">
          <cell r="A1712" t="str">
            <v>I1964</v>
          </cell>
          <cell r="B1712" t="str">
            <v>SUMINISTRO, TRANSPORTE E INSTALACIÓN DE FILTRO DE CARTUCHO. INSTALACIÓN A TODO COSTO.</v>
          </cell>
          <cell r="C1712" t="str">
            <v>Insumos</v>
          </cell>
          <cell r="D1712" t="str">
            <v>UND</v>
          </cell>
          <cell r="E1712">
            <v>84878</v>
          </cell>
          <cell r="F1712">
            <v>81613</v>
          </cell>
        </row>
        <row r="1713">
          <cell r="A1713" t="str">
            <v>I1965</v>
          </cell>
          <cell r="B1713" t="str">
            <v>SUMINISTRO, TRANSPORTE E INSTALACIÓN DE TRANSFORMADOR DE 50 W A 12 W. INSTALACIÓN A TODO COSTO.</v>
          </cell>
          <cell r="C1713" t="str">
            <v>Insumos</v>
          </cell>
          <cell r="D1713" t="str">
            <v>UND</v>
          </cell>
          <cell r="E1713">
            <v>41661</v>
          </cell>
          <cell r="F1713">
            <v>40059</v>
          </cell>
        </row>
        <row r="1714">
          <cell r="A1714" t="str">
            <v>I1966</v>
          </cell>
          <cell r="B1714" t="str">
            <v>SUMINISTRO, TRANSPORTE E INSTALACIÓN DE BOMBA SUMERGIBLE MONOFASICA REF DM 20-N. INSTALACIÓN A TODO COSTO</v>
          </cell>
          <cell r="C1714" t="str">
            <v>Insumos</v>
          </cell>
          <cell r="D1714" t="str">
            <v>UND</v>
          </cell>
          <cell r="E1714">
            <v>6995476</v>
          </cell>
          <cell r="F1714">
            <v>6726419</v>
          </cell>
        </row>
        <row r="1715">
          <cell r="A1715" t="str">
            <v>I1967</v>
          </cell>
          <cell r="B1715" t="str">
            <v>SUMINISTRO, TRANSPORTE E INSTALACIÓN DE CAJAS DE ANDÉN PLÁSTICAS. INSTALACIÓN A TODO COSTO.</v>
          </cell>
          <cell r="C1715" t="str">
            <v>Insumos</v>
          </cell>
          <cell r="D1715" t="str">
            <v>UND</v>
          </cell>
          <cell r="E1715">
            <v>93276</v>
          </cell>
          <cell r="F1715">
            <v>89688</v>
          </cell>
        </row>
        <row r="1716">
          <cell r="A1716" t="str">
            <v>I1968</v>
          </cell>
          <cell r="B1716" t="str">
            <v>SUMINISTRO, TRANSPORTE E INSTALACIÓN DE SENSOR ELECTRICO TIPO FLOTADOR. INSTALACIÓN A TODO COSTO.</v>
          </cell>
          <cell r="C1716" t="str">
            <v>Insumos</v>
          </cell>
          <cell r="D1716" t="str">
            <v>UND</v>
          </cell>
          <cell r="E1716">
            <v>233183</v>
          </cell>
          <cell r="F1716">
            <v>224214</v>
          </cell>
        </row>
        <row r="1717">
          <cell r="A1717" t="str">
            <v>I1969</v>
          </cell>
          <cell r="B1717" t="str">
            <v>SUMINISTRO E INSTALACION  CABLE ENCAUCHETADO 3X14 AWG (SENSORES, CHORROS,  Y FLOTADORES). INSTALACIÒN A TODO COSTO.</v>
          </cell>
          <cell r="C1717" t="str">
            <v>Insumos</v>
          </cell>
          <cell r="D1717" t="str">
            <v>ML</v>
          </cell>
          <cell r="E1717">
            <v>18654</v>
          </cell>
          <cell r="F1717">
            <v>17937</v>
          </cell>
        </row>
        <row r="1718">
          <cell r="A1718" t="str">
            <v>I1970</v>
          </cell>
          <cell r="B1718" t="str">
            <v>SUMINISTRO E INSTALACION  CABLE ENCAUCHETADO 3X12 AWG (SENSORES, CHORROS,  Y FLOTADORES). INSTALACIÒN A TODO COSTO.</v>
          </cell>
          <cell r="C1718" t="str">
            <v>Insumos</v>
          </cell>
          <cell r="D1718" t="str">
            <v>ML</v>
          </cell>
          <cell r="E1718">
            <v>23319</v>
          </cell>
          <cell r="F1718">
            <v>22422</v>
          </cell>
        </row>
        <row r="1719">
          <cell r="A1719" t="str">
            <v>I1971</v>
          </cell>
          <cell r="B1719" t="str">
            <v>SUMINISTRO E INSTALACIÓN TABLERO ELECTRICO DE 1,20M X 0,60M X 0,30 TIPO INTEMPERIE, ANTIVANDALICO PARA ALOJAR EQUIPOS DE CONTROL Y FUERZA PARA MOTORES Y ALUMBRADO FUENTE. INCLIUYE BREAKERS. INSTALACIÓN A TODO COSTO.</v>
          </cell>
          <cell r="C1719" t="str">
            <v>Insumos</v>
          </cell>
          <cell r="D1719" t="str">
            <v>UND</v>
          </cell>
          <cell r="E1719">
            <v>7772750</v>
          </cell>
          <cell r="F1719">
            <v>7473798</v>
          </cell>
        </row>
        <row r="1720">
          <cell r="A1720" t="str">
            <v>I1972</v>
          </cell>
          <cell r="B1720" t="str">
            <v>SUMINISTRO, TRANSPORTE E INSTALACION CARCAMO CON REJILLA METALICA EN CONTRAMARCO Y MARCO EN ANGULO 2"2*3/16 Y REJILLA EN PLATINA DE 2"*3/16 (INCLUYE REJILLA METALICA). INSTALACIÓN A TODO COSTO.</v>
          </cell>
          <cell r="C1720" t="str">
            <v>Insumos</v>
          </cell>
          <cell r="D1720" t="str">
            <v>ML</v>
          </cell>
          <cell r="E1720">
            <v>156416</v>
          </cell>
          <cell r="F1720">
            <v>150400</v>
          </cell>
        </row>
        <row r="1721">
          <cell r="A1721" t="str">
            <v>I1973</v>
          </cell>
          <cell r="B1721" t="str">
            <v>TEMPORIZADOR PARA SISTEMA DE RIEGO</v>
          </cell>
          <cell r="C1721" t="str">
            <v>Insumos</v>
          </cell>
          <cell r="D1721" t="str">
            <v>UND</v>
          </cell>
          <cell r="E1721">
            <v>376662</v>
          </cell>
          <cell r="F1721">
            <v>362175</v>
          </cell>
        </row>
        <row r="1722">
          <cell r="A1722" t="str">
            <v>I1974</v>
          </cell>
          <cell r="B1722" t="str">
            <v>BOQUILLA ROCIADORA</v>
          </cell>
          <cell r="C1722" t="str">
            <v>Insumos</v>
          </cell>
          <cell r="D1722" t="str">
            <v>UND</v>
          </cell>
          <cell r="E1722">
            <v>7534</v>
          </cell>
          <cell r="F1722">
            <v>7244</v>
          </cell>
        </row>
        <row r="1723">
          <cell r="A1723" t="str">
            <v>I1975</v>
          </cell>
          <cell r="B1723" t="e">
            <v>#VALUE!</v>
          </cell>
          <cell r="C1723" t="str">
            <v>Insumos</v>
          </cell>
          <cell r="D1723" t="str">
            <v>UND</v>
          </cell>
          <cell r="E1723">
            <v>322400</v>
          </cell>
          <cell r="F1723">
            <v>310000</v>
          </cell>
        </row>
        <row r="1724">
          <cell r="A1724" t="str">
            <v>I1976</v>
          </cell>
          <cell r="B1724" t="str">
            <v>CAJA ELÉCTRICA 4X4 BLANCA CONDUIT O SIMILAR. INCLUYE ACCESORIOS DE FIJACIÓN.</v>
          </cell>
          <cell r="C1724" t="str">
            <v>Insumos</v>
          </cell>
          <cell r="D1724" t="str">
            <v>UND</v>
          </cell>
          <cell r="E1724">
            <v>23504</v>
          </cell>
          <cell r="F1724">
            <v>22600</v>
          </cell>
        </row>
        <row r="1725">
          <cell r="A1725" t="str">
            <v>I1977</v>
          </cell>
          <cell r="B1725" t="str">
            <v>SUMINISTRO, TRANSPORE E INSTALACIÓN DE LUMINARIA LED 80W TIPO FAROL PRIMAVERA TEMPERATURA DE COLOR 4100K. INCLUYE POSTE Y ACCESORIOS. ALTURA = 4 MTS. INSTALACIÓN A TODO COSTO.</v>
          </cell>
          <cell r="C1725" t="str">
            <v>Insumos</v>
          </cell>
          <cell r="D1725" t="str">
            <v>UND</v>
          </cell>
          <cell r="E1725">
            <v>1675790</v>
          </cell>
          <cell r="F1725">
            <v>1611337</v>
          </cell>
        </row>
        <row r="1726">
          <cell r="A1726" t="str">
            <v>I1978</v>
          </cell>
          <cell r="B1726" t="str">
            <v>SUMINISTRO, TRANSPORTE E INSTALACIÓN DE MATERO PREFABRICADO EN CONCRETO (INCLUYE PLANTA ORNAMENTAL, TIERRA NEGRA). INSTALACIÓN A TODO COSTO.</v>
          </cell>
          <cell r="C1726" t="str">
            <v>Insumos</v>
          </cell>
          <cell r="D1726" t="str">
            <v>UND</v>
          </cell>
          <cell r="E1726">
            <v>340536</v>
          </cell>
          <cell r="F1726">
            <v>327438</v>
          </cell>
        </row>
        <row r="1727">
          <cell r="A1727" t="str">
            <v>I1979</v>
          </cell>
          <cell r="B1727" t="str">
            <v>SUMINISTRO E INSTALACIÓN DE BASURERA PIVOTANTE EN ACERO INOXIDABLE TIPO EXTERIOR. INSTALACIÓN A TODO COSTO.</v>
          </cell>
          <cell r="C1727" t="str">
            <v>Insumos</v>
          </cell>
          <cell r="D1727" t="str">
            <v>UND</v>
          </cell>
          <cell r="E1727">
            <v>1369118</v>
          </cell>
          <cell r="F1727">
            <v>1316460</v>
          </cell>
        </row>
        <row r="1728">
          <cell r="A1728" t="str">
            <v>I1980</v>
          </cell>
          <cell r="B1728" t="str">
            <v>BANCA INDIVIDUAL TIPO CUBO PREFABRICADA A=40; B=40; H=50 CM.</v>
          </cell>
          <cell r="C1728" t="str">
            <v>Insumos</v>
          </cell>
          <cell r="D1728" t="str">
            <v>UND</v>
          </cell>
          <cell r="E1728">
            <v>131843</v>
          </cell>
          <cell r="F1728">
            <v>126772</v>
          </cell>
        </row>
        <row r="1729">
          <cell r="A1729" t="str">
            <v>I1981</v>
          </cell>
          <cell r="B1729" t="str">
            <v>SUMINISTRO, TRANSPORTE E INSTALACIÓN DE CONTENEDOR DE RAICES TIPO B20 (TIPO A) (1.2X1.2X1M. INC. SUMINISTRO, CONSTRUCCIÓN, ALCOQUE Y FILTRO EN GRAVILLA. NO INCLUYE. TIERRA). INSTALACIÓN A TODO COSTO.</v>
          </cell>
          <cell r="C1729" t="str">
            <v>Insumos</v>
          </cell>
          <cell r="D1729" t="str">
            <v>UND</v>
          </cell>
          <cell r="E1729">
            <v>770743</v>
          </cell>
          <cell r="F1729">
            <v>741099</v>
          </cell>
        </row>
        <row r="1730">
          <cell r="A1730" t="str">
            <v>I1982</v>
          </cell>
          <cell r="B1730" t="str">
            <v>SUMINISTRO, TRANSPORTE E INSTALACIÓN DE SISTEMA SÉPTICO - FILTROS ANAEROBIOS INTEGRADOS O INDEPENDIENTES (SÉPTICO 10.000 L + FILTRO ANAEROBIO DE 7.500 L + 1000 ROSETONES PLÁSTICOS) FABRICADO EN POLÑIETILENO LINEAL 100% VIRGEN. INCLUYE ACCESORIOS.</v>
          </cell>
          <cell r="C1730" t="str">
            <v>Insumos</v>
          </cell>
          <cell r="D1730" t="str">
            <v>UND</v>
          </cell>
          <cell r="E1730">
            <v>54759049</v>
          </cell>
          <cell r="F1730">
            <v>52652932</v>
          </cell>
        </row>
        <row r="1731">
          <cell r="A1731" t="str">
            <v>I1985</v>
          </cell>
          <cell r="B1731" t="str">
            <v>SUMINISTRO, TRANSPORTE E INSTALACIÓN DE EMPALME A CÁMARAS DE INSPECCIÓN CONCRETO DE 3000 PSI</v>
          </cell>
          <cell r="C1731" t="str">
            <v>Insumos</v>
          </cell>
          <cell r="D1731" t="str">
            <v>UND</v>
          </cell>
          <cell r="E1731">
            <v>79237</v>
          </cell>
          <cell r="F1731">
            <v>76189</v>
          </cell>
        </row>
        <row r="1732">
          <cell r="A1732" t="str">
            <v>I1986</v>
          </cell>
          <cell r="B1732" t="str">
            <v>SUMINISTRO, TRANSPORTE E INSTALACIÓN DE ARO TAPA HF D=0,68 MTS PARA CÁMARA DE INSPECCIÓN</v>
          </cell>
          <cell r="C1732" t="str">
            <v>Insumos</v>
          </cell>
          <cell r="D1732" t="str">
            <v>UND</v>
          </cell>
          <cell r="E1732">
            <v>655461</v>
          </cell>
          <cell r="F1732">
            <v>630251</v>
          </cell>
        </row>
        <row r="1733">
          <cell r="A1733" t="str">
            <v>I1987</v>
          </cell>
          <cell r="B1733" t="str">
            <v>CERÁMICA NACIONAL</v>
          </cell>
          <cell r="C1733" t="str">
            <v>Insumos</v>
          </cell>
          <cell r="D1733" t="str">
            <v>M2</v>
          </cell>
          <cell r="E1733">
            <v>109332</v>
          </cell>
          <cell r="F1733">
            <v>105127</v>
          </cell>
        </row>
        <row r="1734">
          <cell r="A1734" t="str">
            <v>I1988</v>
          </cell>
          <cell r="B1734" t="str">
            <v>SOPORTE TAPA TUBO 1 UNIDAD</v>
          </cell>
          <cell r="C1734" t="str">
            <v>Insumos</v>
          </cell>
          <cell r="D1734" t="str">
            <v>UND</v>
          </cell>
          <cell r="E1734">
            <v>5724</v>
          </cell>
          <cell r="F1734">
            <v>5504</v>
          </cell>
        </row>
        <row r="1735">
          <cell r="A1735" t="str">
            <v>I1989</v>
          </cell>
          <cell r="B1735" t="str">
            <v>TAPA TUBO SALIDA</v>
          </cell>
          <cell r="C1735" t="str">
            <v>Insumos</v>
          </cell>
          <cell r="D1735" t="str">
            <v>UND</v>
          </cell>
          <cell r="E1735">
            <v>17930</v>
          </cell>
          <cell r="F1735">
            <v>17240</v>
          </cell>
        </row>
        <row r="1736">
          <cell r="A1736" t="str">
            <v>I1990</v>
          </cell>
          <cell r="B1736" t="str">
            <v>TUBO SALIDA UNIVERSAL</v>
          </cell>
          <cell r="C1736" t="str">
            <v>Insumos</v>
          </cell>
          <cell r="D1736" t="str">
            <v>UND</v>
          </cell>
          <cell r="E1736">
            <v>34503</v>
          </cell>
          <cell r="F1736">
            <v>33176</v>
          </cell>
        </row>
        <row r="1737">
          <cell r="A1737" t="str">
            <v>I1991</v>
          </cell>
          <cell r="B1737" t="str">
            <v>CABALLETE FIBROCEMENTO DE VENTILACION</v>
          </cell>
          <cell r="C1737" t="str">
            <v>Insumos</v>
          </cell>
          <cell r="D1737" t="str">
            <v>UND</v>
          </cell>
          <cell r="E1737">
            <v>51076</v>
          </cell>
          <cell r="F1737">
            <v>49112</v>
          </cell>
        </row>
        <row r="1738">
          <cell r="A1738" t="str">
            <v>I1992</v>
          </cell>
          <cell r="B1738" t="str">
            <v>TEJA DE VENTILACION #6 P7 DERECHA O IZQUIERDA</v>
          </cell>
          <cell r="C1738" t="str">
            <v>Insumos</v>
          </cell>
          <cell r="D1738" t="str">
            <v>UND</v>
          </cell>
          <cell r="E1738">
            <v>120416</v>
          </cell>
          <cell r="F1738">
            <v>115785</v>
          </cell>
        </row>
        <row r="1739">
          <cell r="A1739" t="str">
            <v>I1993</v>
          </cell>
          <cell r="B1739" t="str">
            <v>EXTRACTOR BROAN TECHO 18X18X11 CM 5 PUL</v>
          </cell>
          <cell r="C1739" t="str">
            <v>Insumos</v>
          </cell>
          <cell r="D1739" t="str">
            <v>UND</v>
          </cell>
          <cell r="E1739">
            <v>249954</v>
          </cell>
          <cell r="F1739">
            <v>240340</v>
          </cell>
        </row>
        <row r="1740">
          <cell r="A1740" t="str">
            <v>I1994</v>
          </cell>
          <cell r="B1740" t="str">
            <v>EXTRACTOR BROAN TECHO 21.5X21.5X12.4 CM 6 PUL</v>
          </cell>
          <cell r="C1740" t="str">
            <v>Insumos</v>
          </cell>
          <cell r="D1740" t="str">
            <v>UND</v>
          </cell>
          <cell r="E1740">
            <v>331310</v>
          </cell>
          <cell r="F1740">
            <v>318567</v>
          </cell>
        </row>
        <row r="1741">
          <cell r="A1741" t="str">
            <v>I1995</v>
          </cell>
          <cell r="B1741" t="str">
            <v>REJILLA 30X30 CM VENTILACION PERSIANA</v>
          </cell>
          <cell r="C1741" t="str">
            <v>Insumos</v>
          </cell>
          <cell r="D1741" t="str">
            <v>UND</v>
          </cell>
          <cell r="E1741">
            <v>26970</v>
          </cell>
          <cell r="F1741">
            <v>25933</v>
          </cell>
        </row>
        <row r="1742">
          <cell r="A1742" t="str">
            <v>I1996</v>
          </cell>
          <cell r="B1742" t="str">
            <v>COMPRA DE SIEMBRA (PROYECTO ESCUELA LA CAPILLA 2019)</v>
          </cell>
          <cell r="C1742" t="str">
            <v>Insumos</v>
          </cell>
          <cell r="D1742" t="str">
            <v>UND</v>
          </cell>
          <cell r="E1742">
            <v>301329</v>
          </cell>
          <cell r="F1742">
            <v>289739</v>
          </cell>
        </row>
        <row r="1743">
          <cell r="A1743" t="str">
            <v>I1997</v>
          </cell>
          <cell r="B1743" t="str">
            <v>BROCA 7/8" X 21 HILTI</v>
          </cell>
          <cell r="C1743" t="str">
            <v>Insumos</v>
          </cell>
          <cell r="D1743" t="str">
            <v>UND</v>
          </cell>
          <cell r="E1743">
            <v>1060616</v>
          </cell>
          <cell r="F1743">
            <v>1019823</v>
          </cell>
        </row>
        <row r="1744">
          <cell r="A1744" t="str">
            <v>I1998</v>
          </cell>
          <cell r="B1744" t="str">
            <v>RETARDANTE AL FUEGO SIKA UNITHERM O SIMILAR</v>
          </cell>
          <cell r="C1744" t="str">
            <v>Insumos</v>
          </cell>
          <cell r="D1744" t="str">
            <v>GAL</v>
          </cell>
          <cell r="E1744">
            <v>182244</v>
          </cell>
          <cell r="F1744">
            <v>175235</v>
          </cell>
        </row>
        <row r="1745">
          <cell r="A1745" t="str">
            <v>I1999</v>
          </cell>
          <cell r="B1745" t="str">
            <v>POLISOMBRA NEGRA 35%</v>
          </cell>
          <cell r="C1745" t="str">
            <v>Insumos</v>
          </cell>
          <cell r="D1745" t="str">
            <v>M2</v>
          </cell>
          <cell r="E1745">
            <v>1513</v>
          </cell>
          <cell r="F1745">
            <v>1455</v>
          </cell>
        </row>
        <row r="1746">
          <cell r="A1746" t="str">
            <v>I2000</v>
          </cell>
          <cell r="B1746" t="str">
            <v>SUMINISTRO TRANSPORTE E INSTALACIÓN DE MURO EN SUPERBOARD 8MM UNA CARA (PERFILERÍA CAL. 26 CADA 60 CM). INCLUYE TRES MANOS DE PINTURA. ANCHO &lt; 50 CM (A TODO COSTO)</v>
          </cell>
          <cell r="C1746" t="str">
            <v>Insumos</v>
          </cell>
          <cell r="D1746" t="str">
            <v>ML</v>
          </cell>
          <cell r="E1746">
            <v>99851</v>
          </cell>
          <cell r="F1746">
            <v>96011</v>
          </cell>
        </row>
        <row r="1747">
          <cell r="A1747" t="str">
            <v>I2001</v>
          </cell>
          <cell r="B1747" t="str">
            <v>SUMINISTRO, TRANSPORTE E INSTALACIÓN A TODO COSTO DE ALERO PARA FACHADA EN SUPERBOARD DE 8 MM. INCLUYE ESTRUCTURA METÁLICA DE SOPORTE Y ANDAMIOS PARA SU CONSTRUCCIÓN</v>
          </cell>
          <cell r="C1747" t="str">
            <v>Insumos</v>
          </cell>
          <cell r="D1747" t="str">
            <v>ML</v>
          </cell>
          <cell r="E1747">
            <v>532281</v>
          </cell>
          <cell r="F1747">
            <v>511809</v>
          </cell>
        </row>
        <row r="1748">
          <cell r="A1748" t="str">
            <v>I2002</v>
          </cell>
          <cell r="B1748" t="str">
            <v>CANALETA PLÁSTICA DE 10 X 100 CM</v>
          </cell>
          <cell r="C1748" t="str">
            <v>Insumos</v>
          </cell>
          <cell r="D1748" t="str">
            <v>ML</v>
          </cell>
          <cell r="E1748">
            <v>34653</v>
          </cell>
          <cell r="F1748">
            <v>33320</v>
          </cell>
        </row>
        <row r="1749">
          <cell r="A1749" t="str">
            <v>I2003</v>
          </cell>
          <cell r="B1749" t="str">
            <v>PUERTA EN ALUMINIO Y VIDRIO TEMPLADO 6 MM CON CERRADURA Y MANIJA (HOJA SENCILLA). INCLUYE EL SUMINISTRO DE TODOS LOS ACCESORIOS REQUERIDOS PARA EL CORRECTO MONTAJE.</v>
          </cell>
          <cell r="C1749" t="str">
            <v>Insumos</v>
          </cell>
          <cell r="D1749" t="str">
            <v>M2</v>
          </cell>
          <cell r="E1749">
            <v>959069</v>
          </cell>
          <cell r="F1749">
            <v>922182</v>
          </cell>
        </row>
        <row r="1750">
          <cell r="A1750" t="str">
            <v>I2004</v>
          </cell>
          <cell r="B1750" t="str">
            <v>ORINAL INSTITUCIONAL MEDIANO DE ENTRADA SUPERIOR EN PORCELANA COLOR BLANCO LINEA POLO (CORONA) REF: 088621001 O SIMILAR. INCLUYE GRIFERÍA PUSH.</v>
          </cell>
          <cell r="C1750" t="str">
            <v>Insumos</v>
          </cell>
          <cell r="D1750" t="str">
            <v>UND</v>
          </cell>
          <cell r="E1750">
            <v>498547</v>
          </cell>
          <cell r="F1750">
            <v>479372</v>
          </cell>
        </row>
        <row r="1751">
          <cell r="A1751" t="str">
            <v>I2005</v>
          </cell>
          <cell r="B1751" t="str">
            <v>TRITURADO 3/4"</v>
          </cell>
          <cell r="C1751" t="str">
            <v>Insumos</v>
          </cell>
          <cell r="D1751" t="str">
            <v>M3</v>
          </cell>
          <cell r="E1751">
            <v>97934</v>
          </cell>
          <cell r="F1751">
            <v>94167</v>
          </cell>
        </row>
        <row r="1752">
          <cell r="A1752" t="str">
            <v>I2006</v>
          </cell>
          <cell r="B1752" t="str">
            <v>TUBERIA PEALPE 1/2" PARA GAS</v>
          </cell>
          <cell r="C1752" t="str">
            <v>Insumos</v>
          </cell>
          <cell r="D1752" t="str">
            <v>ML</v>
          </cell>
          <cell r="E1752">
            <v>4234</v>
          </cell>
          <cell r="F1752">
            <v>4071</v>
          </cell>
        </row>
        <row r="1753">
          <cell r="A1753" t="str">
            <v>I2007</v>
          </cell>
          <cell r="B1753" t="str">
            <v>VALVULA PARA GAS 1/2"</v>
          </cell>
          <cell r="C1753" t="str">
            <v>Insumos</v>
          </cell>
          <cell r="D1753" t="str">
            <v>UND</v>
          </cell>
          <cell r="E1753">
            <v>21560</v>
          </cell>
          <cell r="F1753">
            <v>20731</v>
          </cell>
        </row>
        <row r="1754">
          <cell r="A1754" t="str">
            <v>I2008</v>
          </cell>
          <cell r="B1754" t="e">
            <v>#VALUE!</v>
          </cell>
          <cell r="C1754" t="str">
            <v>Insumos</v>
          </cell>
          <cell r="D1754" t="str">
            <v>UND</v>
          </cell>
          <cell r="E1754">
            <v>5946584</v>
          </cell>
          <cell r="F1754">
            <v>5717869</v>
          </cell>
        </row>
        <row r="1755">
          <cell r="A1755" t="str">
            <v>I2009</v>
          </cell>
          <cell r="B1755" t="e">
            <v>#VALUE!</v>
          </cell>
          <cell r="C1755" t="str">
            <v>Insumos</v>
          </cell>
          <cell r="D1755" t="str">
            <v>UND</v>
          </cell>
          <cell r="E1755">
            <v>3476158</v>
          </cell>
          <cell r="F1755">
            <v>3342460</v>
          </cell>
        </row>
        <row r="1756">
          <cell r="A1756" t="str">
            <v>I2010</v>
          </cell>
          <cell r="B1756" t="e">
            <v>#VALUE!</v>
          </cell>
          <cell r="C1756" t="str">
            <v>Insumos</v>
          </cell>
          <cell r="D1756" t="str">
            <v>UND</v>
          </cell>
          <cell r="E1756">
            <v>1795950</v>
          </cell>
          <cell r="F1756">
            <v>1726875</v>
          </cell>
        </row>
        <row r="1757">
          <cell r="A1757" t="str">
            <v>I2012</v>
          </cell>
          <cell r="B1757" t="e">
            <v>#VALUE!</v>
          </cell>
          <cell r="C1757" t="str">
            <v>Insumos</v>
          </cell>
          <cell r="D1757" t="str">
            <v>M2</v>
          </cell>
          <cell r="E1757">
            <v>280220</v>
          </cell>
          <cell r="F1757">
            <v>269442</v>
          </cell>
        </row>
        <row r="1758">
          <cell r="A1758" t="str">
            <v>I2013</v>
          </cell>
          <cell r="B1758" t="str">
            <v>SANITARIO PARA PASILLO TÉCNICO DESCARGA A PARED Y PISO. ACERO INOXIDABLE AISI 304. DIMENSIONES 0.365X0.44X0.771 M DE SOCODA O SIMILAR</v>
          </cell>
          <cell r="C1758" t="str">
            <v>Insumos</v>
          </cell>
          <cell r="D1758" t="str">
            <v>UND</v>
          </cell>
          <cell r="E1758">
            <v>2446304</v>
          </cell>
          <cell r="F1758">
            <v>2352215</v>
          </cell>
        </row>
        <row r="1759">
          <cell r="A1759" t="str">
            <v>I2014</v>
          </cell>
          <cell r="B1759" t="str">
            <v>FLUXÓMETRO (VÁLVULA ALTA PRESIÓN 1-1/4"). REF. VITAL TSP03 DE SOCODA O SIMILAR</v>
          </cell>
          <cell r="C1759" t="str">
            <v>Insumos</v>
          </cell>
          <cell r="D1759" t="str">
            <v>UND</v>
          </cell>
          <cell r="E1759">
            <v>498876</v>
          </cell>
          <cell r="F1759">
            <v>479688</v>
          </cell>
        </row>
        <row r="1760">
          <cell r="A1760" t="str">
            <v>I2015</v>
          </cell>
          <cell r="B1760" t="str">
            <v>GRIFERÍA LAVADERO PISCIS PARED SENCILLA</v>
          </cell>
          <cell r="C1760" t="str">
            <v>Insumos</v>
          </cell>
          <cell r="D1760" t="str">
            <v>UND</v>
          </cell>
          <cell r="E1760">
            <v>105465</v>
          </cell>
          <cell r="F1760">
            <v>101409</v>
          </cell>
        </row>
        <row r="1761">
          <cell r="A1761" t="str">
            <v>I2016</v>
          </cell>
          <cell r="B1761" t="str">
            <v>MALLA CERRAMIENTO, HUECOS 1/2"X1/2", GRIS. REF COLMALLAS O SIMILAR</v>
          </cell>
          <cell r="C1761" t="str">
            <v>Insumos</v>
          </cell>
          <cell r="D1761" t="str">
            <v>M2</v>
          </cell>
          <cell r="E1761">
            <v>16699</v>
          </cell>
          <cell r="F1761">
            <v>16057</v>
          </cell>
        </row>
        <row r="1762">
          <cell r="A1762" t="str">
            <v>I2017</v>
          </cell>
          <cell r="B1762" t="str">
            <v>DUCHA TIPO TELÉFONO, MANGUERA L=1.5 M, CROMADA</v>
          </cell>
          <cell r="C1762" t="str">
            <v>Insumos</v>
          </cell>
          <cell r="D1762" t="str">
            <v>UND</v>
          </cell>
          <cell r="E1762">
            <v>75184</v>
          </cell>
          <cell r="F1762">
            <v>72292</v>
          </cell>
        </row>
        <row r="1763">
          <cell r="A1763" t="str">
            <v>I2018</v>
          </cell>
          <cell r="B1763" t="str">
            <v>BOMBA ELÉCTRICA 1"X1" 0,5HP,40LTSXMIN, REF. PKM60 DE PEDROLLO O SIMILAR</v>
          </cell>
          <cell r="C1763" t="str">
            <v>Insumos</v>
          </cell>
          <cell r="D1763" t="str">
            <v>UND</v>
          </cell>
          <cell r="E1763">
            <v>293796</v>
          </cell>
          <cell r="F1763">
            <v>282496</v>
          </cell>
        </row>
        <row r="1764">
          <cell r="A1764" t="str">
            <v>I2019</v>
          </cell>
          <cell r="B1764" t="str">
            <v>DEPOSITO EN “L” 1.861.55*0.55: 6 ENTREPAÑOS ELABORADOS EN LAMINA INOX 304 C-20 SATINADA CON REFUERZOS EN LAMINA Y TUBO CUADRADO INOX DE 1” PARA UNION EN VERTICE.</v>
          </cell>
          <cell r="C1764" t="str">
            <v>Insumos</v>
          </cell>
          <cell r="D1764" t="str">
            <v>ML</v>
          </cell>
          <cell r="E1764">
            <v>316395</v>
          </cell>
          <cell r="F1764">
            <v>304226</v>
          </cell>
        </row>
        <row r="1765">
          <cell r="A1765" t="str">
            <v>I2020</v>
          </cell>
          <cell r="B1765" t="e">
            <v>#VALUE!</v>
          </cell>
          <cell r="C1765" t="str">
            <v>Insumos</v>
          </cell>
          <cell r="D1765" t="str">
            <v>UND</v>
          </cell>
          <cell r="E1765">
            <v>7377785</v>
          </cell>
          <cell r="F1765">
            <v>7094024</v>
          </cell>
        </row>
        <row r="1766">
          <cell r="A1766" t="str">
            <v>I2021</v>
          </cell>
          <cell r="B1766" t="str">
            <v>REJILLA RECTANGULAR PEATONAL A=60; B=30; H=6 CM (UTIL); 21.5 KG/UN</v>
          </cell>
          <cell r="C1766" t="str">
            <v>Insumos</v>
          </cell>
          <cell r="D1766" t="str">
            <v>UND</v>
          </cell>
          <cell r="E1766">
            <v>46542</v>
          </cell>
          <cell r="F1766">
            <v>44752</v>
          </cell>
        </row>
        <row r="1767">
          <cell r="A1767" t="str">
            <v>I2022</v>
          </cell>
          <cell r="B1767" t="str">
            <v>BANCA EN CONCRETO PULIDO TRES PIEZAS A=42; L=150; H=69.5 CM; 287KG/UN</v>
          </cell>
          <cell r="C1767" t="str">
            <v>Insumos</v>
          </cell>
          <cell r="D1767" t="str">
            <v>UND</v>
          </cell>
          <cell r="E1767">
            <v>470793</v>
          </cell>
          <cell r="F1767">
            <v>452686</v>
          </cell>
        </row>
        <row r="1768">
          <cell r="A1768" t="str">
            <v>I2023</v>
          </cell>
          <cell r="B1768" t="str">
            <v>BLOQUE BASE EN CEMENTO PLAQUETA ABUJARDADA COLOR A=50; B=50; H=7 CM; 42 KG/M2 (Inc. Transporte y descargue) - VEHICULAR</v>
          </cell>
          <cell r="C1768" t="str">
            <v>Insumos</v>
          </cell>
          <cell r="D1768" t="str">
            <v>UND</v>
          </cell>
          <cell r="E1768">
            <v>57476</v>
          </cell>
          <cell r="F1768">
            <v>55265</v>
          </cell>
        </row>
        <row r="1769">
          <cell r="A1769" t="str">
            <v>I2026</v>
          </cell>
          <cell r="B1769" t="str">
            <v>BLOQUE BASE EN CEMENTO PLAQUETA ABUJARDADA GRIS A=50; B=50; H=7 CM; 42 KG/M2. (Incluye transporte y descargue) - VEHICULAR</v>
          </cell>
          <cell r="C1769" t="str">
            <v>Insumos</v>
          </cell>
          <cell r="D1769" t="str">
            <v>UND</v>
          </cell>
          <cell r="E1769">
            <v>51179</v>
          </cell>
          <cell r="F1769">
            <v>49211</v>
          </cell>
        </row>
        <row r="1770">
          <cell r="A1770" t="str">
            <v>I2029</v>
          </cell>
          <cell r="B1770" t="str">
            <v>BOLSAS ROJAS</v>
          </cell>
          <cell r="C1770" t="str">
            <v>Insumos</v>
          </cell>
          <cell r="D1770" t="str">
            <v>UND</v>
          </cell>
          <cell r="E1770">
            <v>626</v>
          </cell>
          <cell r="F1770">
            <v>602</v>
          </cell>
        </row>
        <row r="1771">
          <cell r="A1771" t="str">
            <v>I2030</v>
          </cell>
          <cell r="B1771" t="str">
            <v>TAPABOCAS DESECHABLES</v>
          </cell>
          <cell r="C1771" t="str">
            <v>Insumos</v>
          </cell>
          <cell r="D1771" t="str">
            <v>UND</v>
          </cell>
          <cell r="E1771">
            <v>339</v>
          </cell>
          <cell r="F1771">
            <v>326</v>
          </cell>
        </row>
        <row r="1772">
          <cell r="A1772" t="str">
            <v>I2032</v>
          </cell>
          <cell r="B1772" t="str">
            <v>JABON LIQUIDO</v>
          </cell>
          <cell r="C1772" t="str">
            <v>Insumos</v>
          </cell>
          <cell r="D1772" t="str">
            <v>LT</v>
          </cell>
          <cell r="E1772">
            <v>11469</v>
          </cell>
          <cell r="F1772">
            <v>11028</v>
          </cell>
        </row>
        <row r="1773">
          <cell r="A1773" t="str">
            <v>I2033</v>
          </cell>
          <cell r="B1773" t="str">
            <v>GEL ANTIBACTERIAL CON ALCOHOL MAYOR AL 70%</v>
          </cell>
          <cell r="C1773" t="str">
            <v>Insumos</v>
          </cell>
          <cell r="D1773" t="str">
            <v>LT</v>
          </cell>
          <cell r="E1773">
            <v>31352</v>
          </cell>
          <cell r="F1773">
            <v>30146</v>
          </cell>
        </row>
        <row r="1774">
          <cell r="A1774" t="str">
            <v>I2034</v>
          </cell>
          <cell r="B1774" t="str">
            <v>TOALLAS DE PAPEL PARA MANOS</v>
          </cell>
          <cell r="C1774" t="str">
            <v>Insumos</v>
          </cell>
          <cell r="D1774" t="str">
            <v>UND</v>
          </cell>
          <cell r="E1774">
            <v>60</v>
          </cell>
          <cell r="F1774">
            <v>58</v>
          </cell>
        </row>
        <row r="1775">
          <cell r="A1775" t="str">
            <v>I2035</v>
          </cell>
          <cell r="B1775" t="str">
            <v>DESINFECTANTE CON AMONIO</v>
          </cell>
          <cell r="C1775" t="str">
            <v>Insumos</v>
          </cell>
          <cell r="D1775" t="str">
            <v>LT</v>
          </cell>
          <cell r="E1775">
            <v>12340</v>
          </cell>
          <cell r="F1775">
            <v>11865</v>
          </cell>
        </row>
        <row r="1776">
          <cell r="A1776" t="str">
            <v>I2036</v>
          </cell>
          <cell r="B1776" t="str">
            <v>AGUA PARA MEZCLAR CON DESINFECTANTE (TUNEL DE DESINFECCION)</v>
          </cell>
          <cell r="C1776" t="str">
            <v>Insumos</v>
          </cell>
          <cell r="D1776" t="str">
            <v>LT</v>
          </cell>
          <cell r="E1776">
            <v>5</v>
          </cell>
          <cell r="F1776">
            <v>5</v>
          </cell>
        </row>
        <row r="1777">
          <cell r="A1777" t="str">
            <v>I2037</v>
          </cell>
          <cell r="B1777" t="str">
            <v>AGUA PARA LAVADO DE MANOS</v>
          </cell>
          <cell r="C1777" t="str">
            <v>Insumos</v>
          </cell>
          <cell r="D1777" t="str">
            <v>LT</v>
          </cell>
          <cell r="E1777">
            <v>3</v>
          </cell>
          <cell r="F1777">
            <v>3</v>
          </cell>
        </row>
        <row r="1778">
          <cell r="A1778" t="str">
            <v>I2038</v>
          </cell>
          <cell r="B1778" t="str">
            <v>TUNEL DE DESINFECCION</v>
          </cell>
          <cell r="C1778" t="str">
            <v>Insumos</v>
          </cell>
          <cell r="D1778" t="str">
            <v>UND</v>
          </cell>
          <cell r="E1778">
            <v>4663613</v>
          </cell>
          <cell r="F1778">
            <v>4484243</v>
          </cell>
        </row>
        <row r="1779">
          <cell r="A1779" t="str">
            <v>I2039</v>
          </cell>
          <cell r="B1779" t="str">
            <v>TERMOMETRO LASER</v>
          </cell>
          <cell r="C1779" t="str">
            <v>Insumos</v>
          </cell>
          <cell r="D1779" t="str">
            <v>UND</v>
          </cell>
          <cell r="E1779">
            <v>701430</v>
          </cell>
          <cell r="F1779">
            <v>674452</v>
          </cell>
        </row>
        <row r="1780">
          <cell r="A1780" t="str">
            <v>I2044</v>
          </cell>
          <cell r="B1780" t="str">
            <v>ACOPLE PLASTICO LVM/LVP 60 CM 1/2 X 1/2</v>
          </cell>
          <cell r="C1780" t="str">
            <v>Insumos</v>
          </cell>
          <cell r="D1780" t="str">
            <v>UND</v>
          </cell>
          <cell r="E1780">
            <v>5950</v>
          </cell>
          <cell r="F1780">
            <v>5721</v>
          </cell>
        </row>
        <row r="1781">
          <cell r="A1781" t="str">
            <v>I2046</v>
          </cell>
          <cell r="B1781" t="str">
            <v>BLOQUE DIVISORIO Nº 5 ( 30 X 20 X 12 CM) ARCILLA TIPO SANTAFÉ O SIMILAR.</v>
          </cell>
          <cell r="C1781" t="str">
            <v>Insumos</v>
          </cell>
          <cell r="D1781" t="str">
            <v>UND</v>
          </cell>
          <cell r="E1781">
            <v>1742</v>
          </cell>
          <cell r="F1781">
            <v>1675</v>
          </cell>
        </row>
        <row r="1782">
          <cell r="A1782" t="str">
            <v>I2047</v>
          </cell>
          <cell r="B1782" t="str">
            <v>MONOGAFA VENTILACION INDIRECTA</v>
          </cell>
          <cell r="C1782" t="str">
            <v>Insumos</v>
          </cell>
          <cell r="D1782" t="str">
            <v>UND</v>
          </cell>
          <cell r="E1782">
            <v>14514</v>
          </cell>
          <cell r="F1782">
            <v>13956</v>
          </cell>
        </row>
        <row r="1783">
          <cell r="A1783" t="str">
            <v>I2048</v>
          </cell>
          <cell r="B1783" t="str">
            <v>PANEL LED REDONDO 18W LUZ BLANCA NEUTRA 1080 LÚMENES</v>
          </cell>
          <cell r="C1783" t="str">
            <v>Insumos</v>
          </cell>
          <cell r="D1783" t="str">
            <v>UND</v>
          </cell>
          <cell r="E1783">
            <v>15496</v>
          </cell>
          <cell r="F1783">
            <v>14900</v>
          </cell>
        </row>
        <row r="1784">
          <cell r="A1784" t="str">
            <v>I2049</v>
          </cell>
          <cell r="B1784" t="str">
            <v>SUMINISTRO DE PROTECCION  2X50 A; 10 KA, INCRUSTAR</v>
          </cell>
          <cell r="C1784" t="str">
            <v>Insumos</v>
          </cell>
          <cell r="D1784" t="str">
            <v>UND</v>
          </cell>
          <cell r="E1784">
            <v>29348</v>
          </cell>
          <cell r="F1784">
            <v>28219</v>
          </cell>
        </row>
        <row r="1785">
          <cell r="A1785" t="str">
            <v>I2050</v>
          </cell>
          <cell r="B1785" t="str">
            <v>SUMINISTRO DE PROTECCION  1X50 A; 10 KA, INCRUSTAR</v>
          </cell>
          <cell r="C1785" t="str">
            <v>Insumos</v>
          </cell>
          <cell r="D1785" t="str">
            <v>UND</v>
          </cell>
          <cell r="E1785">
            <v>10622</v>
          </cell>
          <cell r="F1785">
            <v>10213</v>
          </cell>
        </row>
        <row r="1786">
          <cell r="A1786" t="str">
            <v>I2051</v>
          </cell>
          <cell r="B1786" t="str">
            <v>SUMINISTRO DE PROTECCION  1X15 A; 10 KA, INCRUSTAR</v>
          </cell>
          <cell r="C1786" t="str">
            <v>Insumos</v>
          </cell>
          <cell r="D1786" t="str">
            <v>UND</v>
          </cell>
          <cell r="E1786">
            <v>17576</v>
          </cell>
          <cell r="F1786">
            <v>16900</v>
          </cell>
        </row>
        <row r="1787">
          <cell r="A1787" t="str">
            <v>I2052</v>
          </cell>
          <cell r="B1787" t="str">
            <v>VENTANA EN CELOSIA FIJA 1.00 X 0.50</v>
          </cell>
          <cell r="C1787" t="str">
            <v>Insumos</v>
          </cell>
          <cell r="D1787" t="str">
            <v>UND</v>
          </cell>
          <cell r="E1787">
            <v>232237</v>
          </cell>
          <cell r="F1787">
            <v>223305</v>
          </cell>
        </row>
        <row r="1788">
          <cell r="A1788" t="str">
            <v>I2053</v>
          </cell>
          <cell r="B1788" t="str">
            <v>VENTANA EN CELOSIA FIJA 0.80 X 0.50</v>
          </cell>
          <cell r="C1788" t="str">
            <v>Insumos</v>
          </cell>
          <cell r="D1788" t="str">
            <v>UND</v>
          </cell>
          <cell r="E1788">
            <v>217721</v>
          </cell>
          <cell r="F1788">
            <v>209347</v>
          </cell>
        </row>
        <row r="1789">
          <cell r="A1789" t="str">
            <v>I2054</v>
          </cell>
          <cell r="B1789" t="str">
            <v>VENTANA SERIE 3831, 4 FIJOS EN VIDRIO LAMINADO 3+3</v>
          </cell>
          <cell r="C1789" t="str">
            <v>Insumos</v>
          </cell>
          <cell r="D1789" t="str">
            <v>M2</v>
          </cell>
          <cell r="E1789">
            <v>398448</v>
          </cell>
          <cell r="F1789">
            <v>383123</v>
          </cell>
        </row>
        <row r="1790">
          <cell r="A1790" t="str">
            <v>I2055</v>
          </cell>
          <cell r="B1790" t="str">
            <v>VENTANA SERIE 3831, VIDRIO FIJO 1.00 X 1.00</v>
          </cell>
          <cell r="C1790" t="str">
            <v>Insumos</v>
          </cell>
          <cell r="D1790" t="str">
            <v>UND</v>
          </cell>
          <cell r="E1790">
            <v>428187</v>
          </cell>
          <cell r="F1790">
            <v>411718</v>
          </cell>
        </row>
        <row r="1791">
          <cell r="A1791" t="str">
            <v>I2056</v>
          </cell>
          <cell r="B1791" t="str">
            <v>VENTANA SERIE 3831, VIDRIO LAMINADO 3+3 CON LAMINA MICROPERFORADA 1/8" CAL. 18 2.00 X 1.50</v>
          </cell>
          <cell r="C1791" t="str">
            <v>Insumos</v>
          </cell>
          <cell r="D1791" t="str">
            <v>M2</v>
          </cell>
          <cell r="E1791">
            <v>314504</v>
          </cell>
          <cell r="F1791">
            <v>302408</v>
          </cell>
        </row>
        <row r="1792">
          <cell r="A1792" t="str">
            <v>I2057</v>
          </cell>
          <cell r="B1792" t="str">
            <v>LAVADO CON ACCIONAMIENTO DE PEDAL</v>
          </cell>
          <cell r="C1792" t="str">
            <v>Insumos</v>
          </cell>
          <cell r="D1792" t="str">
            <v>UND</v>
          </cell>
          <cell r="E1792">
            <v>1669205</v>
          </cell>
          <cell r="F1792">
            <v>1605005</v>
          </cell>
        </row>
        <row r="1793">
          <cell r="A1793" t="str">
            <v>I2058</v>
          </cell>
          <cell r="B1793" t="str">
            <v>CUBIERTA EN ACERO INOXIDABLE</v>
          </cell>
          <cell r="C1793" t="str">
            <v>Insumos</v>
          </cell>
          <cell r="D1793" t="str">
            <v>KG</v>
          </cell>
          <cell r="E1793">
            <v>406414</v>
          </cell>
          <cell r="F1793">
            <v>390783</v>
          </cell>
        </row>
        <row r="1794">
          <cell r="A1794" t="str">
            <v>I2059</v>
          </cell>
          <cell r="B1794" t="str">
            <v>CAMPANA INDUSTRIAL EXTRACTORA DIMENSIONES 2.00*0.70*0.40 M</v>
          </cell>
          <cell r="C1794" t="str">
            <v>Insumos</v>
          </cell>
          <cell r="D1794" t="str">
            <v>UND</v>
          </cell>
          <cell r="E1794">
            <v>4644744</v>
          </cell>
          <cell r="F1794">
            <v>4466100</v>
          </cell>
        </row>
        <row r="1795">
          <cell r="A1795" t="str">
            <v>I2060</v>
          </cell>
          <cell r="B1795" t="str">
            <v>DUCTO</v>
          </cell>
          <cell r="C1795" t="str">
            <v>Insumos</v>
          </cell>
          <cell r="D1795" t="str">
            <v>ML</v>
          </cell>
          <cell r="E1795">
            <v>246752</v>
          </cell>
          <cell r="F1795">
            <v>237262</v>
          </cell>
        </row>
        <row r="1796">
          <cell r="A1796" t="str">
            <v>I2061</v>
          </cell>
          <cell r="B1796" t="str">
            <v>PASA ALIMENTOS Y RECIBO DE BANDEJAS DIMENSIONES: 2500*400 MM (LARGO Y ANCHO)</v>
          </cell>
          <cell r="C1796" t="str">
            <v>Insumos</v>
          </cell>
          <cell r="D1796" t="str">
            <v>ML</v>
          </cell>
          <cell r="E1796">
            <v>304812</v>
          </cell>
          <cell r="F1796">
            <v>293088</v>
          </cell>
        </row>
        <row r="1797">
          <cell r="A1797" t="str">
            <v>I2062</v>
          </cell>
          <cell r="B1797" t="str">
            <v>ESTANTERIA ALMACENAMIENTO DE 6 NIVELES DIMENSIONES: 1500*500*1800 MM (LARGO, ANCHO Y ALTO)</v>
          </cell>
          <cell r="C1797" t="str">
            <v>Insumos</v>
          </cell>
          <cell r="D1797" t="str">
            <v>UND</v>
          </cell>
          <cell r="E1797">
            <v>3592419</v>
          </cell>
          <cell r="F1797">
            <v>3454249</v>
          </cell>
        </row>
        <row r="1798">
          <cell r="A1798" t="str">
            <v>I2063</v>
          </cell>
          <cell r="B1798" t="str">
            <v>MESA DE TRABAJO SELECCION DIMENSIONES: 1600*600*900 MM (LARGO, ANCH Y ALTO)</v>
          </cell>
          <cell r="C1798" t="str">
            <v>Insumos</v>
          </cell>
          <cell r="D1798" t="str">
            <v>UND</v>
          </cell>
          <cell r="E1798">
            <v>1765006</v>
          </cell>
          <cell r="F1798">
            <v>1697121</v>
          </cell>
        </row>
        <row r="1799">
          <cell r="A1799" t="str">
            <v>I2064</v>
          </cell>
          <cell r="B1799" t="str">
            <v>BATERIAS SANITARIAS EN ACERO INOXIDABLE</v>
          </cell>
          <cell r="C1799" t="str">
            <v>Insumos</v>
          </cell>
          <cell r="D1799" t="str">
            <v>M2</v>
          </cell>
          <cell r="E1799">
            <v>740258</v>
          </cell>
          <cell r="F1799">
            <v>711787</v>
          </cell>
        </row>
        <row r="1800">
          <cell r="A1800" t="str">
            <v>I2065</v>
          </cell>
          <cell r="B1800" t="str">
            <v>CAMPANA INDUSTRIAL EXTRACTORA DIMENSIONES 1.30*0.70*0.40 M</v>
          </cell>
          <cell r="C1800" t="str">
            <v>Insumos</v>
          </cell>
          <cell r="D1800" t="str">
            <v>UND</v>
          </cell>
          <cell r="E1800">
            <v>3410984</v>
          </cell>
          <cell r="F1800">
            <v>3279792</v>
          </cell>
        </row>
        <row r="1801">
          <cell r="A1801" t="str">
            <v>I2066</v>
          </cell>
          <cell r="B1801" t="str">
            <v>MESA DE TRABAJO SELECCION DIMENSIONES: 1200*600*900 MM (LARGO, ANCHO Y ALTO)</v>
          </cell>
          <cell r="C1801" t="str">
            <v>Insumos</v>
          </cell>
          <cell r="D1801" t="str">
            <v>UND</v>
          </cell>
          <cell r="E1801">
            <v>1323753</v>
          </cell>
          <cell r="F1801">
            <v>1272839</v>
          </cell>
        </row>
        <row r="1802">
          <cell r="A1802" t="str">
            <v>I2067</v>
          </cell>
          <cell r="B1802" t="str">
            <v>PUNTO BIOSEGURIDAD PARA DESCONTAMINACION DE PERSONAS Y MAQUINARIA</v>
          </cell>
          <cell r="C1802" t="str">
            <v>Insumos</v>
          </cell>
          <cell r="D1802" t="str">
            <v>DIA</v>
          </cell>
          <cell r="E1802">
            <v>21772</v>
          </cell>
          <cell r="F1802">
            <v>20935</v>
          </cell>
        </row>
        <row r="1803">
          <cell r="A1803" t="str">
            <v>I2068</v>
          </cell>
          <cell r="B1803" t="str">
            <v>LAVAMANOS CON ACCESORIOS, GRIFERIA Y MANO DE OBRA DE INSTALACION</v>
          </cell>
          <cell r="C1803" t="str">
            <v>Insumos</v>
          </cell>
          <cell r="D1803" t="str">
            <v>UND</v>
          </cell>
          <cell r="E1803">
            <v>435446</v>
          </cell>
          <cell r="F1803">
            <v>418698</v>
          </cell>
        </row>
        <row r="1804">
          <cell r="A1804" t="str">
            <v>I2069</v>
          </cell>
          <cell r="B1804" t="str">
            <v>PUNTO DE HIDRATACION PARA CONSUMO (AGUA EN BOLSA, BOTELLON O SIMILAR)</v>
          </cell>
          <cell r="C1804" t="str">
            <v>Insumos</v>
          </cell>
          <cell r="D1804" t="str">
            <v>DIA</v>
          </cell>
          <cell r="E1804">
            <v>726</v>
          </cell>
          <cell r="F1804">
            <v>698</v>
          </cell>
        </row>
        <row r="1805">
          <cell r="A1805" t="str">
            <v>I2070</v>
          </cell>
          <cell r="B1805" t="str">
            <v>PEDILUVIO PARA DESINFECTAR AL INGRESO Y SALIDA DE PERSONAL</v>
          </cell>
          <cell r="C1805" t="str">
            <v>Insumos</v>
          </cell>
          <cell r="D1805" t="str">
            <v>UND</v>
          </cell>
          <cell r="E1805">
            <v>94347</v>
          </cell>
          <cell r="F1805">
            <v>90718</v>
          </cell>
        </row>
        <row r="1806">
          <cell r="A1806" t="str">
            <v>I2071</v>
          </cell>
          <cell r="B1806" t="str">
            <v>CANECA CON PEDAL PARA RESIDUOS ORDINARIOS O BIOLOGICOS</v>
          </cell>
          <cell r="C1806" t="str">
            <v>Insumos</v>
          </cell>
          <cell r="D1806" t="str">
            <v>UND</v>
          </cell>
          <cell r="E1806">
            <v>260979</v>
          </cell>
          <cell r="F1806">
            <v>250941</v>
          </cell>
        </row>
        <row r="1807">
          <cell r="A1807" t="str">
            <v>I2072</v>
          </cell>
          <cell r="B1807" t="str">
            <v>CARETA CON VISOR</v>
          </cell>
          <cell r="C1807" t="str">
            <v>Insumos</v>
          </cell>
          <cell r="D1807" t="str">
            <v>UND</v>
          </cell>
          <cell r="E1807">
            <v>29033</v>
          </cell>
          <cell r="F1807">
            <v>27916</v>
          </cell>
        </row>
        <row r="1808">
          <cell r="A1808" t="str">
            <v>I2073</v>
          </cell>
          <cell r="B1808" t="str">
            <v>DELANTAL</v>
          </cell>
          <cell r="C1808" t="str">
            <v>Insumos</v>
          </cell>
          <cell r="D1808" t="str">
            <v>UND</v>
          </cell>
          <cell r="E1808">
            <v>29033</v>
          </cell>
          <cell r="F1808">
            <v>27916</v>
          </cell>
        </row>
        <row r="1809">
          <cell r="A1809" t="str">
            <v>I2074</v>
          </cell>
          <cell r="B1809" t="str">
            <v>LÁMPARA LUMINARIA LED SOLAR PARA ALUMBRADO PÚBLICO 100W MAS BRAZO</v>
          </cell>
          <cell r="C1809" t="str">
            <v>Insumos</v>
          </cell>
          <cell r="D1809" t="str">
            <v>UND</v>
          </cell>
          <cell r="E1809">
            <v>673633</v>
          </cell>
          <cell r="F1809">
            <v>647724</v>
          </cell>
        </row>
        <row r="1810">
          <cell r="A1810" t="str">
            <v>I2075</v>
          </cell>
          <cell r="B1810" t="str">
            <v>ESTRUCTURA PARA BALONCESTO, INCLUYE TABLEROS</v>
          </cell>
          <cell r="C1810" t="str">
            <v>Insumos</v>
          </cell>
          <cell r="D1810" t="str">
            <v>UND</v>
          </cell>
          <cell r="E1810">
            <v>2467521</v>
          </cell>
          <cell r="F1810">
            <v>2372616</v>
          </cell>
        </row>
        <row r="1811">
          <cell r="A1811" t="str">
            <v>I2076</v>
          </cell>
          <cell r="B1811" t="str">
            <v>TUBO Y MALLA PARA VOLEIBOL</v>
          </cell>
          <cell r="C1811" t="str">
            <v>Insumos</v>
          </cell>
          <cell r="D1811" t="str">
            <v>UND</v>
          </cell>
          <cell r="E1811">
            <v>653165</v>
          </cell>
          <cell r="F1811">
            <v>628043</v>
          </cell>
        </row>
        <row r="1812">
          <cell r="A1812" t="str">
            <v>I2077</v>
          </cell>
          <cell r="B1812" t="str">
            <v>ARCOS DE MICRO FUTBOL</v>
          </cell>
          <cell r="C1812" t="str">
            <v>Insumos</v>
          </cell>
          <cell r="D1812" t="str">
            <v>UND</v>
          </cell>
          <cell r="E1812">
            <v>1306336</v>
          </cell>
          <cell r="F1812">
            <v>1256092</v>
          </cell>
        </row>
        <row r="1813">
          <cell r="A1813" t="str">
            <v>I2078</v>
          </cell>
          <cell r="B1813" t="str">
            <v>REJILLA SUMIDERO PLAQUETA (PEATONAL) A=55 CM. L=40 CM. E=6 CM. REF. P40402 TIPO TITAN O SIMILAR</v>
          </cell>
          <cell r="C1813" t="str">
            <v>Insumos</v>
          </cell>
          <cell r="D1813" t="str">
            <v>UND</v>
          </cell>
          <cell r="E1813">
            <v>36909</v>
          </cell>
          <cell r="F1813">
            <v>35489</v>
          </cell>
        </row>
        <row r="1814">
          <cell r="A1814" t="str">
            <v>I2080</v>
          </cell>
          <cell r="B1814" t="str">
            <v>PANEL LED 60 X 60 CM MARCA EMITY O SIMILAR</v>
          </cell>
          <cell r="C1814" t="str">
            <v>Insumos</v>
          </cell>
          <cell r="D1814" t="str">
            <v>UND</v>
          </cell>
          <cell r="E1814">
            <v>62400</v>
          </cell>
          <cell r="F1814">
            <v>60000</v>
          </cell>
        </row>
        <row r="1815">
          <cell r="A1815" t="str">
            <v>I2081</v>
          </cell>
          <cell r="B1815" t="str">
            <v>TAPA PLASTICA CIEGA DE 2X4"</v>
          </cell>
          <cell r="C1815" t="str">
            <v>Insumos</v>
          </cell>
          <cell r="D1815" t="str">
            <v>UND</v>
          </cell>
          <cell r="E1815">
            <v>999</v>
          </cell>
          <cell r="F1815">
            <v>961</v>
          </cell>
        </row>
        <row r="1816">
          <cell r="A1816" t="str">
            <v>I2082</v>
          </cell>
          <cell r="B1816" t="str">
            <v>TAPA PLASTICA CIEGA CIRCULAR</v>
          </cell>
          <cell r="C1816" t="str">
            <v>Insumos</v>
          </cell>
          <cell r="D1816" t="str">
            <v>UND</v>
          </cell>
          <cell r="E1816">
            <v>999</v>
          </cell>
          <cell r="F1816">
            <v>961</v>
          </cell>
        </row>
        <row r="1817">
          <cell r="A1817" t="str">
            <v>I2083</v>
          </cell>
          <cell r="B1817" t="str">
            <v>CABLE ALUMINIO TRIPLEX 2 X 1/0 + 1/0 AAC/AAAC XLPE 600V 90C</v>
          </cell>
          <cell r="C1817" t="str">
            <v>Insumos</v>
          </cell>
          <cell r="D1817" t="str">
            <v>M</v>
          </cell>
          <cell r="E1817">
            <v>18641</v>
          </cell>
          <cell r="F1817">
            <v>17924</v>
          </cell>
        </row>
        <row r="1818">
          <cell r="A1818" t="str">
            <v>I2084</v>
          </cell>
          <cell r="B1818" t="str">
            <v>CONECTOR COMPRESION DBH 8</v>
          </cell>
          <cell r="C1818" t="str">
            <v>Insumos</v>
          </cell>
          <cell r="D1818" t="str">
            <v>UND</v>
          </cell>
          <cell r="E1818">
            <v>4138</v>
          </cell>
          <cell r="F1818">
            <v>3979</v>
          </cell>
        </row>
        <row r="1819">
          <cell r="A1819" t="str">
            <v>I2085</v>
          </cell>
          <cell r="B1819" t="str">
            <v>AISLADOR CARRETE</v>
          </cell>
          <cell r="C1819" t="str">
            <v>Insumos</v>
          </cell>
          <cell r="D1819" t="str">
            <v>UND</v>
          </cell>
          <cell r="E1819">
            <v>3928</v>
          </cell>
          <cell r="F1819">
            <v>3777</v>
          </cell>
        </row>
        <row r="1820">
          <cell r="A1820" t="str">
            <v>I2086</v>
          </cell>
          <cell r="B1820" t="str">
            <v>ELEMENTOS DE SUJECION</v>
          </cell>
          <cell r="C1820" t="str">
            <v>Insumos</v>
          </cell>
          <cell r="D1820" t="str">
            <v>UND</v>
          </cell>
          <cell r="E1820">
            <v>4286</v>
          </cell>
          <cell r="F1820">
            <v>4121</v>
          </cell>
        </row>
        <row r="1821">
          <cell r="A1821" t="str">
            <v>I2088</v>
          </cell>
          <cell r="B1821" t="str">
            <v>CURVA PVC DE 2"</v>
          </cell>
          <cell r="C1821" t="str">
            <v>Insumos</v>
          </cell>
          <cell r="D1821" t="str">
            <v>UND</v>
          </cell>
          <cell r="E1821">
            <v>4073</v>
          </cell>
          <cell r="F1821">
            <v>3916</v>
          </cell>
        </row>
        <row r="1822">
          <cell r="A1822" t="str">
            <v>I2089</v>
          </cell>
          <cell r="B1822" t="str">
            <v>ALAMBRÓN DE ALUMINIO 8MM</v>
          </cell>
          <cell r="C1822" t="str">
            <v>Insumos</v>
          </cell>
          <cell r="D1822" t="str">
            <v>M</v>
          </cell>
          <cell r="E1822">
            <v>4143</v>
          </cell>
          <cell r="F1822">
            <v>3984</v>
          </cell>
        </row>
        <row r="1823">
          <cell r="A1823" t="str">
            <v>I2090</v>
          </cell>
          <cell r="B1823" t="str">
            <v>SOPORTE DEHN SNAP PLASTICA H16 DE FIJACION PARA CONDUCTOR 8MM</v>
          </cell>
          <cell r="C1823" t="str">
            <v>Insumos</v>
          </cell>
          <cell r="D1823" t="str">
            <v>UND</v>
          </cell>
          <cell r="E1823">
            <v>8356</v>
          </cell>
          <cell r="F1823">
            <v>8035</v>
          </cell>
        </row>
        <row r="1824">
          <cell r="A1824" t="str">
            <v>I2091</v>
          </cell>
          <cell r="B1824" t="str">
            <v>VARILLA CAPTADORA DE ALUMINIO DE 5/8"X0.80 CM</v>
          </cell>
          <cell r="C1824" t="str">
            <v>Insumos</v>
          </cell>
          <cell r="D1824" t="str">
            <v>UND</v>
          </cell>
          <cell r="E1824">
            <v>67853</v>
          </cell>
          <cell r="F1824">
            <v>65243</v>
          </cell>
        </row>
        <row r="1825">
          <cell r="A1825" t="str">
            <v>I2092</v>
          </cell>
          <cell r="B1825" t="str">
            <v>CAJA DE PASO 20X20CM TIPO INTEMPERIE</v>
          </cell>
          <cell r="C1825" t="str">
            <v>Insumos</v>
          </cell>
          <cell r="D1825" t="str">
            <v>UND</v>
          </cell>
          <cell r="E1825">
            <v>64138</v>
          </cell>
          <cell r="F1825">
            <v>61671</v>
          </cell>
        </row>
        <row r="1826">
          <cell r="A1826" t="str">
            <v>I2093</v>
          </cell>
          <cell r="B1826" t="str">
            <v>CONECTOR BIMETALICO AT-108F</v>
          </cell>
          <cell r="C1826" t="str">
            <v>Insumos</v>
          </cell>
          <cell r="D1826" t="str">
            <v>UND</v>
          </cell>
          <cell r="E1826">
            <v>31930</v>
          </cell>
          <cell r="F1826">
            <v>30702</v>
          </cell>
        </row>
        <row r="1827">
          <cell r="A1827" t="str">
            <v>I2094</v>
          </cell>
          <cell r="B1827" t="str">
            <v>BASE PARA PUNTA CAPTADORA</v>
          </cell>
          <cell r="C1827" t="str">
            <v>Insumos</v>
          </cell>
          <cell r="D1827" t="str">
            <v>UND</v>
          </cell>
          <cell r="E1827">
            <v>49784</v>
          </cell>
          <cell r="F1827">
            <v>47869</v>
          </cell>
        </row>
        <row r="1828">
          <cell r="A1828" t="str">
            <v>I2096</v>
          </cell>
          <cell r="B1828" t="str">
            <v>TABLERO DE  DISTRIBUCIÓN BIFASICO 2F+N+T, 20 CIRCUITOS, DE INCRUSTAR CON PUERTA Y ESPACIO PARA TOTALIZADOR</v>
          </cell>
          <cell r="C1828" t="str">
            <v>Insumos</v>
          </cell>
          <cell r="D1828" t="str">
            <v>UND</v>
          </cell>
          <cell r="E1828">
            <v>391190</v>
          </cell>
          <cell r="F1828">
            <v>376144</v>
          </cell>
        </row>
        <row r="1829">
          <cell r="A1829" t="str">
            <v>I2097</v>
          </cell>
          <cell r="B1829" t="str">
            <v>BREAKER INDUSTRIAL TOTALIZADOR 2X100A</v>
          </cell>
          <cell r="C1829" t="str">
            <v>Insumos</v>
          </cell>
          <cell r="D1829" t="str">
            <v>UND</v>
          </cell>
          <cell r="E1829">
            <v>214917</v>
          </cell>
          <cell r="F1829">
            <v>206651</v>
          </cell>
        </row>
        <row r="1830">
          <cell r="A1830" t="str">
            <v>I2098</v>
          </cell>
          <cell r="B1830" t="str">
            <v>BORNA DE PONCHAR ESTAÑADA N° 8 AWG C/ TORNILLO</v>
          </cell>
          <cell r="C1830" t="str">
            <v>Insumos</v>
          </cell>
          <cell r="D1830" t="str">
            <v>UND</v>
          </cell>
          <cell r="E1830">
            <v>2573</v>
          </cell>
          <cell r="F1830">
            <v>2474</v>
          </cell>
        </row>
        <row r="1831">
          <cell r="A1831" t="str">
            <v>I2099</v>
          </cell>
          <cell r="B1831" t="str">
            <v>BORNA DE PONCHAR ESTAÑADA N° 2AWG C/ TORNILLO</v>
          </cell>
          <cell r="C1831" t="str">
            <v>Insumos</v>
          </cell>
          <cell r="D1831" t="str">
            <v>UND</v>
          </cell>
          <cell r="E1831">
            <v>4143</v>
          </cell>
          <cell r="F1831">
            <v>3984</v>
          </cell>
        </row>
        <row r="1832">
          <cell r="A1832" t="str">
            <v>I2100</v>
          </cell>
          <cell r="B1832" t="str">
            <v>TERMINAL EMT 1-1/2"</v>
          </cell>
          <cell r="C1832" t="str">
            <v>Insumos</v>
          </cell>
          <cell r="D1832" t="str">
            <v>UND</v>
          </cell>
          <cell r="E1832">
            <v>3715</v>
          </cell>
          <cell r="F1832">
            <v>3572</v>
          </cell>
        </row>
        <row r="1833">
          <cell r="A1833" t="str">
            <v>I2102</v>
          </cell>
          <cell r="B1833" t="str">
            <v>CURVA EMT 1-1/2"</v>
          </cell>
          <cell r="C1833" t="str">
            <v>Insumos</v>
          </cell>
          <cell r="D1833" t="str">
            <v>UND</v>
          </cell>
          <cell r="E1833">
            <v>12713</v>
          </cell>
          <cell r="F1833">
            <v>12224</v>
          </cell>
        </row>
        <row r="1834">
          <cell r="A1834" t="str">
            <v>I2103</v>
          </cell>
          <cell r="B1834" t="str">
            <v>TERMINAL EMT 1"</v>
          </cell>
          <cell r="C1834" t="str">
            <v>Insumos</v>
          </cell>
          <cell r="D1834" t="str">
            <v>UND</v>
          </cell>
          <cell r="E1834">
            <v>2144</v>
          </cell>
          <cell r="F1834">
            <v>2062</v>
          </cell>
        </row>
        <row r="1835">
          <cell r="A1835" t="str">
            <v>I2104</v>
          </cell>
          <cell r="B1835" t="str">
            <v>CURVA EMT 1"</v>
          </cell>
          <cell r="C1835" t="str">
            <v>Insumos</v>
          </cell>
          <cell r="D1835" t="str">
            <v>UND</v>
          </cell>
          <cell r="E1835">
            <v>3502</v>
          </cell>
          <cell r="F1835">
            <v>3367</v>
          </cell>
        </row>
        <row r="1836">
          <cell r="A1836" t="str">
            <v>I2105</v>
          </cell>
          <cell r="B1836" t="str">
            <v>UNION EMT 1"</v>
          </cell>
          <cell r="C1836" t="str">
            <v>Insumos</v>
          </cell>
          <cell r="D1836" t="str">
            <v>UND</v>
          </cell>
          <cell r="E1836">
            <v>1643</v>
          </cell>
          <cell r="F1836">
            <v>1580</v>
          </cell>
        </row>
        <row r="1837">
          <cell r="A1837" t="str">
            <v>I2106</v>
          </cell>
          <cell r="B1837" t="str">
            <v>CHAZO Y TORNILLO</v>
          </cell>
          <cell r="C1837" t="str">
            <v>Insumos</v>
          </cell>
          <cell r="D1837" t="str">
            <v>UND</v>
          </cell>
          <cell r="E1837">
            <v>286</v>
          </cell>
          <cell r="F1837">
            <v>275</v>
          </cell>
        </row>
        <row r="1838">
          <cell r="A1838" t="str">
            <v>I2107</v>
          </cell>
          <cell r="B1838" t="str">
            <v>TERMINAL PVC 1-1/2"</v>
          </cell>
          <cell r="C1838" t="str">
            <v>Insumos</v>
          </cell>
          <cell r="D1838" t="str">
            <v>UND</v>
          </cell>
          <cell r="E1838">
            <v>3287</v>
          </cell>
          <cell r="F1838">
            <v>3161</v>
          </cell>
        </row>
        <row r="1839">
          <cell r="A1839" t="str">
            <v>I2108</v>
          </cell>
          <cell r="B1839" t="str">
            <v>CURVA PVC 1-1/2</v>
          </cell>
          <cell r="C1839" t="str">
            <v>Insumos</v>
          </cell>
          <cell r="D1839" t="str">
            <v>UND</v>
          </cell>
          <cell r="E1839">
            <v>3501</v>
          </cell>
          <cell r="F1839">
            <v>3366</v>
          </cell>
        </row>
        <row r="1840">
          <cell r="A1840" t="str">
            <v>I2109</v>
          </cell>
          <cell r="B1840" t="str">
            <v>TUBO CONDUIT GALVANIZADA EMT 1-1/4"</v>
          </cell>
          <cell r="C1840" t="str">
            <v>Insumos</v>
          </cell>
          <cell r="D1840" t="str">
            <v>M</v>
          </cell>
          <cell r="E1840">
            <v>25499</v>
          </cell>
          <cell r="F1840">
            <v>24518</v>
          </cell>
        </row>
        <row r="1841">
          <cell r="A1841" t="str">
            <v>I2110</v>
          </cell>
          <cell r="B1841" t="str">
            <v>CURVA EMT 1-1/4"</v>
          </cell>
          <cell r="C1841" t="str">
            <v>Insumos</v>
          </cell>
          <cell r="D1841" t="str">
            <v>UND</v>
          </cell>
          <cell r="E1841">
            <v>7358</v>
          </cell>
          <cell r="F1841">
            <v>7075</v>
          </cell>
        </row>
        <row r="1842">
          <cell r="A1842" t="str">
            <v>I2111</v>
          </cell>
          <cell r="B1842" t="str">
            <v>TERMINAL EMT 1-1/4"</v>
          </cell>
          <cell r="C1842" t="str">
            <v>Insumos</v>
          </cell>
          <cell r="D1842" t="str">
            <v>VJE</v>
          </cell>
          <cell r="E1842">
            <v>3215</v>
          </cell>
          <cell r="F1842">
            <v>3091</v>
          </cell>
        </row>
        <row r="1843">
          <cell r="A1843" t="str">
            <v>I2112</v>
          </cell>
          <cell r="B1843" t="str">
            <v>UNION EMT 1-1/4"</v>
          </cell>
          <cell r="C1843" t="str">
            <v>Insumos</v>
          </cell>
          <cell r="D1843" t="str">
            <v>UND</v>
          </cell>
          <cell r="E1843">
            <v>3144</v>
          </cell>
          <cell r="F1843">
            <v>3023</v>
          </cell>
        </row>
        <row r="1844">
          <cell r="A1844" t="str">
            <v>I2113</v>
          </cell>
          <cell r="B1844" t="str">
            <v>ABRAZADERA METALICA DOBLE ALA GALVANIZADA 1-1/4"</v>
          </cell>
          <cell r="C1844" t="str">
            <v>Insumos</v>
          </cell>
          <cell r="D1844" t="str">
            <v>UND</v>
          </cell>
          <cell r="E1844">
            <v>857</v>
          </cell>
          <cell r="F1844">
            <v>824</v>
          </cell>
        </row>
        <row r="1845">
          <cell r="A1845" t="str">
            <v>I2114</v>
          </cell>
          <cell r="B1845" t="str">
            <v>UNION EMT 3/4"</v>
          </cell>
          <cell r="C1845" t="str">
            <v>Insumos</v>
          </cell>
          <cell r="D1845" t="str">
            <v>UND</v>
          </cell>
          <cell r="E1845">
            <v>1144</v>
          </cell>
          <cell r="F1845">
            <v>1100</v>
          </cell>
        </row>
        <row r="1846">
          <cell r="A1846" t="str">
            <v>I2115</v>
          </cell>
          <cell r="B1846" t="str">
            <v>TERMINAL EMT 3/4"</v>
          </cell>
          <cell r="C1846" t="str">
            <v>Insumos</v>
          </cell>
          <cell r="D1846" t="str">
            <v>UND</v>
          </cell>
          <cell r="E1846">
            <v>1501</v>
          </cell>
          <cell r="F1846">
            <v>1443</v>
          </cell>
        </row>
        <row r="1847">
          <cell r="A1847" t="str">
            <v>I2116</v>
          </cell>
          <cell r="B1847" t="str">
            <v>CURVA EMT 3/4"</v>
          </cell>
          <cell r="C1847" t="str">
            <v>Insumos</v>
          </cell>
          <cell r="D1847" t="str">
            <v>UND</v>
          </cell>
          <cell r="E1847">
            <v>2287</v>
          </cell>
          <cell r="F1847">
            <v>2199</v>
          </cell>
        </row>
        <row r="1848">
          <cell r="A1848" t="str">
            <v>I2117</v>
          </cell>
          <cell r="B1848" t="str">
            <v>CAPACETE LISO EN ALUMINIO PARA TUBERIA EMT DE 3/4"</v>
          </cell>
          <cell r="C1848" t="str">
            <v>Insumos</v>
          </cell>
          <cell r="D1848" t="str">
            <v>UND</v>
          </cell>
          <cell r="E1848">
            <v>3144</v>
          </cell>
          <cell r="F1848">
            <v>3023</v>
          </cell>
        </row>
        <row r="1849">
          <cell r="A1849" t="str">
            <v>I2118</v>
          </cell>
          <cell r="B1849" t="str">
            <v>TABLERO DE 4 CIRCUITOS 1F3H,  BARRAJE 75A, BARRA NEUTRO Y BARRA TIERRA  CALIDAD LEGRAND, SIEMENS, SQARED O SUPERIOR DE MARCA RECONOCIDA Y HOMOLOGADA POR EL CIDET</v>
          </cell>
          <cell r="C1849" t="str">
            <v>Insumos</v>
          </cell>
          <cell r="D1849" t="str">
            <v>UND</v>
          </cell>
          <cell r="E1849">
            <v>71451</v>
          </cell>
          <cell r="F1849">
            <v>68703</v>
          </cell>
        </row>
        <row r="1850">
          <cell r="A1850" t="str">
            <v>I2119</v>
          </cell>
          <cell r="B1850" t="str">
            <v>BORNA DE PONCHAR ESTAÑADA N° 12 AWG</v>
          </cell>
          <cell r="C1850" t="str">
            <v>Insumos</v>
          </cell>
          <cell r="D1850" t="str">
            <v>UND</v>
          </cell>
          <cell r="E1850">
            <v>999</v>
          </cell>
          <cell r="F1850">
            <v>961</v>
          </cell>
        </row>
        <row r="1851">
          <cell r="A1851" t="str">
            <v>I2120</v>
          </cell>
          <cell r="B1851" t="str">
            <v>INTERRUPTOR ENCHUFABLE 1X15A - 10KA</v>
          </cell>
          <cell r="C1851" t="str">
            <v>Insumos</v>
          </cell>
          <cell r="D1851" t="str">
            <v>UND</v>
          </cell>
          <cell r="E1851">
            <v>12858</v>
          </cell>
          <cell r="F1851">
            <v>12363</v>
          </cell>
        </row>
        <row r="1852">
          <cell r="A1852" t="str">
            <v>I2121</v>
          </cell>
          <cell r="B1852" t="str">
            <v>LUMINARIA LFS 36W DE INCRUSTAR, MARCA ILTEC</v>
          </cell>
          <cell r="C1852" t="str">
            <v>Insumos</v>
          </cell>
          <cell r="D1852" t="str">
            <v>UND</v>
          </cell>
          <cell r="E1852">
            <v>285583</v>
          </cell>
          <cell r="F1852">
            <v>274599</v>
          </cell>
        </row>
        <row r="1853">
          <cell r="A1853" t="str">
            <v>I2122</v>
          </cell>
          <cell r="B1853" t="str">
            <v>TUBO CONDUIT SCH40 1/2"</v>
          </cell>
          <cell r="C1853" t="str">
            <v>Insumos</v>
          </cell>
          <cell r="D1853" t="str">
            <v>M</v>
          </cell>
          <cell r="E1853">
            <v>2673</v>
          </cell>
          <cell r="F1853">
            <v>2570</v>
          </cell>
        </row>
        <row r="1854">
          <cell r="A1854" t="str">
            <v>I2125</v>
          </cell>
          <cell r="B1854" t="str">
            <v>TERMINAL PVC SCH40 1/2"</v>
          </cell>
          <cell r="C1854" t="str">
            <v>Insumos</v>
          </cell>
          <cell r="D1854" t="str">
            <v>UND</v>
          </cell>
          <cell r="E1854">
            <v>572</v>
          </cell>
          <cell r="F1854">
            <v>550</v>
          </cell>
        </row>
        <row r="1855">
          <cell r="A1855" t="str">
            <v>I2126</v>
          </cell>
          <cell r="B1855" t="str">
            <v>CABLE 12 AWG HFFR LS 600V</v>
          </cell>
          <cell r="C1855" t="str">
            <v>Insumos</v>
          </cell>
          <cell r="D1855" t="str">
            <v>M</v>
          </cell>
          <cell r="E1855">
            <v>2693</v>
          </cell>
          <cell r="F1855">
            <v>2589</v>
          </cell>
        </row>
        <row r="1856">
          <cell r="A1856" t="str">
            <v>I2127</v>
          </cell>
          <cell r="B1856" t="str">
            <v>UNION EMT 1/2"</v>
          </cell>
          <cell r="C1856" t="str">
            <v>Insumos</v>
          </cell>
          <cell r="D1856" t="str">
            <v>UND</v>
          </cell>
          <cell r="E1856">
            <v>931</v>
          </cell>
          <cell r="F1856">
            <v>895</v>
          </cell>
        </row>
        <row r="1857">
          <cell r="A1857" t="str">
            <v>I2128</v>
          </cell>
          <cell r="B1857" t="str">
            <v>TERMINAL EMT 1/2"</v>
          </cell>
          <cell r="C1857" t="str">
            <v>Insumos</v>
          </cell>
          <cell r="D1857" t="str">
            <v>UND</v>
          </cell>
          <cell r="E1857">
            <v>1857</v>
          </cell>
          <cell r="F1857">
            <v>1786</v>
          </cell>
        </row>
        <row r="1858">
          <cell r="A1858" t="str">
            <v>I2129</v>
          </cell>
          <cell r="B1858" t="str">
            <v>CURVA EMT 1/2"</v>
          </cell>
          <cell r="C1858" t="str">
            <v>Insumos</v>
          </cell>
          <cell r="D1858" t="str">
            <v>UND</v>
          </cell>
          <cell r="E1858">
            <v>1358</v>
          </cell>
          <cell r="F1858">
            <v>1306</v>
          </cell>
        </row>
        <row r="1859">
          <cell r="A1859" t="str">
            <v>I2130</v>
          </cell>
          <cell r="B1859" t="str">
            <v>SOCKET T8 - CONECTOR TUBO LED</v>
          </cell>
          <cell r="C1859" t="str">
            <v>Insumos</v>
          </cell>
          <cell r="D1859" t="str">
            <v>UND</v>
          </cell>
          <cell r="E1859">
            <v>2557</v>
          </cell>
          <cell r="F1859">
            <v>2459</v>
          </cell>
        </row>
        <row r="1860">
          <cell r="A1860" t="str">
            <v>I2131</v>
          </cell>
          <cell r="B1860" t="str">
            <v>TUBO LED 18W T8</v>
          </cell>
          <cell r="C1860" t="str">
            <v>Insumos</v>
          </cell>
          <cell r="D1860" t="str">
            <v>UND</v>
          </cell>
          <cell r="E1860">
            <v>17000</v>
          </cell>
          <cell r="F1860">
            <v>16346</v>
          </cell>
        </row>
        <row r="1861">
          <cell r="A1861" t="str">
            <v>I2132</v>
          </cell>
          <cell r="B1861" t="str">
            <v>RETIRO BALASTO LUMINARIAS</v>
          </cell>
          <cell r="C1861" t="str">
            <v>Insumos</v>
          </cell>
          <cell r="D1861" t="str">
            <v>UND</v>
          </cell>
          <cell r="E1861">
            <v>14283</v>
          </cell>
          <cell r="F1861">
            <v>13734</v>
          </cell>
        </row>
        <row r="1862">
          <cell r="A1862" t="str">
            <v>I2133</v>
          </cell>
          <cell r="B1862" t="str">
            <v>KIT DE LIMPIEZA LUMINARIA</v>
          </cell>
          <cell r="C1862" t="str">
            <v>Insumos</v>
          </cell>
          <cell r="D1862" t="str">
            <v>UND</v>
          </cell>
          <cell r="E1862">
            <v>2143</v>
          </cell>
          <cell r="F1862">
            <v>2061</v>
          </cell>
        </row>
        <row r="1863">
          <cell r="A1863" t="str">
            <v>I2135</v>
          </cell>
          <cell r="B1863" t="str">
            <v>CAJA RECTANGULAR RAWELT 1/2" 2X4</v>
          </cell>
          <cell r="C1863" t="str">
            <v>Insumos</v>
          </cell>
          <cell r="D1863" t="str">
            <v>UND</v>
          </cell>
          <cell r="E1863">
            <v>7859</v>
          </cell>
          <cell r="F1863">
            <v>7557</v>
          </cell>
        </row>
        <row r="1864">
          <cell r="A1864" t="str">
            <v>I2136</v>
          </cell>
          <cell r="B1864" t="str">
            <v>TOMACORRIENTE DOBLE CON POLO A TIERRA NEMA 5-15-R</v>
          </cell>
          <cell r="C1864" t="str">
            <v>Insumos</v>
          </cell>
          <cell r="D1864" t="str">
            <v>UND</v>
          </cell>
          <cell r="E1864">
            <v>15368</v>
          </cell>
          <cell r="F1864">
            <v>14777</v>
          </cell>
        </row>
        <row r="1865">
          <cell r="A1865" t="str">
            <v>I2137</v>
          </cell>
          <cell r="B1865" t="str">
            <v>CLAVIJA CON POLO A TIERRA - 15A - 250V</v>
          </cell>
          <cell r="C1865" t="str">
            <v>Insumos</v>
          </cell>
          <cell r="D1865" t="str">
            <v>UND</v>
          </cell>
          <cell r="E1865">
            <v>8429</v>
          </cell>
          <cell r="F1865">
            <v>8105</v>
          </cell>
        </row>
        <row r="1866">
          <cell r="A1866" t="str">
            <v>I2138</v>
          </cell>
          <cell r="B1866" t="str">
            <v>CABLE ENCAUCHETADO 3X14 AWG</v>
          </cell>
          <cell r="C1866" t="str">
            <v>Insumos</v>
          </cell>
          <cell r="D1866" t="str">
            <v>M</v>
          </cell>
          <cell r="E1866">
            <v>7176</v>
          </cell>
          <cell r="F1866">
            <v>6900</v>
          </cell>
        </row>
        <row r="1867">
          <cell r="A1867" t="str">
            <v>I2139</v>
          </cell>
          <cell r="B1867" t="str">
            <v>CONECTOR RESORTE ROJO-AMR 3M</v>
          </cell>
          <cell r="C1867" t="str">
            <v>Insumos</v>
          </cell>
          <cell r="D1867" t="str">
            <v>UND</v>
          </cell>
          <cell r="E1867">
            <v>1403</v>
          </cell>
          <cell r="F1867">
            <v>1349</v>
          </cell>
        </row>
        <row r="1868">
          <cell r="A1868" t="str">
            <v>I2140</v>
          </cell>
          <cell r="B1868" t="str">
            <v>ABRAZADERA  METALICA DOBLE ALA TUBO EMT 1/2"</v>
          </cell>
          <cell r="C1868" t="str">
            <v>Insumos</v>
          </cell>
          <cell r="D1868" t="str">
            <v>UND</v>
          </cell>
          <cell r="E1868">
            <v>643</v>
          </cell>
          <cell r="F1868">
            <v>618</v>
          </cell>
        </row>
        <row r="1869">
          <cell r="A1869" t="str">
            <v>I2141</v>
          </cell>
          <cell r="B1869" t="str">
            <v>LUMINARIA CCCE - 2 TUBO LED T8 18W - 36W - MARCA ILTEC</v>
          </cell>
          <cell r="C1869" t="str">
            <v>Insumos</v>
          </cell>
          <cell r="D1869" t="str">
            <v>UND</v>
          </cell>
          <cell r="E1869">
            <v>194940</v>
          </cell>
          <cell r="F1869">
            <v>187442</v>
          </cell>
        </row>
        <row r="1870">
          <cell r="A1870" t="str">
            <v>I2142</v>
          </cell>
          <cell r="B1870" t="str">
            <v>PANEL LED SOBREPONER 12W</v>
          </cell>
          <cell r="C1870" t="str">
            <v>Insumos</v>
          </cell>
          <cell r="D1870" t="str">
            <v>UND</v>
          </cell>
          <cell r="E1870">
            <v>15496</v>
          </cell>
          <cell r="F1870">
            <v>14900</v>
          </cell>
        </row>
        <row r="1871">
          <cell r="A1871" t="str">
            <v>I2143</v>
          </cell>
          <cell r="B1871" t="str">
            <v>LUMINARIA HERMETICA 2X18 T8 LED - 36W - SYLVANIA</v>
          </cell>
          <cell r="C1871" t="str">
            <v>Insumos</v>
          </cell>
          <cell r="D1871" t="str">
            <v>UND</v>
          </cell>
          <cell r="E1871">
            <v>74795</v>
          </cell>
          <cell r="F1871">
            <v>71918</v>
          </cell>
        </row>
        <row r="1872">
          <cell r="A1872" t="str">
            <v>I2144</v>
          </cell>
          <cell r="B1872" t="str">
            <v>LUMINARIA DE EMERGENCIA R1 - SYLVANIA</v>
          </cell>
          <cell r="C1872" t="str">
            <v>Insumos</v>
          </cell>
          <cell r="D1872" t="str">
            <v>UND</v>
          </cell>
          <cell r="E1872">
            <v>109474</v>
          </cell>
          <cell r="F1872">
            <v>105263</v>
          </cell>
        </row>
        <row r="1873">
          <cell r="A1873" t="str">
            <v>I2145</v>
          </cell>
          <cell r="B1873" t="str">
            <v>PROYECTOR SYLVEO LED 150W - SYLVANIA</v>
          </cell>
          <cell r="C1873" t="str">
            <v>Insumos</v>
          </cell>
          <cell r="D1873" t="str">
            <v>UND</v>
          </cell>
          <cell r="E1873">
            <v>1297022</v>
          </cell>
          <cell r="F1873">
            <v>1247137</v>
          </cell>
        </row>
        <row r="1874">
          <cell r="A1874" t="str">
            <v>I2146</v>
          </cell>
          <cell r="B1874" t="str">
            <v>UPS POWEST TITAN 6KVA ON LINE, BIFASICA, DOBLE CONVERSION CON TRANSFORMADOR DE ASILAMIENTO</v>
          </cell>
          <cell r="C1874" t="str">
            <v>Insumos</v>
          </cell>
          <cell r="D1874" t="str">
            <v>UND</v>
          </cell>
          <cell r="E1874">
            <v>8218068</v>
          </cell>
          <cell r="F1874">
            <v>7901988</v>
          </cell>
        </row>
        <row r="1875">
          <cell r="A1875" t="str">
            <v>I2147</v>
          </cell>
          <cell r="B1875" t="str">
            <v>TAPA TROQUELADA DE 3 SALIDAS 2X4"</v>
          </cell>
          <cell r="C1875" t="str">
            <v>Insumos</v>
          </cell>
          <cell r="D1875" t="str">
            <v>UND</v>
          </cell>
          <cell r="E1875">
            <v>27477</v>
          </cell>
          <cell r="F1875">
            <v>26420</v>
          </cell>
        </row>
        <row r="1876">
          <cell r="A1876" t="str">
            <v>I2148</v>
          </cell>
          <cell r="B1876" t="str">
            <v>CANALETA METALICA 12X5CM DE 240CM</v>
          </cell>
          <cell r="C1876" t="str">
            <v>Insumos</v>
          </cell>
          <cell r="D1876" t="str">
            <v>ML</v>
          </cell>
          <cell r="E1876">
            <v>27451</v>
          </cell>
          <cell r="F1876">
            <v>26395</v>
          </cell>
        </row>
        <row r="1877">
          <cell r="A1877" t="str">
            <v>I2149</v>
          </cell>
          <cell r="B1877" t="str">
            <v>ELEMENTOS DE SUJECION CANALETA METALICA</v>
          </cell>
          <cell r="C1877" t="str">
            <v>Insumos</v>
          </cell>
          <cell r="D1877" t="str">
            <v>UND</v>
          </cell>
          <cell r="E1877">
            <v>11504</v>
          </cell>
          <cell r="F1877">
            <v>11062</v>
          </cell>
        </row>
        <row r="1878">
          <cell r="A1878" t="str">
            <v>I2150</v>
          </cell>
          <cell r="B1878" t="str">
            <v>CURVA METALICA 12X5CM</v>
          </cell>
          <cell r="C1878" t="str">
            <v>Insumos</v>
          </cell>
          <cell r="D1878" t="str">
            <v>UND</v>
          </cell>
          <cell r="E1878">
            <v>41217</v>
          </cell>
          <cell r="F1878">
            <v>39632</v>
          </cell>
        </row>
        <row r="1879">
          <cell r="A1879" t="str">
            <v>I2151</v>
          </cell>
          <cell r="B1879" t="str">
            <v>BANDEJA CABLOFIL CF 54/200</v>
          </cell>
          <cell r="C1879" t="str">
            <v>Insumos</v>
          </cell>
          <cell r="D1879" t="str">
            <v>UND</v>
          </cell>
          <cell r="E1879">
            <v>91919</v>
          </cell>
          <cell r="F1879">
            <v>88384</v>
          </cell>
        </row>
        <row r="1880">
          <cell r="A1880" t="str">
            <v>I2152</v>
          </cell>
          <cell r="B1880" t="str">
            <v>UNION RAPIDA BANDEJA CABLOFIL</v>
          </cell>
          <cell r="C1880" t="str">
            <v>Insumos</v>
          </cell>
          <cell r="D1880" t="str">
            <v>UND</v>
          </cell>
          <cell r="E1880">
            <v>6462</v>
          </cell>
          <cell r="F1880">
            <v>6213</v>
          </cell>
        </row>
        <row r="1881">
          <cell r="A1881" t="str">
            <v>I2153</v>
          </cell>
          <cell r="B1881" t="str">
            <v>PERFIL DE FIJACION RCSN BANDEJA CABLOFIL</v>
          </cell>
          <cell r="C1881" t="str">
            <v>Insumos</v>
          </cell>
          <cell r="D1881" t="str">
            <v>UND</v>
          </cell>
          <cell r="E1881">
            <v>85674</v>
          </cell>
          <cell r="F1881">
            <v>82379</v>
          </cell>
        </row>
        <row r="1882">
          <cell r="A1882" t="str">
            <v>I2154</v>
          </cell>
          <cell r="B1882" t="str">
            <v>SOPORTE CABLE DE PUESTA A TIERRA BANDEJA CABLOFIL</v>
          </cell>
          <cell r="C1882" t="str">
            <v>Insumos</v>
          </cell>
          <cell r="D1882" t="str">
            <v>UND</v>
          </cell>
          <cell r="E1882">
            <v>13405</v>
          </cell>
          <cell r="F1882">
            <v>12889</v>
          </cell>
        </row>
        <row r="1883">
          <cell r="A1883" t="str">
            <v>I2155</v>
          </cell>
          <cell r="B1883" t="str">
            <v>CONECTOR PUESTA A TIERRA BANDEJA CABLOFIL</v>
          </cell>
          <cell r="C1883" t="str">
            <v>Insumos</v>
          </cell>
          <cell r="D1883" t="str">
            <v>UND</v>
          </cell>
          <cell r="E1883">
            <v>14843</v>
          </cell>
          <cell r="F1883">
            <v>14272</v>
          </cell>
        </row>
        <row r="1884">
          <cell r="A1884" t="str">
            <v>I2156</v>
          </cell>
          <cell r="B1884" t="str">
            <v>LEGALIZACIÓN Y RETIE LATINOAMERICANO SEDE PRINCIPAL</v>
          </cell>
          <cell r="C1884" t="str">
            <v>Insumos</v>
          </cell>
          <cell r="D1884" t="str">
            <v>UND</v>
          </cell>
          <cell r="E1884">
            <v>5062546</v>
          </cell>
          <cell r="F1884">
            <v>4867833</v>
          </cell>
        </row>
        <row r="1885">
          <cell r="A1885" t="str">
            <v>I2157</v>
          </cell>
          <cell r="B1885" t="str">
            <v>TOTALIZADOR 2X40, 25KA</v>
          </cell>
          <cell r="C1885" t="str">
            <v>Insumos</v>
          </cell>
          <cell r="D1885" t="str">
            <v>UND</v>
          </cell>
          <cell r="E1885">
            <v>132064</v>
          </cell>
          <cell r="F1885">
            <v>126985</v>
          </cell>
        </row>
        <row r="1886">
          <cell r="A1886" t="str">
            <v>I2158</v>
          </cell>
          <cell r="B1886" t="str">
            <v>CABLE 4 AWG HFFR LS 600V 75º CT</v>
          </cell>
          <cell r="C1886" t="str">
            <v>Insumos</v>
          </cell>
          <cell r="D1886" t="str">
            <v>ML</v>
          </cell>
          <cell r="E1886">
            <v>13168</v>
          </cell>
          <cell r="F1886">
            <v>12662</v>
          </cell>
        </row>
        <row r="1887">
          <cell r="A1887" t="str">
            <v>I2159</v>
          </cell>
          <cell r="B1887" t="str">
            <v>CAPACETE ROSCADO EN ALUMINIO PARA TUBERIA IMC 3/4"</v>
          </cell>
          <cell r="C1887" t="str">
            <v>Insumos</v>
          </cell>
          <cell r="D1887" t="str">
            <v>UND</v>
          </cell>
          <cell r="E1887">
            <v>2931</v>
          </cell>
          <cell r="F1887">
            <v>2818</v>
          </cell>
        </row>
        <row r="1888">
          <cell r="A1888" t="str">
            <v>I2160</v>
          </cell>
          <cell r="B1888" t="str">
            <v>CURVA GALVANIZADA IMC 3/4"</v>
          </cell>
          <cell r="C1888" t="str">
            <v>Insumos</v>
          </cell>
          <cell r="D1888" t="str">
            <v>UND</v>
          </cell>
          <cell r="E1888">
            <v>8499</v>
          </cell>
          <cell r="F1888">
            <v>8172</v>
          </cell>
        </row>
        <row r="1889">
          <cell r="A1889" t="str">
            <v>I2161</v>
          </cell>
          <cell r="B1889" t="str">
            <v>BREAKER TOTALIZADOR 2X80, 25KA</v>
          </cell>
          <cell r="C1889" t="str">
            <v>Insumos</v>
          </cell>
          <cell r="D1889" t="str">
            <v>UND</v>
          </cell>
          <cell r="E1889">
            <v>201632</v>
          </cell>
          <cell r="F1889">
            <v>193877</v>
          </cell>
        </row>
        <row r="1890">
          <cell r="A1890" t="str">
            <v>I2162</v>
          </cell>
          <cell r="B1890" t="str">
            <v>LEGALIZACIÓN Y RETIE COLEGIO RURAL GRANADA</v>
          </cell>
          <cell r="C1890" t="str">
            <v>Insumos</v>
          </cell>
          <cell r="D1890" t="str">
            <v>UND</v>
          </cell>
          <cell r="E1890">
            <v>4999695</v>
          </cell>
          <cell r="F1890">
            <v>4807399</v>
          </cell>
        </row>
        <row r="1891">
          <cell r="A1891" t="str">
            <v>I2163</v>
          </cell>
          <cell r="B1891" t="str">
            <v>ABRAZADERA  METALICA DOBLE ALA TUBO EMT 3/4"</v>
          </cell>
          <cell r="C1891" t="str">
            <v>Insumos</v>
          </cell>
          <cell r="D1891" t="str">
            <v>UND</v>
          </cell>
          <cell r="E1891">
            <v>746</v>
          </cell>
          <cell r="F1891">
            <v>717</v>
          </cell>
        </row>
        <row r="1892">
          <cell r="A1892" t="str">
            <v>I2164</v>
          </cell>
          <cell r="B1892" t="str">
            <v>CAJA RECTANGULAR RAWELT 3/4" 2X4</v>
          </cell>
          <cell r="C1892" t="str">
            <v>Insumos</v>
          </cell>
          <cell r="D1892" t="str">
            <v>UND</v>
          </cell>
          <cell r="E1892">
            <v>12858</v>
          </cell>
          <cell r="F1892">
            <v>12363</v>
          </cell>
        </row>
        <row r="1893">
          <cell r="A1893" t="str">
            <v>I2165</v>
          </cell>
          <cell r="B1893" t="str">
            <v>TUBO CONDUIT SCH40 3/4"</v>
          </cell>
          <cell r="C1893" t="str">
            <v>Insumos</v>
          </cell>
          <cell r="D1893" t="str">
            <v>M</v>
          </cell>
          <cell r="E1893">
            <v>4594</v>
          </cell>
          <cell r="F1893">
            <v>4417</v>
          </cell>
        </row>
        <row r="1894">
          <cell r="A1894" t="str">
            <v>I2166</v>
          </cell>
          <cell r="B1894" t="str">
            <v>TERMINAL PVC SCH40 3/4"</v>
          </cell>
          <cell r="C1894" t="str">
            <v>Insumos</v>
          </cell>
          <cell r="D1894" t="str">
            <v>UND</v>
          </cell>
          <cell r="E1894">
            <v>1300</v>
          </cell>
          <cell r="F1894">
            <v>1250</v>
          </cell>
        </row>
        <row r="1895">
          <cell r="A1895" t="str">
            <v>I2167</v>
          </cell>
          <cell r="B1895" t="str">
            <v>PANEL LED 18W</v>
          </cell>
          <cell r="C1895" t="str">
            <v>Insumos</v>
          </cell>
          <cell r="D1895" t="str">
            <v>UND</v>
          </cell>
          <cell r="E1895">
            <v>40429</v>
          </cell>
          <cell r="F1895">
            <v>38874</v>
          </cell>
        </row>
        <row r="1896">
          <cell r="A1896" t="str">
            <v>I2168</v>
          </cell>
          <cell r="B1896" t="str">
            <v>LUMINARIA IT 100 AQ LENS 36W</v>
          </cell>
          <cell r="C1896" t="str">
            <v>Insumos</v>
          </cell>
          <cell r="D1896" t="str">
            <v>UND</v>
          </cell>
          <cell r="E1896">
            <v>230589</v>
          </cell>
          <cell r="F1896">
            <v>221720</v>
          </cell>
        </row>
        <row r="1897">
          <cell r="A1897" t="str">
            <v>I2169</v>
          </cell>
          <cell r="B1897" t="str">
            <v>LUMINARIA LED ECO 36W</v>
          </cell>
          <cell r="C1897" t="str">
            <v>Insumos</v>
          </cell>
          <cell r="D1897" t="str">
            <v>UND</v>
          </cell>
          <cell r="E1897">
            <v>190840</v>
          </cell>
          <cell r="F1897">
            <v>183500</v>
          </cell>
        </row>
        <row r="1898">
          <cell r="A1898" t="str">
            <v>I2170</v>
          </cell>
          <cell r="B1898" t="str">
            <v>LUMINARIA IF NORMA 36W</v>
          </cell>
          <cell r="C1898" t="str">
            <v>Insumos</v>
          </cell>
          <cell r="D1898" t="str">
            <v>UND</v>
          </cell>
          <cell r="E1898">
            <v>197883</v>
          </cell>
          <cell r="F1898">
            <v>190272</v>
          </cell>
        </row>
        <row r="1899">
          <cell r="A1899" t="str">
            <v>I2171</v>
          </cell>
          <cell r="B1899" t="str">
            <v>LUMINARIA HIGH BAY 97W</v>
          </cell>
          <cell r="C1899" t="str">
            <v>Insumos</v>
          </cell>
          <cell r="D1899" t="str">
            <v>UND</v>
          </cell>
          <cell r="E1899">
            <v>894145</v>
          </cell>
          <cell r="F1899">
            <v>859755</v>
          </cell>
        </row>
        <row r="1900">
          <cell r="A1900" t="str">
            <v>I2172</v>
          </cell>
          <cell r="B1900" t="str">
            <v>LUMINARIA MINI FLOOD 200W (ESSENTIAL FLOOD HP)</v>
          </cell>
          <cell r="C1900" t="str">
            <v>Insumos</v>
          </cell>
          <cell r="D1900" t="str">
            <v>UND</v>
          </cell>
          <cell r="E1900">
            <v>744230</v>
          </cell>
          <cell r="F1900">
            <v>715606</v>
          </cell>
        </row>
        <row r="1901">
          <cell r="A1901" t="str">
            <v>I2173</v>
          </cell>
          <cell r="B1901" t="str">
            <v>LUMINARIA REFLECTOR LED 10W 3000K</v>
          </cell>
          <cell r="C1901" t="str">
            <v>Insumos</v>
          </cell>
          <cell r="D1901" t="str">
            <v>UND</v>
          </cell>
          <cell r="E1901">
            <v>41496</v>
          </cell>
          <cell r="F1901">
            <v>39900</v>
          </cell>
        </row>
        <row r="1902">
          <cell r="A1902" t="str">
            <v>I2174</v>
          </cell>
          <cell r="B1902" t="str">
            <v>LUMINARIA DE EMERGENCIA ALENA 4W</v>
          </cell>
          <cell r="C1902" t="str">
            <v>Insumos</v>
          </cell>
          <cell r="D1902" t="str">
            <v>UND</v>
          </cell>
          <cell r="E1902">
            <v>121577</v>
          </cell>
          <cell r="F1902">
            <v>116901</v>
          </cell>
        </row>
        <row r="1903">
          <cell r="A1903" t="str">
            <v>I2175</v>
          </cell>
          <cell r="B1903" t="str">
            <v>LUMINARIA SALIDA EMERGENCIA 2W</v>
          </cell>
          <cell r="C1903" t="str">
            <v>Insumos</v>
          </cell>
          <cell r="D1903" t="str">
            <v>UND</v>
          </cell>
          <cell r="E1903">
            <v>100183</v>
          </cell>
          <cell r="F1903">
            <v>96330</v>
          </cell>
        </row>
        <row r="1904">
          <cell r="A1904" t="str">
            <v>I2177</v>
          </cell>
          <cell r="B1904" t="str">
            <v>BOQUILLA TERMINAL (JUEGO DE TUERCA Y CONTRATUERCA) PARA TUBERIA IMC 3/4</v>
          </cell>
          <cell r="C1904" t="str">
            <v>Insumos</v>
          </cell>
          <cell r="D1904" t="str">
            <v>UND</v>
          </cell>
          <cell r="E1904">
            <v>1427</v>
          </cell>
          <cell r="F1904">
            <v>1372</v>
          </cell>
        </row>
        <row r="1905">
          <cell r="A1905" t="str">
            <v>I2178</v>
          </cell>
          <cell r="B1905" t="str">
            <v>SENSOR INFRARROJO ON/OFF</v>
          </cell>
          <cell r="C1905" t="str">
            <v>Insumos</v>
          </cell>
          <cell r="D1905" t="str">
            <v>UND</v>
          </cell>
          <cell r="E1905">
            <v>224537</v>
          </cell>
          <cell r="F1905">
            <v>215901</v>
          </cell>
        </row>
        <row r="1906">
          <cell r="A1906" t="str">
            <v>I2179</v>
          </cell>
          <cell r="B1906" t="str">
            <v>SENSOR FOTOVOLTAICO LEVITON PROVOLT</v>
          </cell>
          <cell r="C1906" t="str">
            <v>Insumos</v>
          </cell>
          <cell r="D1906" t="str">
            <v>UND</v>
          </cell>
          <cell r="E1906">
            <v>1852743</v>
          </cell>
          <cell r="F1906">
            <v>1781484</v>
          </cell>
        </row>
        <row r="1907">
          <cell r="A1907" t="str">
            <v>I2180</v>
          </cell>
          <cell r="B1907" t="str">
            <v>UPS 14KV BIFÁSICA</v>
          </cell>
          <cell r="C1907" t="str">
            <v>Insumos</v>
          </cell>
          <cell r="D1907" t="str">
            <v>UND</v>
          </cell>
          <cell r="E1907">
            <v>30722217</v>
          </cell>
          <cell r="F1907">
            <v>29540593</v>
          </cell>
        </row>
        <row r="1908">
          <cell r="A1908" t="str">
            <v>I2181</v>
          </cell>
          <cell r="B1908" t="str">
            <v>BY PASS PARA UPS</v>
          </cell>
          <cell r="C1908" t="str">
            <v>Insumos</v>
          </cell>
          <cell r="D1908" t="str">
            <v>UND</v>
          </cell>
          <cell r="E1908">
            <v>469464</v>
          </cell>
          <cell r="F1908">
            <v>451408</v>
          </cell>
        </row>
        <row r="1909">
          <cell r="A1909" t="str">
            <v>I2182</v>
          </cell>
          <cell r="B1909" t="str">
            <v>CABLE TRENZADO 3X12 AWG HFFR LS CT</v>
          </cell>
          <cell r="C1909" t="str">
            <v>Insumos</v>
          </cell>
          <cell r="D1909" t="str">
            <v>M</v>
          </cell>
          <cell r="E1909">
            <v>7666</v>
          </cell>
          <cell r="F1909">
            <v>7371</v>
          </cell>
        </row>
        <row r="1910">
          <cell r="A1910" t="str">
            <v>I2183</v>
          </cell>
          <cell r="B1910" t="str">
            <v>CABLE TRENZADO 3X10 AWG HFFR LS CT</v>
          </cell>
          <cell r="C1910" t="str">
            <v>Insumos</v>
          </cell>
          <cell r="D1910" t="str">
            <v>M</v>
          </cell>
          <cell r="E1910">
            <v>17212</v>
          </cell>
          <cell r="F1910">
            <v>16550</v>
          </cell>
        </row>
        <row r="1911">
          <cell r="A1911" t="str">
            <v>I2184</v>
          </cell>
          <cell r="B1911" t="str">
            <v>CABLE 250 KCMIL THHN, THWN, CU</v>
          </cell>
          <cell r="C1911" t="str">
            <v>Insumos</v>
          </cell>
          <cell r="D1911" t="str">
            <v>M</v>
          </cell>
          <cell r="E1911">
            <v>75566</v>
          </cell>
          <cell r="F1911">
            <v>72660</v>
          </cell>
        </row>
        <row r="1912">
          <cell r="A1912" t="str">
            <v>I2186</v>
          </cell>
          <cell r="B1912" t="str">
            <v>CABLE ANTIFRAUDE/CONCENTRICO 1X8+8 PE/PVC</v>
          </cell>
          <cell r="C1912" t="str">
            <v>Insumos</v>
          </cell>
          <cell r="D1912" t="str">
            <v>M</v>
          </cell>
          <cell r="E1912">
            <v>11209</v>
          </cell>
          <cell r="F1912">
            <v>10778</v>
          </cell>
        </row>
        <row r="1913">
          <cell r="A1913" t="str">
            <v>I2187</v>
          </cell>
          <cell r="B1913" t="str">
            <v>CANALETA PLÁSTICA MEDIA CAÑA CON TAPA EN ALUMINIO 60X13</v>
          </cell>
          <cell r="C1913" t="str">
            <v>Insumos</v>
          </cell>
          <cell r="D1913" t="str">
            <v>M</v>
          </cell>
          <cell r="E1913">
            <v>23289</v>
          </cell>
          <cell r="F1913">
            <v>22393</v>
          </cell>
        </row>
        <row r="1914">
          <cell r="A1914" t="str">
            <v>I2188</v>
          </cell>
          <cell r="B1914" t="str">
            <v>CAJA DE PASO 12X12X5CM</v>
          </cell>
          <cell r="C1914" t="str">
            <v>Insumos</v>
          </cell>
          <cell r="D1914" t="str">
            <v>UND</v>
          </cell>
          <cell r="E1914">
            <v>53212</v>
          </cell>
          <cell r="F1914">
            <v>51165</v>
          </cell>
        </row>
        <row r="1915">
          <cell r="A1915" t="str">
            <v>I2189</v>
          </cell>
          <cell r="B1915" t="str">
            <v>CAJA DE PASO 20X20X10CM</v>
          </cell>
          <cell r="C1915" t="str">
            <v>Insumos</v>
          </cell>
          <cell r="D1915" t="str">
            <v>UND</v>
          </cell>
          <cell r="E1915">
            <v>78024</v>
          </cell>
          <cell r="F1915">
            <v>75023</v>
          </cell>
        </row>
        <row r="1916">
          <cell r="A1916" t="str">
            <v>I2190</v>
          </cell>
          <cell r="B1916" t="str">
            <v>CAJA PARA TOMA EN PISO (POP UP)</v>
          </cell>
          <cell r="C1916" t="str">
            <v>Insumos</v>
          </cell>
          <cell r="D1916" t="str">
            <v>UND</v>
          </cell>
          <cell r="E1916">
            <v>338280</v>
          </cell>
          <cell r="F1916">
            <v>325269</v>
          </cell>
        </row>
        <row r="1917">
          <cell r="A1917" t="str">
            <v>I2191</v>
          </cell>
          <cell r="B1917" t="str">
            <v>MEDIDOR DE ENERGIA MONOFASICO 120V</v>
          </cell>
          <cell r="C1917" t="str">
            <v>Insumos</v>
          </cell>
          <cell r="D1917" t="str">
            <v>UND</v>
          </cell>
          <cell r="E1917">
            <v>122848</v>
          </cell>
          <cell r="F1917">
            <v>118123</v>
          </cell>
        </row>
        <row r="1918">
          <cell r="A1918" t="str">
            <v>I2192</v>
          </cell>
          <cell r="B1918" t="str">
            <v>MEDIDOR DE ENERGIA MONOFASICO TRIFILAR MEDIDA SEMIDIRECTA CLASE 0.5</v>
          </cell>
          <cell r="C1918" t="str">
            <v>Insumos</v>
          </cell>
          <cell r="D1918" t="str">
            <v>UND</v>
          </cell>
          <cell r="E1918">
            <v>2379855</v>
          </cell>
          <cell r="F1918">
            <v>2288322</v>
          </cell>
        </row>
        <row r="1919">
          <cell r="A1919" t="str">
            <v>I2193</v>
          </cell>
          <cell r="B1919" t="str">
            <v>TRANSFORMADOR DE CORRIENTE 300/5A</v>
          </cell>
          <cell r="C1919" t="str">
            <v>Insumos</v>
          </cell>
          <cell r="D1919" t="str">
            <v>UND</v>
          </cell>
          <cell r="E1919">
            <v>220989</v>
          </cell>
          <cell r="F1919">
            <v>212489</v>
          </cell>
        </row>
        <row r="1920">
          <cell r="A1920" t="str">
            <v>I2194</v>
          </cell>
          <cell r="B1920" t="str">
            <v>BLOQUE DE PRUEBA PARA MEDIDA SEMIDIRECTA</v>
          </cell>
          <cell r="C1920" t="str">
            <v>Insumos</v>
          </cell>
          <cell r="D1920" t="str">
            <v>UND</v>
          </cell>
          <cell r="E1920">
            <v>254985</v>
          </cell>
          <cell r="F1920">
            <v>245178</v>
          </cell>
        </row>
        <row r="1921">
          <cell r="A1921" t="str">
            <v>I2195</v>
          </cell>
          <cell r="B1921" t="str">
            <v>GABINETE PARA MEDIDA</v>
          </cell>
          <cell r="C1921" t="str">
            <v>Insumos</v>
          </cell>
          <cell r="D1921" t="str">
            <v>UND</v>
          </cell>
          <cell r="E1921">
            <v>372278</v>
          </cell>
          <cell r="F1921">
            <v>357960</v>
          </cell>
        </row>
        <row r="1922">
          <cell r="A1922" t="str">
            <v>I2196</v>
          </cell>
          <cell r="B1922" t="str">
            <v>CABLEADO VEHICULAR 16AWG</v>
          </cell>
          <cell r="C1922" t="str">
            <v>Insumos</v>
          </cell>
          <cell r="D1922" t="str">
            <v>M</v>
          </cell>
          <cell r="E1922">
            <v>773</v>
          </cell>
          <cell r="F1922">
            <v>743</v>
          </cell>
        </row>
        <row r="1923">
          <cell r="A1923" t="str">
            <v>I2197</v>
          </cell>
          <cell r="B1923" t="str">
            <v>TOTALIZADOR 2X63A, 25KA</v>
          </cell>
          <cell r="C1923" t="str">
            <v>Insumos</v>
          </cell>
          <cell r="D1923" t="str">
            <v>UND</v>
          </cell>
          <cell r="E1923">
            <v>197599</v>
          </cell>
          <cell r="F1923">
            <v>189999</v>
          </cell>
        </row>
        <row r="1924">
          <cell r="A1924" t="str">
            <v>I2198</v>
          </cell>
          <cell r="B1924" t="str">
            <v>TOTALIZADOR 2X80A, 25KA</v>
          </cell>
          <cell r="C1924" t="str">
            <v>Insumos</v>
          </cell>
          <cell r="D1924" t="str">
            <v>UND</v>
          </cell>
          <cell r="E1924">
            <v>238374</v>
          </cell>
          <cell r="F1924">
            <v>229206</v>
          </cell>
        </row>
        <row r="1925">
          <cell r="A1925" t="str">
            <v>I2199</v>
          </cell>
          <cell r="B1925" t="str">
            <v>GABINETE 1.80X0.90X0.40 M</v>
          </cell>
          <cell r="C1925" t="str">
            <v>Insumos</v>
          </cell>
          <cell r="D1925" t="str">
            <v>UND</v>
          </cell>
          <cell r="E1925">
            <v>6428178</v>
          </cell>
          <cell r="F1925">
            <v>6180940</v>
          </cell>
        </row>
        <row r="1926">
          <cell r="A1926" t="str">
            <v>I2200</v>
          </cell>
          <cell r="B1926" t="str">
            <v>DPS TIPO 1+2</v>
          </cell>
          <cell r="C1926" t="str">
            <v>Insumos</v>
          </cell>
          <cell r="D1926" t="str">
            <v>UND</v>
          </cell>
          <cell r="E1926">
            <v>3108685</v>
          </cell>
          <cell r="F1926">
            <v>2989120</v>
          </cell>
        </row>
        <row r="1927">
          <cell r="A1927" t="str">
            <v>I2201</v>
          </cell>
          <cell r="B1927" t="str">
            <v>TOTALIZADOR 2X250A, 80KA REGULABLE DE (250 - 400)A</v>
          </cell>
          <cell r="C1927" t="str">
            <v>Insumos</v>
          </cell>
          <cell r="D1927" t="str">
            <v>UND</v>
          </cell>
          <cell r="E1927">
            <v>1113839</v>
          </cell>
          <cell r="F1927">
            <v>1070999</v>
          </cell>
        </row>
        <row r="1928">
          <cell r="A1928" t="str">
            <v>I2203</v>
          </cell>
          <cell r="B1928" t="str">
            <v>TOTALIZADOR 2X30A, 25KA</v>
          </cell>
          <cell r="C1928" t="str">
            <v>Insumos</v>
          </cell>
          <cell r="D1928" t="str">
            <v>UND</v>
          </cell>
          <cell r="E1928">
            <v>102020</v>
          </cell>
          <cell r="F1928">
            <v>98096</v>
          </cell>
        </row>
        <row r="1929">
          <cell r="A1929" t="str">
            <v>I2204</v>
          </cell>
          <cell r="B1929" t="str">
            <v>TRAMITES ANTE EL OR</v>
          </cell>
          <cell r="C1929" t="str">
            <v>Insumos</v>
          </cell>
          <cell r="D1929" t="str">
            <v>UND</v>
          </cell>
          <cell r="E1929">
            <v>1428484</v>
          </cell>
          <cell r="F1929">
            <v>1373542</v>
          </cell>
        </row>
        <row r="1930">
          <cell r="A1930" t="str">
            <v>I2205</v>
          </cell>
          <cell r="B1930" t="str">
            <v>LEGALIZACION Y RETIE INSTITUCION EDUCATIVA CHIPRE</v>
          </cell>
          <cell r="C1930" t="str">
            <v>Insumos</v>
          </cell>
          <cell r="D1930" t="str">
            <v>UND</v>
          </cell>
          <cell r="E1930">
            <v>6765382</v>
          </cell>
          <cell r="F1930">
            <v>6505175</v>
          </cell>
        </row>
        <row r="1931">
          <cell r="A1931" t="str">
            <v>I2206</v>
          </cell>
          <cell r="B1931" t="str">
            <v>SUMINISTRO, TRANSPORTE E INSTALACIÓN DE MURO PARA MEDIDA SEMIDIRECTA</v>
          </cell>
          <cell r="C1931" t="str">
            <v>Insumos</v>
          </cell>
          <cell r="D1931" t="str">
            <v>UND</v>
          </cell>
          <cell r="E1931">
            <v>834949</v>
          </cell>
          <cell r="F1931">
            <v>802836</v>
          </cell>
        </row>
        <row r="1932">
          <cell r="A1932" t="str">
            <v>I2207</v>
          </cell>
          <cell r="B1932" t="str">
            <v>ADECUACIÓN PARA TABLERO Y REGATA (INCLUYE PERFORACIÓN Y RESANE)</v>
          </cell>
          <cell r="C1932" t="str">
            <v>Insumos</v>
          </cell>
          <cell r="D1932" t="str">
            <v>UND</v>
          </cell>
          <cell r="E1932">
            <v>552117</v>
          </cell>
          <cell r="F1932">
            <v>530882</v>
          </cell>
        </row>
        <row r="1933">
          <cell r="A1933" t="str">
            <v>I2208</v>
          </cell>
          <cell r="B1933" t="str">
            <v>GRIFERÍA ECONOMIZADORA DE SENSOR</v>
          </cell>
          <cell r="C1933" t="str">
            <v>Insumos</v>
          </cell>
          <cell r="D1933" t="str">
            <v>UND</v>
          </cell>
          <cell r="E1933">
            <v>671246</v>
          </cell>
          <cell r="F1933">
            <v>645429</v>
          </cell>
        </row>
        <row r="1934">
          <cell r="A1934" t="str">
            <v>I2209</v>
          </cell>
          <cell r="B1934" t="str">
            <v>CONTACTOR TRIPOLAR DIL M40 110V</v>
          </cell>
          <cell r="C1934" t="str">
            <v>Insumos</v>
          </cell>
          <cell r="D1934" t="str">
            <v>UND</v>
          </cell>
          <cell r="E1934">
            <v>642819</v>
          </cell>
          <cell r="F1934">
            <v>618095</v>
          </cell>
        </row>
        <row r="1935">
          <cell r="A1935" t="str">
            <v>I2210</v>
          </cell>
          <cell r="B1935" t="str">
            <v>GABINETE ELÉCTRICO EXTERIOR</v>
          </cell>
          <cell r="C1935" t="str">
            <v>Insumos</v>
          </cell>
          <cell r="D1935" t="str">
            <v>UND</v>
          </cell>
          <cell r="E1935">
            <v>149991</v>
          </cell>
          <cell r="F1935">
            <v>144222</v>
          </cell>
        </row>
        <row r="1936">
          <cell r="A1936" t="str">
            <v>I2211</v>
          </cell>
          <cell r="B1936" t="str">
            <v>PEINE RIEL DIN - MONOPOLAR 4 CIRCUITOS</v>
          </cell>
          <cell r="C1936" t="str">
            <v>Insumos</v>
          </cell>
          <cell r="D1936" t="str">
            <v>UND</v>
          </cell>
          <cell r="E1936">
            <v>47854</v>
          </cell>
          <cell r="F1936">
            <v>46013</v>
          </cell>
        </row>
        <row r="1937">
          <cell r="A1937" t="str">
            <v>I2212</v>
          </cell>
          <cell r="B1937" t="str">
            <v>BREAKER DE 1X20A, 10KA, INCRUSTAR RIEL DIN</v>
          </cell>
          <cell r="C1937" t="str">
            <v>Insumos</v>
          </cell>
          <cell r="D1937" t="str">
            <v>UND</v>
          </cell>
          <cell r="E1937">
            <v>26070</v>
          </cell>
          <cell r="F1937">
            <v>25067</v>
          </cell>
        </row>
        <row r="1938">
          <cell r="A1938" t="str">
            <v>I2213</v>
          </cell>
          <cell r="B1938" t="str">
            <v>PULSADOR ON</v>
          </cell>
          <cell r="C1938" t="str">
            <v>Insumos</v>
          </cell>
          <cell r="D1938" t="str">
            <v>UND</v>
          </cell>
          <cell r="E1938">
            <v>32854</v>
          </cell>
          <cell r="F1938">
            <v>31590</v>
          </cell>
        </row>
        <row r="1939">
          <cell r="A1939" t="str">
            <v>I2214</v>
          </cell>
          <cell r="B1939" t="str">
            <v>PULSADOR OFF</v>
          </cell>
          <cell r="C1939" t="str">
            <v>Insumos</v>
          </cell>
          <cell r="D1939" t="str">
            <v>UND</v>
          </cell>
          <cell r="E1939">
            <v>32854</v>
          </cell>
          <cell r="F1939">
            <v>31590</v>
          </cell>
        </row>
        <row r="1940">
          <cell r="A1940" t="str">
            <v>I2215</v>
          </cell>
          <cell r="B1940" t="str">
            <v>BARRAJE DE COBRE 0.02X0.04</v>
          </cell>
          <cell r="C1940" t="str">
            <v>Insumos</v>
          </cell>
          <cell r="D1940" t="str">
            <v>UND</v>
          </cell>
          <cell r="E1940">
            <v>37140</v>
          </cell>
          <cell r="F1940">
            <v>35712</v>
          </cell>
        </row>
        <row r="1941">
          <cell r="A1941" t="str">
            <v>I2216</v>
          </cell>
          <cell r="B1941" t="str">
            <v>AISLADORES BARRAJE</v>
          </cell>
          <cell r="C1941" t="str">
            <v>Insumos</v>
          </cell>
          <cell r="D1941" t="str">
            <v>UND</v>
          </cell>
          <cell r="E1941">
            <v>8643</v>
          </cell>
          <cell r="F1941">
            <v>8311</v>
          </cell>
        </row>
        <row r="1942">
          <cell r="A1942" t="str">
            <v>I2217</v>
          </cell>
          <cell r="B1942" t="str">
            <v>ACERO DE REFUERZO FY = 60.000 PSI = 420 MPA</v>
          </cell>
          <cell r="C1942" t="str">
            <v>Insumos</v>
          </cell>
          <cell r="D1942" t="str">
            <v>KG</v>
          </cell>
          <cell r="E1942">
            <v>4421</v>
          </cell>
          <cell r="F1942">
            <v>4251</v>
          </cell>
        </row>
        <row r="1943">
          <cell r="A1943" t="str">
            <v>I2219</v>
          </cell>
          <cell r="B1943" t="str">
            <v>TUBERIA ESTRUCTURAL A.S.T.M. A-572 GRADO 50 - REDONDA, CUADRADA O RECTANGULAR SEGÚN DISEÑO - TIPO COLMENA O SIMILAR.</v>
          </cell>
          <cell r="C1943" t="str">
            <v>Insumos</v>
          </cell>
          <cell r="D1943" t="str">
            <v>KG</v>
          </cell>
          <cell r="E1943">
            <v>10861</v>
          </cell>
          <cell r="F1943">
            <v>10443</v>
          </cell>
        </row>
        <row r="1944">
          <cell r="A1944" t="str">
            <v>I2220</v>
          </cell>
          <cell r="B1944" t="str">
            <v>SUMINISTRO DE APLIQUE TIPO HONGO MARCA HAVELLS - SYLVANIA O SIMILAR  CON ACCESOSRIOS</v>
          </cell>
          <cell r="C1944" t="str">
            <v>Insumos</v>
          </cell>
          <cell r="D1944" t="str">
            <v>UND</v>
          </cell>
          <cell r="E1944">
            <v>74282</v>
          </cell>
          <cell r="F1944">
            <v>71425</v>
          </cell>
        </row>
        <row r="1945">
          <cell r="A1945" t="str">
            <v>I2221</v>
          </cell>
          <cell r="B1945" t="str">
            <v>PANEL LED 600W CON CAJA IP 65</v>
          </cell>
          <cell r="C1945" t="str">
            <v>Insumos</v>
          </cell>
          <cell r="D1945" t="str">
            <v>UND</v>
          </cell>
          <cell r="E1945">
            <v>457117</v>
          </cell>
          <cell r="F1945">
            <v>439536</v>
          </cell>
        </row>
        <row r="1946">
          <cell r="A1946" t="str">
            <v>I2222</v>
          </cell>
          <cell r="B1946" t="str">
            <v>TRAMITE Y LEGALIZACIÓN ANTE LAS EMPRESAS PRESTADORAS DEL SERVICIO(ACUEDUCTO, ALCANTARILLADO Y ENERGÍA) INVLUYE DISPONIBILIDAD, PLANOS RECORD, Y TODOS LOS TRAMITES PARA ENTREGA EN SERVICIO.</v>
          </cell>
          <cell r="C1946" t="str">
            <v>Insumos</v>
          </cell>
          <cell r="D1946" t="str">
            <v>GLB</v>
          </cell>
          <cell r="E1946">
            <v>2856969</v>
          </cell>
          <cell r="F1946">
            <v>2747086</v>
          </cell>
        </row>
        <row r="1947">
          <cell r="A1947" t="str">
            <v>I2223</v>
          </cell>
          <cell r="B1947" t="str">
            <v>ASEO GENERAL</v>
          </cell>
          <cell r="C1947" t="str">
            <v>Insumos</v>
          </cell>
          <cell r="D1947" t="str">
            <v>GLB</v>
          </cell>
          <cell r="E1947">
            <v>428546</v>
          </cell>
          <cell r="F1947">
            <v>412063</v>
          </cell>
        </row>
        <row r="1948">
          <cell r="A1948" t="str">
            <v>I2224</v>
          </cell>
          <cell r="B1948" t="str">
            <v>TAPA PARA TOMACORRIENTE DOBLE</v>
          </cell>
          <cell r="C1948" t="str">
            <v>Insumos</v>
          </cell>
          <cell r="D1948" t="str">
            <v>UND</v>
          </cell>
          <cell r="E1948">
            <v>1427</v>
          </cell>
          <cell r="F1948">
            <v>1372</v>
          </cell>
        </row>
        <row r="1949">
          <cell r="A1949" t="str">
            <v>I2225</v>
          </cell>
          <cell r="B1949" t="str">
            <v>TAPA PARA INTERRUPTOR SENCILLO BLANCO</v>
          </cell>
          <cell r="C1949" t="str">
            <v>Insumos</v>
          </cell>
          <cell r="D1949" t="str">
            <v>UND</v>
          </cell>
          <cell r="E1949">
            <v>1427</v>
          </cell>
          <cell r="F1949">
            <v>1372</v>
          </cell>
        </row>
        <row r="1950">
          <cell r="A1950" t="str">
            <v>I2226</v>
          </cell>
          <cell r="B1950" t="str">
            <v>TAPA PARA INTERRUPTOR DOBLE BLANCO</v>
          </cell>
          <cell r="C1950" t="str">
            <v>Insumos</v>
          </cell>
          <cell r="D1950" t="str">
            <v>UND</v>
          </cell>
          <cell r="E1950">
            <v>2144</v>
          </cell>
          <cell r="F1950">
            <v>2062</v>
          </cell>
        </row>
        <row r="1951">
          <cell r="A1951" t="str">
            <v>I2227</v>
          </cell>
          <cell r="B1951" t="str">
            <v>TUBO CONDUIT PVC 4"</v>
          </cell>
          <cell r="C1951" t="str">
            <v>Insumos</v>
          </cell>
          <cell r="D1951" t="str">
            <v>ML</v>
          </cell>
          <cell r="E1951">
            <v>7644</v>
          </cell>
          <cell r="F1951">
            <v>7350</v>
          </cell>
        </row>
        <row r="1952">
          <cell r="A1952" t="str">
            <v>I2228</v>
          </cell>
          <cell r="B1952" t="str">
            <v>SUMINISTRO, TRANSPORTE E INSTALACIÓN DE SIKATOP-121 PARA REPARACIÓN DE SUPERFICIES EN CONCRETO O MAMPOSTERIA. INCLUYE TODO LO NECESARIO PARA SU CORRECTA INSTALACIÓN</v>
          </cell>
          <cell r="C1952" t="str">
            <v>Insumos</v>
          </cell>
          <cell r="D1952" t="str">
            <v>M2</v>
          </cell>
          <cell r="E1952">
            <v>115422</v>
          </cell>
          <cell r="F1952">
            <v>110983</v>
          </cell>
        </row>
        <row r="1953">
          <cell r="A1953" t="str">
            <v>I2229</v>
          </cell>
          <cell r="B1953" t="str">
            <v>POSTE METALICO 14 M 1050 KGF</v>
          </cell>
          <cell r="C1953" t="str">
            <v>Insumos</v>
          </cell>
          <cell r="D1953" t="str">
            <v>UND</v>
          </cell>
          <cell r="E1953">
            <v>2228435</v>
          </cell>
          <cell r="F1953">
            <v>2142726</v>
          </cell>
        </row>
        <row r="1954">
          <cell r="A1954" t="str">
            <v>I2230</v>
          </cell>
          <cell r="B1954" t="str">
            <v>CONCRETO 3000 PSI</v>
          </cell>
          <cell r="C1954" t="str">
            <v>Insumos</v>
          </cell>
          <cell r="D1954" t="str">
            <v>M3</v>
          </cell>
          <cell r="E1954">
            <v>426164</v>
          </cell>
          <cell r="F1954">
            <v>409773</v>
          </cell>
        </row>
        <row r="1955">
          <cell r="A1955" t="str">
            <v>I2231</v>
          </cell>
          <cell r="B1955" t="str">
            <v>BASE DE ANCLAJE CASTILLO DE 1" 0.25X0.25M  ENTRE CENTROS</v>
          </cell>
          <cell r="C1955" t="str">
            <v>Insumos</v>
          </cell>
          <cell r="D1955" t="str">
            <v>UND</v>
          </cell>
          <cell r="E1955">
            <v>457114</v>
          </cell>
          <cell r="F1955">
            <v>439533</v>
          </cell>
        </row>
        <row r="1956">
          <cell r="A1956" t="str">
            <v>I2232</v>
          </cell>
          <cell r="B1956" t="str">
            <v>ABRAZADERA HORQUILLA 2"</v>
          </cell>
          <cell r="C1956" t="str">
            <v>Insumos</v>
          </cell>
          <cell r="D1956" t="str">
            <v>UND</v>
          </cell>
          <cell r="E1956">
            <v>6032</v>
          </cell>
          <cell r="F1956">
            <v>5800</v>
          </cell>
        </row>
        <row r="1957">
          <cell r="A1957" t="str">
            <v>I2233</v>
          </cell>
          <cell r="B1957" t="str">
            <v>PERNOS DE 1" GRADO 5</v>
          </cell>
          <cell r="C1957" t="str">
            <v>Insumos</v>
          </cell>
          <cell r="D1957" t="str">
            <v>UND</v>
          </cell>
          <cell r="E1957">
            <v>7142</v>
          </cell>
          <cell r="F1957">
            <v>6867</v>
          </cell>
        </row>
        <row r="1958">
          <cell r="A1958" t="str">
            <v>I2234</v>
          </cell>
          <cell r="B1958" t="str">
            <v>POSTE METALICO 12 M 1350 KGF AUTOSOPORTADO</v>
          </cell>
          <cell r="C1958" t="str">
            <v>Insumos</v>
          </cell>
          <cell r="D1958" t="str">
            <v>UND</v>
          </cell>
          <cell r="E1958">
            <v>2499845</v>
          </cell>
          <cell r="F1958">
            <v>2403697</v>
          </cell>
        </row>
        <row r="1959">
          <cell r="A1959" t="str">
            <v>I2235</v>
          </cell>
          <cell r="B1959" t="str">
            <v>ESPACIADOR PARA ABRAZADERAS DE FIJACION PARA TUBERIA COLGANTE</v>
          </cell>
          <cell r="C1959" t="str">
            <v>Insumos</v>
          </cell>
          <cell r="D1959" t="str">
            <v>M</v>
          </cell>
          <cell r="E1959">
            <v>1700</v>
          </cell>
          <cell r="F1959">
            <v>1635</v>
          </cell>
        </row>
        <row r="1960">
          <cell r="A1960" t="str">
            <v>I2236</v>
          </cell>
          <cell r="B1960" t="str">
            <v>TUERCA PARA ABRAZADERAS DE FIJACION PARA TUBERIA COLGANTE</v>
          </cell>
          <cell r="C1960" t="str">
            <v>Insumos</v>
          </cell>
          <cell r="D1960" t="str">
            <v>UND</v>
          </cell>
          <cell r="E1960">
            <v>144</v>
          </cell>
          <cell r="F1960">
            <v>138</v>
          </cell>
        </row>
        <row r="1961">
          <cell r="A1961" t="str">
            <v>I2237</v>
          </cell>
          <cell r="B1961" t="str">
            <v>AISLADOR DE PIN POLIMERICO 13.2KV</v>
          </cell>
          <cell r="C1961" t="str">
            <v>Insumos</v>
          </cell>
          <cell r="D1961" t="str">
            <v>UND</v>
          </cell>
          <cell r="E1961">
            <v>74780</v>
          </cell>
          <cell r="F1961">
            <v>71904</v>
          </cell>
        </row>
        <row r="1962">
          <cell r="A1962" t="str">
            <v>I2238</v>
          </cell>
          <cell r="B1962" t="str">
            <v>BRAZO TIPO C 15KV</v>
          </cell>
          <cell r="C1962" t="str">
            <v>Insumos</v>
          </cell>
          <cell r="D1962" t="str">
            <v>UND</v>
          </cell>
          <cell r="E1962">
            <v>54226</v>
          </cell>
          <cell r="F1962">
            <v>52140</v>
          </cell>
        </row>
        <row r="1963">
          <cell r="A1963" t="str">
            <v>I2239</v>
          </cell>
          <cell r="B1963" t="str">
            <v>ANCLAJE DE EXPANSION PARA ABRAZADERAS DE FIJACION PARA TUBERIA COLGANTE</v>
          </cell>
          <cell r="C1963" t="str">
            <v>Insumos</v>
          </cell>
          <cell r="D1963" t="str">
            <v>UND</v>
          </cell>
          <cell r="E1963">
            <v>714</v>
          </cell>
          <cell r="F1963">
            <v>687</v>
          </cell>
        </row>
        <row r="1964">
          <cell r="A1964" t="str">
            <v>I2240</v>
          </cell>
          <cell r="B1964" t="str">
            <v>AISLADOR DE PLATO O SUSPENCION 6"</v>
          </cell>
          <cell r="C1964" t="str">
            <v>Insumos</v>
          </cell>
          <cell r="D1964" t="str">
            <v>UND</v>
          </cell>
          <cell r="E1964">
            <v>43938</v>
          </cell>
          <cell r="F1964">
            <v>42248</v>
          </cell>
        </row>
        <row r="1965">
          <cell r="A1965" t="str">
            <v>I2241</v>
          </cell>
          <cell r="B1965" t="str">
            <v>COLLARIN DOBLE 5-6</v>
          </cell>
          <cell r="C1965" t="str">
            <v>Insumos</v>
          </cell>
          <cell r="D1965" t="str">
            <v>UND</v>
          </cell>
          <cell r="E1965">
            <v>24354</v>
          </cell>
          <cell r="F1965">
            <v>23417</v>
          </cell>
        </row>
        <row r="1966">
          <cell r="A1966" t="str">
            <v>I2242</v>
          </cell>
          <cell r="B1966" t="str">
            <v>ESLABON EN U 5/8"</v>
          </cell>
          <cell r="C1966" t="str">
            <v>Insumos</v>
          </cell>
          <cell r="D1966" t="str">
            <v>UND</v>
          </cell>
          <cell r="E1966">
            <v>18501</v>
          </cell>
          <cell r="F1966">
            <v>17789</v>
          </cell>
        </row>
        <row r="1967">
          <cell r="A1967" t="str">
            <v>I2243</v>
          </cell>
          <cell r="B1967" t="str">
            <v>GUARDACABO 1/2"</v>
          </cell>
          <cell r="C1967" t="str">
            <v>Insumos</v>
          </cell>
          <cell r="D1967" t="str">
            <v>UND</v>
          </cell>
          <cell r="E1967">
            <v>2500</v>
          </cell>
          <cell r="F1967">
            <v>2404</v>
          </cell>
        </row>
        <row r="1968">
          <cell r="A1968" t="str">
            <v>I2245</v>
          </cell>
          <cell r="B1968" t="str">
            <v>TUERCA DE OJO 5/8"</v>
          </cell>
          <cell r="C1968" t="str">
            <v>Insumos</v>
          </cell>
          <cell r="D1968" t="str">
            <v>UND</v>
          </cell>
          <cell r="E1968">
            <v>8944</v>
          </cell>
          <cell r="F1968">
            <v>8600</v>
          </cell>
        </row>
        <row r="1969">
          <cell r="A1969" t="str">
            <v>I2246</v>
          </cell>
          <cell r="B1969" t="str">
            <v>GRAPA PREFORMADA 15KV</v>
          </cell>
          <cell r="C1969" t="str">
            <v>Insumos</v>
          </cell>
          <cell r="D1969" t="str">
            <v>UND</v>
          </cell>
          <cell r="E1969">
            <v>18641</v>
          </cell>
          <cell r="F1969">
            <v>17924</v>
          </cell>
        </row>
        <row r="1970">
          <cell r="A1970" t="str">
            <v>I2247</v>
          </cell>
          <cell r="B1970" t="str">
            <v>TORNILLO ESPACIADOR 5/8" X 6"</v>
          </cell>
          <cell r="C1970" t="str">
            <v>Insumos</v>
          </cell>
          <cell r="D1970" t="str">
            <v>UND</v>
          </cell>
          <cell r="E1970">
            <v>3641</v>
          </cell>
          <cell r="F1970">
            <v>3501</v>
          </cell>
        </row>
        <row r="1971">
          <cell r="A1971" t="str">
            <v>I2248</v>
          </cell>
          <cell r="B1971" t="str">
            <v>ARANDELA DE PRESION 5/8"</v>
          </cell>
          <cell r="C1971" t="str">
            <v>Insumos</v>
          </cell>
          <cell r="D1971" t="str">
            <v>UND</v>
          </cell>
          <cell r="E1971">
            <v>286</v>
          </cell>
          <cell r="F1971">
            <v>275</v>
          </cell>
        </row>
        <row r="1972">
          <cell r="A1972" t="str">
            <v>I2249</v>
          </cell>
          <cell r="B1972" t="str">
            <v>PIN RECTO 5/8" X 7 1/2"</v>
          </cell>
          <cell r="C1972" t="str">
            <v>Insumos</v>
          </cell>
          <cell r="D1972" t="str">
            <v>UND</v>
          </cell>
          <cell r="E1972">
            <v>10499</v>
          </cell>
          <cell r="F1972">
            <v>10095</v>
          </cell>
        </row>
        <row r="1973">
          <cell r="A1973" t="str">
            <v>I2250</v>
          </cell>
          <cell r="B1973" t="str">
            <v>ARANDELA  REDONDA 5/8"</v>
          </cell>
          <cell r="C1973" t="str">
            <v>Insumos</v>
          </cell>
          <cell r="D1973" t="str">
            <v>UND</v>
          </cell>
          <cell r="E1973">
            <v>643</v>
          </cell>
          <cell r="F1973">
            <v>618</v>
          </cell>
        </row>
        <row r="1974">
          <cell r="A1974" t="str">
            <v>I2251</v>
          </cell>
          <cell r="B1974" t="str">
            <v>COLLARIN DOBLE 6-7</v>
          </cell>
          <cell r="C1974" t="str">
            <v>Insumos</v>
          </cell>
          <cell r="D1974" t="str">
            <v>UND</v>
          </cell>
          <cell r="E1974">
            <v>25404</v>
          </cell>
          <cell r="F1974">
            <v>24427</v>
          </cell>
        </row>
        <row r="1975">
          <cell r="A1975" t="str">
            <v>I2252</v>
          </cell>
          <cell r="B1975" t="str">
            <v>ABRAZADERA HORQUILLA 3"</v>
          </cell>
          <cell r="C1975" t="str">
            <v>Insumos</v>
          </cell>
          <cell r="D1975" t="str">
            <v>UND</v>
          </cell>
          <cell r="E1975">
            <v>8112</v>
          </cell>
          <cell r="F1975">
            <v>7800</v>
          </cell>
        </row>
        <row r="1976">
          <cell r="A1976" t="str">
            <v>I2253</v>
          </cell>
          <cell r="B1976" t="str">
            <v>TORNILLO DE MAQUINA 1/2" X 1 1/2"</v>
          </cell>
          <cell r="C1976" t="str">
            <v>Insumos</v>
          </cell>
          <cell r="D1976" t="str">
            <v>UND</v>
          </cell>
          <cell r="E1976">
            <v>3142</v>
          </cell>
          <cell r="F1976">
            <v>3021</v>
          </cell>
        </row>
        <row r="1977">
          <cell r="A1977" t="str">
            <v>I2255</v>
          </cell>
          <cell r="B1977" t="str">
            <v>VARILLA DE ANCLAJE DE 5/8" X 1.80MTS</v>
          </cell>
          <cell r="C1977" t="str">
            <v>Insumos</v>
          </cell>
          <cell r="D1977" t="str">
            <v>UND</v>
          </cell>
          <cell r="E1977">
            <v>40568</v>
          </cell>
          <cell r="F1977">
            <v>39008</v>
          </cell>
        </row>
        <row r="1978">
          <cell r="A1978" t="str">
            <v>I2256</v>
          </cell>
          <cell r="B1978" t="str">
            <v>GRAPA PRENSORA 3 TORNILLOS  1/4"</v>
          </cell>
          <cell r="C1978" t="str">
            <v>Insumos</v>
          </cell>
          <cell r="D1978" t="str">
            <v>UND</v>
          </cell>
          <cell r="E1978">
            <v>13375</v>
          </cell>
          <cell r="F1978">
            <v>12861</v>
          </cell>
        </row>
        <row r="1979">
          <cell r="A1979" t="str">
            <v>I2257</v>
          </cell>
          <cell r="B1979" t="str">
            <v>ALAMBRE GALVANIZADO CAL 12</v>
          </cell>
          <cell r="C1979" t="str">
            <v>Insumos</v>
          </cell>
          <cell r="D1979" t="str">
            <v>ML</v>
          </cell>
          <cell r="E1979">
            <v>3230</v>
          </cell>
          <cell r="F1979">
            <v>3106</v>
          </cell>
        </row>
        <row r="1980">
          <cell r="A1980" t="str">
            <v>I2258</v>
          </cell>
          <cell r="B1980" t="str">
            <v>CABLE DE ACERO GALVANIZADO 1/4" ST</v>
          </cell>
          <cell r="C1980" t="str">
            <v>Insumos</v>
          </cell>
          <cell r="D1980" t="str">
            <v>ML</v>
          </cell>
          <cell r="E1980">
            <v>5570</v>
          </cell>
          <cell r="F1980">
            <v>5356</v>
          </cell>
        </row>
        <row r="1981">
          <cell r="A1981" t="str">
            <v>I2259</v>
          </cell>
          <cell r="B1981" t="str">
            <v>AISLADOR  TENSOR  DE 4 1/4"</v>
          </cell>
          <cell r="C1981" t="str">
            <v>Insumos</v>
          </cell>
          <cell r="D1981" t="str">
            <v>UND</v>
          </cell>
          <cell r="E1981">
            <v>8820</v>
          </cell>
          <cell r="F1981">
            <v>8481</v>
          </cell>
        </row>
        <row r="1982">
          <cell r="A1982" t="str">
            <v>I2260</v>
          </cell>
          <cell r="B1982" t="str">
            <v>ABRAZADERA HORQUILLA 4"</v>
          </cell>
          <cell r="C1982" t="str">
            <v>Insumos</v>
          </cell>
          <cell r="D1982" t="str">
            <v>UND</v>
          </cell>
          <cell r="E1982">
            <v>13520</v>
          </cell>
          <cell r="F1982">
            <v>13000</v>
          </cell>
        </row>
        <row r="1983">
          <cell r="A1983" t="str">
            <v>I2261</v>
          </cell>
          <cell r="B1983" t="str">
            <v>ABRAZADERA SIN SALIDA  T2</v>
          </cell>
          <cell r="C1983" t="str">
            <v>Insumos</v>
          </cell>
          <cell r="D1983" t="str">
            <v>UND</v>
          </cell>
          <cell r="E1983">
            <v>14999</v>
          </cell>
          <cell r="F1983">
            <v>14422</v>
          </cell>
        </row>
        <row r="1984">
          <cell r="A1984" t="str">
            <v>I2262</v>
          </cell>
          <cell r="B1984" t="str">
            <v>BLOQUE DE ANCLAJE PARA  RETENIDA</v>
          </cell>
          <cell r="C1984" t="str">
            <v>Insumos</v>
          </cell>
          <cell r="D1984" t="str">
            <v>UND</v>
          </cell>
          <cell r="E1984">
            <v>195490</v>
          </cell>
          <cell r="F1984">
            <v>187971</v>
          </cell>
        </row>
        <row r="1985">
          <cell r="A1985" t="str">
            <v>I2263</v>
          </cell>
          <cell r="B1985" t="str">
            <v>PERNO DE ANCLAJE</v>
          </cell>
          <cell r="C1985" t="str">
            <v>Insumos</v>
          </cell>
          <cell r="D1985" t="str">
            <v>UND</v>
          </cell>
          <cell r="E1985">
            <v>14535</v>
          </cell>
          <cell r="F1985">
            <v>13976</v>
          </cell>
        </row>
        <row r="1986">
          <cell r="A1986" t="str">
            <v>I2264</v>
          </cell>
          <cell r="B1986" t="str">
            <v>CABLE ECOLOGICO  2 AWG 15KV</v>
          </cell>
          <cell r="C1986" t="str">
            <v>Insumos</v>
          </cell>
          <cell r="D1986" t="str">
            <v>ML</v>
          </cell>
          <cell r="E1986">
            <v>11142</v>
          </cell>
          <cell r="F1986">
            <v>10713</v>
          </cell>
        </row>
        <row r="1987">
          <cell r="A1987" t="str">
            <v>I2265</v>
          </cell>
          <cell r="B1987" t="str">
            <v>CAJA PRIMARIA 100 A 15 KV</v>
          </cell>
          <cell r="C1987" t="str">
            <v>Insumos</v>
          </cell>
          <cell r="D1987" t="str">
            <v>UND</v>
          </cell>
          <cell r="E1987">
            <v>232778</v>
          </cell>
          <cell r="F1987">
            <v>223825</v>
          </cell>
        </row>
        <row r="1988">
          <cell r="A1988" t="str">
            <v>I2266</v>
          </cell>
          <cell r="B1988" t="str">
            <v>ABRAZADERA HORQUILLA 6"</v>
          </cell>
          <cell r="C1988" t="str">
            <v>Insumos</v>
          </cell>
          <cell r="D1988" t="str">
            <v>UND</v>
          </cell>
          <cell r="E1988">
            <v>23920</v>
          </cell>
          <cell r="F1988">
            <v>23000</v>
          </cell>
        </row>
        <row r="1989">
          <cell r="A1989" t="str">
            <v>I2267</v>
          </cell>
          <cell r="B1989" t="str">
            <v>DPS OXIDO DE ZINC</v>
          </cell>
          <cell r="C1989" t="str">
            <v>Insumos</v>
          </cell>
          <cell r="D1989" t="str">
            <v>UND</v>
          </cell>
          <cell r="E1989">
            <v>163327</v>
          </cell>
          <cell r="F1989">
            <v>157045</v>
          </cell>
        </row>
        <row r="1990">
          <cell r="A1990" t="str">
            <v>I2268</v>
          </cell>
          <cell r="B1990" t="str">
            <v>TORNILLO MAQUINA GALVANIZADA DE 5/8" X 10</v>
          </cell>
          <cell r="C1990" t="str">
            <v>Insumos</v>
          </cell>
          <cell r="D1990" t="str">
            <v>UND</v>
          </cell>
          <cell r="E1990">
            <v>7642</v>
          </cell>
          <cell r="F1990">
            <v>7348</v>
          </cell>
        </row>
        <row r="1991">
          <cell r="A1991" t="str">
            <v>I2269</v>
          </cell>
          <cell r="B1991" t="str">
            <v>PIÉAMIGO DE 48" PARA CRUCETA METALICA DE 2.3M</v>
          </cell>
          <cell r="C1991" t="str">
            <v>Insumos</v>
          </cell>
          <cell r="D1991" t="str">
            <v>UND</v>
          </cell>
          <cell r="E1991">
            <v>118993</v>
          </cell>
          <cell r="F1991">
            <v>114416</v>
          </cell>
        </row>
        <row r="1992">
          <cell r="A1992" t="str">
            <v>I2270</v>
          </cell>
          <cell r="B1992" t="str">
            <v>CRUCETA PORTACAJA 2"*1/4"*1.50 M</v>
          </cell>
          <cell r="C1992" t="str">
            <v>Insumos</v>
          </cell>
          <cell r="D1992" t="str">
            <v>UND</v>
          </cell>
          <cell r="E1992">
            <v>83209</v>
          </cell>
          <cell r="F1992">
            <v>80009</v>
          </cell>
        </row>
        <row r="1993">
          <cell r="A1993" t="str">
            <v>I2271</v>
          </cell>
          <cell r="B1993" t="str">
            <v>CONECTOR  DBH-4</v>
          </cell>
          <cell r="C1993" t="str">
            <v>Insumos</v>
          </cell>
          <cell r="D1993" t="str">
            <v>UND</v>
          </cell>
          <cell r="E1993">
            <v>2572</v>
          </cell>
          <cell r="F1993">
            <v>2473</v>
          </cell>
        </row>
        <row r="1994">
          <cell r="A1994" t="str">
            <v>I2272</v>
          </cell>
          <cell r="B1994" t="str">
            <v>TERMINAL PREMODELADO EXTERIOR 15KV</v>
          </cell>
          <cell r="C1994" t="str">
            <v>Insumos</v>
          </cell>
          <cell r="D1994" t="str">
            <v>UND</v>
          </cell>
          <cell r="E1994">
            <v>408041</v>
          </cell>
          <cell r="F1994">
            <v>392347</v>
          </cell>
        </row>
        <row r="1995">
          <cell r="A1995" t="str">
            <v>I2273</v>
          </cell>
          <cell r="B1995" t="str">
            <v>CONECTOR TGC 5/8-4AWG</v>
          </cell>
          <cell r="C1995" t="str">
            <v>Insumos</v>
          </cell>
          <cell r="D1995" t="str">
            <v>UND</v>
          </cell>
          <cell r="E1995">
            <v>26520</v>
          </cell>
          <cell r="F1995">
            <v>25500</v>
          </cell>
        </row>
        <row r="1996">
          <cell r="A1996" t="str">
            <v>I2274</v>
          </cell>
          <cell r="B1996" t="str">
            <v>CABLE 4 AWG DESNUDO</v>
          </cell>
          <cell r="C1996" t="str">
            <v>Insumos</v>
          </cell>
          <cell r="D1996" t="str">
            <v>ML</v>
          </cell>
          <cell r="E1996">
            <v>17500</v>
          </cell>
          <cell r="F1996">
            <v>16827</v>
          </cell>
        </row>
        <row r="1997">
          <cell r="A1997" t="str">
            <v>I2275</v>
          </cell>
          <cell r="B1997" t="str">
            <v>VARILLA COPPERWELD DE 5/8" X 2,40MTS</v>
          </cell>
          <cell r="C1997" t="str">
            <v>Insumos</v>
          </cell>
          <cell r="D1997" t="str">
            <v>UND</v>
          </cell>
          <cell r="E1997">
            <v>269636</v>
          </cell>
          <cell r="F1997">
            <v>259265</v>
          </cell>
        </row>
        <row r="1998">
          <cell r="A1998" t="str">
            <v>I2276</v>
          </cell>
          <cell r="B1998" t="str">
            <v>TUBERIA EMT 1/2"</v>
          </cell>
          <cell r="C1998" t="str">
            <v>Insumos</v>
          </cell>
          <cell r="D1998" t="str">
            <v>ML</v>
          </cell>
          <cell r="E1998">
            <v>10046</v>
          </cell>
          <cell r="F1998">
            <v>9660</v>
          </cell>
        </row>
        <row r="1999">
          <cell r="A1999" t="str">
            <v>I2277</v>
          </cell>
          <cell r="B1999" t="str">
            <v>TUBERIA IMC GALVANIZADA 4"</v>
          </cell>
          <cell r="C1999" t="str">
            <v>Insumos</v>
          </cell>
          <cell r="D1999" t="str">
            <v>ML</v>
          </cell>
          <cell r="E1999">
            <v>215152</v>
          </cell>
          <cell r="F1999">
            <v>206877</v>
          </cell>
        </row>
        <row r="2000">
          <cell r="A2000" t="str">
            <v>I2278</v>
          </cell>
          <cell r="B2000" t="str">
            <v>TUBERIA PVC TIPO TDP 4"</v>
          </cell>
          <cell r="C2000" t="str">
            <v>Insumos</v>
          </cell>
          <cell r="D2000" t="str">
            <v>ML</v>
          </cell>
          <cell r="E2000">
            <v>25912</v>
          </cell>
          <cell r="F2000">
            <v>24915</v>
          </cell>
        </row>
        <row r="2001">
          <cell r="A2001" t="str">
            <v>I2279</v>
          </cell>
          <cell r="B2001" t="str">
            <v>CURVA PVC 4"</v>
          </cell>
          <cell r="C2001" t="str">
            <v>Insumos</v>
          </cell>
          <cell r="D2001" t="str">
            <v>UND</v>
          </cell>
          <cell r="E2001">
            <v>44347</v>
          </cell>
          <cell r="F2001">
            <v>42641</v>
          </cell>
        </row>
        <row r="2002">
          <cell r="A2002" t="str">
            <v>I2280</v>
          </cell>
          <cell r="B2002" t="str">
            <v>TERMINAL TERMOENCOGIBLE 15KV</v>
          </cell>
          <cell r="C2002" t="str">
            <v>Insumos</v>
          </cell>
          <cell r="D2002" t="str">
            <v>UND</v>
          </cell>
          <cell r="E2002">
            <v>341394</v>
          </cell>
          <cell r="F2002">
            <v>328263</v>
          </cell>
        </row>
        <row r="2003">
          <cell r="A2003" t="str">
            <v>I2281</v>
          </cell>
          <cell r="B2003" t="str">
            <v>CABLE XLPE 133% 2 AWG</v>
          </cell>
          <cell r="C2003" t="str">
            <v>Insumos</v>
          </cell>
          <cell r="D2003" t="str">
            <v>ML</v>
          </cell>
          <cell r="E2003">
            <v>68415</v>
          </cell>
          <cell r="F2003">
            <v>65784</v>
          </cell>
        </row>
        <row r="2004">
          <cell r="A2004" t="str">
            <v>I2282</v>
          </cell>
          <cell r="B2004" t="str">
            <v>ABRAZADERA PLASTICA  55CM</v>
          </cell>
          <cell r="C2004" t="str">
            <v>Insumos</v>
          </cell>
          <cell r="D2004" t="str">
            <v>UND</v>
          </cell>
          <cell r="E2004">
            <v>931</v>
          </cell>
          <cell r="F2004">
            <v>895</v>
          </cell>
        </row>
        <row r="2005">
          <cell r="A2005" t="str">
            <v>I2283</v>
          </cell>
          <cell r="B2005" t="str">
            <v>CARCAMO</v>
          </cell>
          <cell r="C2005" t="str">
            <v>Insumos</v>
          </cell>
          <cell r="D2005" t="str">
            <v>ML</v>
          </cell>
          <cell r="E2005">
            <v>338536</v>
          </cell>
          <cell r="F2005">
            <v>325515</v>
          </cell>
        </row>
        <row r="2006">
          <cell r="A2006" t="str">
            <v>I2284</v>
          </cell>
          <cell r="B2006" t="str">
            <v>ADECUACIONES GENERALES SUBESTACION</v>
          </cell>
          <cell r="C2006" t="str">
            <v>Insumos</v>
          </cell>
          <cell r="D2006" t="str">
            <v>GLB</v>
          </cell>
          <cell r="E2006">
            <v>3569781</v>
          </cell>
          <cell r="F2006">
            <v>3432482</v>
          </cell>
        </row>
        <row r="2007">
          <cell r="A2007" t="str">
            <v>I2285</v>
          </cell>
          <cell r="B2007" t="str">
            <v>TERMINALES PREMOLDEADAS PARA 15 KV - USO EXTERIOR PARA CALIBRES DE CABLE ENTRE 2 - 4/0 AWG - JUEGO X 3 UNIDADES</v>
          </cell>
          <cell r="C2007" t="str">
            <v>Insumos</v>
          </cell>
          <cell r="D2007" t="str">
            <v>UND</v>
          </cell>
          <cell r="E2007">
            <v>408046</v>
          </cell>
          <cell r="F2007">
            <v>392352</v>
          </cell>
        </row>
        <row r="2008">
          <cell r="A2008" t="str">
            <v>I2286</v>
          </cell>
          <cell r="B2008" t="str">
            <v>MEDIDOR TRIFÁSICO TETRAFILAR MULTIRANGO</v>
          </cell>
          <cell r="C2008" t="str">
            <v>Insumos</v>
          </cell>
          <cell r="D2008" t="str">
            <v>UND</v>
          </cell>
          <cell r="E2008">
            <v>2571271</v>
          </cell>
          <cell r="F2008">
            <v>2472376</v>
          </cell>
        </row>
        <row r="2009">
          <cell r="A2009" t="str">
            <v>I2287</v>
          </cell>
          <cell r="B2009" t="str">
            <v>TRANSFORMADOR DE POTENCIAL MT, TPS 7620/120V</v>
          </cell>
          <cell r="C2009" t="str">
            <v>Insumos</v>
          </cell>
          <cell r="D2009" t="str">
            <v>UND</v>
          </cell>
          <cell r="E2009">
            <v>3999754</v>
          </cell>
          <cell r="F2009">
            <v>3845917</v>
          </cell>
        </row>
        <row r="2010">
          <cell r="A2010" t="str">
            <v>I2288</v>
          </cell>
          <cell r="B2010" t="str">
            <v>TRANSFORMADOR DE CORRIENTE MT 5/5A</v>
          </cell>
          <cell r="C2010" t="str">
            <v>Insumos</v>
          </cell>
          <cell r="D2010" t="str">
            <v>UND</v>
          </cell>
          <cell r="E2010">
            <v>3999754</v>
          </cell>
          <cell r="F2010">
            <v>3845917</v>
          </cell>
        </row>
        <row r="2011">
          <cell r="A2011" t="str">
            <v>I2289</v>
          </cell>
          <cell r="B2011" t="str">
            <v>CELDA  DE MEDIDA EN MEDIA TENSION</v>
          </cell>
          <cell r="C2011" t="str">
            <v>Insumos</v>
          </cell>
          <cell r="D2011" t="str">
            <v>UND</v>
          </cell>
          <cell r="E2011">
            <v>4285453</v>
          </cell>
          <cell r="F2011">
            <v>4120628</v>
          </cell>
        </row>
        <row r="2012">
          <cell r="A2012" t="str">
            <v>I2290</v>
          </cell>
          <cell r="B2012" t="str">
            <v>BORNERA O BLOQUE DE PRUEBA</v>
          </cell>
          <cell r="C2012" t="str">
            <v>Insumos</v>
          </cell>
          <cell r="D2012" t="str">
            <v>UND</v>
          </cell>
          <cell r="E2012">
            <v>571394</v>
          </cell>
          <cell r="F2012">
            <v>549417</v>
          </cell>
        </row>
        <row r="2013">
          <cell r="A2013" t="str">
            <v>I2291</v>
          </cell>
          <cell r="B2013" t="str">
            <v>CABLEADO DE CONTROL</v>
          </cell>
          <cell r="C2013" t="str">
            <v>Insumos</v>
          </cell>
          <cell r="D2013" t="str">
            <v>ML</v>
          </cell>
          <cell r="E2013">
            <v>798</v>
          </cell>
          <cell r="F2013">
            <v>767</v>
          </cell>
        </row>
        <row r="2014">
          <cell r="A2014" t="str">
            <v>I2292</v>
          </cell>
          <cell r="B2014" t="str">
            <v>SECCIONADOR DE MEDIA TENSION 13,2 KV SF6</v>
          </cell>
          <cell r="C2014" t="str">
            <v>Insumos</v>
          </cell>
          <cell r="D2014" t="str">
            <v>UND</v>
          </cell>
          <cell r="E2014">
            <v>20276358</v>
          </cell>
          <cell r="F2014">
            <v>19496498</v>
          </cell>
        </row>
        <row r="2015">
          <cell r="A2015" t="str">
            <v>I2293</v>
          </cell>
          <cell r="B2015" t="str">
            <v>TRANSFORMADOR TRIFASICO 300KV SECO TIPO H</v>
          </cell>
          <cell r="C2015" t="str">
            <v>Insumos</v>
          </cell>
          <cell r="D2015" t="str">
            <v>UND</v>
          </cell>
          <cell r="E2015">
            <v>59382073</v>
          </cell>
          <cell r="F2015">
            <v>57098147</v>
          </cell>
        </row>
        <row r="2016">
          <cell r="A2016" t="str">
            <v>I2294</v>
          </cell>
          <cell r="B2016" t="str">
            <v>DPS SUBESTACION PARA TRANSFORMADOR</v>
          </cell>
          <cell r="C2016" t="str">
            <v>Insumos</v>
          </cell>
          <cell r="D2016" t="str">
            <v>UND</v>
          </cell>
          <cell r="E2016">
            <v>991208</v>
          </cell>
          <cell r="F2016">
            <v>953085</v>
          </cell>
        </row>
        <row r="2017">
          <cell r="A2017" t="str">
            <v>I2295</v>
          </cell>
          <cell r="B2017" t="str">
            <v>CELDA TRANSFORMADOR 300KVA</v>
          </cell>
          <cell r="C2017" t="str">
            <v>Insumos</v>
          </cell>
          <cell r="D2017" t="str">
            <v>UND</v>
          </cell>
          <cell r="E2017">
            <v>9281968</v>
          </cell>
          <cell r="F2017">
            <v>8924969</v>
          </cell>
        </row>
        <row r="2018">
          <cell r="A2018" t="str">
            <v>I2296</v>
          </cell>
          <cell r="B2018" t="str">
            <v>CABLE 300 KCMIL HFFR LS CU</v>
          </cell>
          <cell r="C2018" t="str">
            <v>Insumos</v>
          </cell>
          <cell r="D2018" t="str">
            <v>ML</v>
          </cell>
          <cell r="E2018">
            <v>151885</v>
          </cell>
          <cell r="F2018">
            <v>146043</v>
          </cell>
        </row>
        <row r="2019">
          <cell r="A2019" t="str">
            <v>I2297</v>
          </cell>
          <cell r="B2019" t="str">
            <v>CABLE 1/0 AWG HFFR LS</v>
          </cell>
          <cell r="C2019" t="str">
            <v>Insumos</v>
          </cell>
          <cell r="D2019" t="str">
            <v>ML</v>
          </cell>
          <cell r="E2019">
            <v>49140</v>
          </cell>
          <cell r="F2019">
            <v>47250</v>
          </cell>
        </row>
        <row r="2020">
          <cell r="A2020" t="str">
            <v>I2298</v>
          </cell>
          <cell r="B2020" t="str">
            <v>LEGALIZACIÓN Y RETIE INEM BALDOMERO SANIN CANO</v>
          </cell>
          <cell r="C2020" t="str">
            <v>Insumos</v>
          </cell>
          <cell r="D2020" t="str">
            <v>UND</v>
          </cell>
          <cell r="E2020">
            <v>12856354</v>
          </cell>
          <cell r="F2020">
            <v>12361879</v>
          </cell>
        </row>
        <row r="2021">
          <cell r="A2021" t="str">
            <v>I2299</v>
          </cell>
          <cell r="B2021" t="str">
            <v>CABLE 4/0 AWG DESNUDO, CU</v>
          </cell>
          <cell r="C2021" t="str">
            <v>Insumos</v>
          </cell>
          <cell r="D2021" t="str">
            <v>ML</v>
          </cell>
          <cell r="E2021">
            <v>82923</v>
          </cell>
          <cell r="F2021">
            <v>79734</v>
          </cell>
        </row>
        <row r="2022">
          <cell r="A2022" t="str">
            <v>I2300</v>
          </cell>
          <cell r="B2022" t="str">
            <v>CABLE 1/0 AWG DESNUDO, CU</v>
          </cell>
          <cell r="C2022" t="str">
            <v>Insumos</v>
          </cell>
          <cell r="D2022" t="str">
            <v>ML</v>
          </cell>
          <cell r="E2022">
            <v>45139</v>
          </cell>
          <cell r="F2022">
            <v>43403</v>
          </cell>
        </row>
        <row r="2023">
          <cell r="A2023" t="str">
            <v>I2301</v>
          </cell>
          <cell r="B2023" t="str">
            <v>FAVIGEL</v>
          </cell>
          <cell r="C2023" t="str">
            <v>Insumos</v>
          </cell>
          <cell r="D2023" t="str">
            <v>KG</v>
          </cell>
          <cell r="E2023">
            <v>8920</v>
          </cell>
          <cell r="F2023">
            <v>8577</v>
          </cell>
        </row>
        <row r="2024">
          <cell r="A2024" t="str">
            <v>I2302</v>
          </cell>
          <cell r="B2024" t="str">
            <v>MORTERO 1:3</v>
          </cell>
          <cell r="C2024" t="str">
            <v>Insumos</v>
          </cell>
          <cell r="D2024" t="str">
            <v>M3</v>
          </cell>
          <cell r="E2024">
            <v>734369</v>
          </cell>
          <cell r="F2024">
            <v>706124</v>
          </cell>
        </row>
        <row r="2025">
          <cell r="A2025" t="str">
            <v>I2303</v>
          </cell>
          <cell r="B2025" t="str">
            <v>MALLA ELECTROSOLDADA 5MM</v>
          </cell>
          <cell r="C2025" t="str">
            <v>Insumos</v>
          </cell>
          <cell r="D2025" t="str">
            <v>M2</v>
          </cell>
          <cell r="E2025">
            <v>7142</v>
          </cell>
          <cell r="F2025">
            <v>6867</v>
          </cell>
        </row>
        <row r="2026">
          <cell r="A2026" t="str">
            <v>I2304</v>
          </cell>
          <cell r="B2026" t="str">
            <v>BARRAJE PREMOLDEADOS PARA BAJA TENSION SUMERGIBLES</v>
          </cell>
          <cell r="C2026" t="str">
            <v>Insumos</v>
          </cell>
          <cell r="D2026" t="str">
            <v>UND</v>
          </cell>
          <cell r="E2026">
            <v>223334</v>
          </cell>
          <cell r="F2026">
            <v>214744</v>
          </cell>
        </row>
        <row r="2027">
          <cell r="A2027" t="str">
            <v>I2305</v>
          </cell>
          <cell r="B2027" t="str">
            <v>SOPORTE PARA BARRAJE SUMERGIBLE</v>
          </cell>
          <cell r="C2027" t="str">
            <v>Insumos</v>
          </cell>
          <cell r="D2027" t="str">
            <v>UND</v>
          </cell>
          <cell r="E2027">
            <v>10822</v>
          </cell>
          <cell r="F2027">
            <v>10406</v>
          </cell>
        </row>
        <row r="2028">
          <cell r="A2028" t="str">
            <v>I2306</v>
          </cell>
          <cell r="B2028" t="str">
            <v>TERMINAL DE COMPRESION TIPO PALA  Nº4 A 250KCMIL</v>
          </cell>
          <cell r="C2028" t="str">
            <v>Insumos</v>
          </cell>
          <cell r="D2028" t="str">
            <v>UND</v>
          </cell>
          <cell r="E2028">
            <v>17596</v>
          </cell>
          <cell r="F2028">
            <v>16919</v>
          </cell>
        </row>
        <row r="2029">
          <cell r="A2029" t="str">
            <v>I2307</v>
          </cell>
          <cell r="B2029" t="str">
            <v>KIT DE PUESTA A TIERRA PARA TERMINAL PREMOLDEADA</v>
          </cell>
          <cell r="C2029" t="str">
            <v>Insumos</v>
          </cell>
          <cell r="D2029" t="str">
            <v>UND</v>
          </cell>
          <cell r="E2029">
            <v>43570</v>
          </cell>
          <cell r="F2029">
            <v>41894</v>
          </cell>
        </row>
        <row r="2030">
          <cell r="A2030" t="str">
            <v>I2309</v>
          </cell>
          <cell r="B2030" t="str">
            <v>CABLE DE COBRE AISLADO NO 2/0 AWG THHN</v>
          </cell>
          <cell r="C2030" t="str">
            <v>Insumos</v>
          </cell>
          <cell r="D2030" t="str">
            <v>ML</v>
          </cell>
          <cell r="E2030">
            <v>55139</v>
          </cell>
          <cell r="F2030">
            <v>53018</v>
          </cell>
        </row>
        <row r="2031">
          <cell r="A2031" t="str">
            <v>I2310</v>
          </cell>
          <cell r="B2031" t="str">
            <v>TUBO METALICO CONDUIT GALVANIZADO IMC 3/4</v>
          </cell>
          <cell r="C2031" t="str">
            <v>Insumos</v>
          </cell>
          <cell r="D2031" t="str">
            <v>ML</v>
          </cell>
          <cell r="E2031">
            <v>27737</v>
          </cell>
          <cell r="F2031">
            <v>26670</v>
          </cell>
        </row>
        <row r="2032">
          <cell r="A2032" t="str">
            <v>I2311</v>
          </cell>
          <cell r="B2032" t="str">
            <v>CABLE 2 AWG CU DESNUDO</v>
          </cell>
          <cell r="C2032" t="str">
            <v>Insumos</v>
          </cell>
          <cell r="D2032" t="str">
            <v>ML</v>
          </cell>
          <cell r="E2032">
            <v>54853</v>
          </cell>
          <cell r="F2032">
            <v>52743</v>
          </cell>
        </row>
        <row r="2033">
          <cell r="A2033" t="str">
            <v>I2312</v>
          </cell>
          <cell r="B2033" t="str">
            <v>CABLE 2/0  AWG HFFR LS CU</v>
          </cell>
          <cell r="C2033" t="str">
            <v>Insumos</v>
          </cell>
          <cell r="D2033" t="str">
            <v>ML</v>
          </cell>
          <cell r="E2033">
            <v>60995</v>
          </cell>
          <cell r="F2033">
            <v>58649</v>
          </cell>
        </row>
        <row r="2034">
          <cell r="A2034" t="str">
            <v>I2313</v>
          </cell>
          <cell r="B2034" t="str">
            <v>CABLE 6 AWG HFFR LS CU</v>
          </cell>
          <cell r="C2034" t="str">
            <v>Insumos</v>
          </cell>
          <cell r="D2034" t="str">
            <v>ML</v>
          </cell>
          <cell r="E2034">
            <v>11070</v>
          </cell>
          <cell r="F2034">
            <v>10644</v>
          </cell>
        </row>
        <row r="2035">
          <cell r="A2035" t="str">
            <v>I2315</v>
          </cell>
          <cell r="B2035" t="str">
            <v>TUBERIA EMT 2"</v>
          </cell>
          <cell r="C2035" t="str">
            <v>Insumos</v>
          </cell>
          <cell r="D2035" t="str">
            <v>ML</v>
          </cell>
          <cell r="E2035">
            <v>45670</v>
          </cell>
          <cell r="F2035">
            <v>43913</v>
          </cell>
        </row>
        <row r="2036">
          <cell r="A2036" t="str">
            <v>I2316</v>
          </cell>
          <cell r="B2036" t="str">
            <v>CURVA EMT 2"</v>
          </cell>
          <cell r="C2036" t="str">
            <v>Insumos</v>
          </cell>
          <cell r="D2036" t="str">
            <v>UND</v>
          </cell>
          <cell r="E2036">
            <v>18126</v>
          </cell>
          <cell r="F2036">
            <v>17429</v>
          </cell>
        </row>
        <row r="2037">
          <cell r="A2037" t="str">
            <v>I2317</v>
          </cell>
          <cell r="B2037" t="str">
            <v>CABLE 8 AWG HFFR LS CU</v>
          </cell>
          <cell r="C2037" t="str">
            <v>Insumos</v>
          </cell>
          <cell r="D2037" t="str">
            <v>ML</v>
          </cell>
          <cell r="E2037">
            <v>7285</v>
          </cell>
          <cell r="F2037">
            <v>7005</v>
          </cell>
        </row>
        <row r="2038">
          <cell r="A2038" t="str">
            <v>I2318</v>
          </cell>
          <cell r="B2038" t="str">
            <v>CABLE 10 AWG HFFR LS CU</v>
          </cell>
          <cell r="C2038" t="str">
            <v>Insumos</v>
          </cell>
          <cell r="D2038" t="str">
            <v>ML</v>
          </cell>
          <cell r="E2038">
            <v>5214</v>
          </cell>
          <cell r="F2038">
            <v>5013</v>
          </cell>
        </row>
        <row r="2039">
          <cell r="A2039" t="str">
            <v>I2319</v>
          </cell>
          <cell r="B2039" t="str">
            <v>TUBERÍA EMT 1"</v>
          </cell>
          <cell r="C2039" t="str">
            <v>Insumos</v>
          </cell>
          <cell r="D2039" t="str">
            <v>ML</v>
          </cell>
          <cell r="E2039">
            <v>22330</v>
          </cell>
          <cell r="F2039">
            <v>21471</v>
          </cell>
        </row>
        <row r="2040">
          <cell r="A2040" t="str">
            <v>I2320</v>
          </cell>
          <cell r="B2040" t="str">
            <v>TUBERÍA EMT 1-1/2"</v>
          </cell>
          <cell r="C2040" t="str">
            <v>Insumos</v>
          </cell>
          <cell r="D2040" t="str">
            <v>ML</v>
          </cell>
          <cell r="E2040">
            <v>31973</v>
          </cell>
          <cell r="F2040">
            <v>30743</v>
          </cell>
        </row>
        <row r="2041">
          <cell r="A2041" t="str">
            <v>I2321</v>
          </cell>
          <cell r="B2041" t="str">
            <v>CABLE 4 AWG HFFR LS CU</v>
          </cell>
          <cell r="C2041" t="str">
            <v>Insumos</v>
          </cell>
          <cell r="D2041" t="str">
            <v>ML</v>
          </cell>
          <cell r="E2041">
            <v>19427</v>
          </cell>
          <cell r="F2041">
            <v>18680</v>
          </cell>
        </row>
        <row r="2042">
          <cell r="A2042" t="str">
            <v>I2322</v>
          </cell>
          <cell r="B2042" t="str">
            <v>CABLE 2 AWG HFFR LS CU</v>
          </cell>
          <cell r="C2042" t="str">
            <v>Insumos</v>
          </cell>
          <cell r="D2042" t="str">
            <v>ML</v>
          </cell>
          <cell r="E2042">
            <v>30427</v>
          </cell>
          <cell r="F2042">
            <v>29257</v>
          </cell>
        </row>
        <row r="2043">
          <cell r="A2043" t="str">
            <v>I2323</v>
          </cell>
          <cell r="B2043" t="str">
            <v>CABLE 12 AWG HFFR LS CU</v>
          </cell>
          <cell r="C2043" t="str">
            <v>Insumos</v>
          </cell>
          <cell r="D2043" t="str">
            <v>ML</v>
          </cell>
          <cell r="E2043">
            <v>3641</v>
          </cell>
          <cell r="F2043">
            <v>3501</v>
          </cell>
        </row>
        <row r="2044">
          <cell r="A2044" t="str">
            <v>I2324</v>
          </cell>
          <cell r="B2044" t="str">
            <v>CAJA RECTANGULAR 1/2" 2X4 RAWELT</v>
          </cell>
          <cell r="C2044" t="str">
            <v>Insumos</v>
          </cell>
          <cell r="D2044" t="str">
            <v>UND</v>
          </cell>
          <cell r="E2044">
            <v>16842</v>
          </cell>
          <cell r="F2044">
            <v>16194</v>
          </cell>
        </row>
        <row r="2045">
          <cell r="A2045" t="str">
            <v>I2325</v>
          </cell>
          <cell r="B2045" t="str">
            <v>CABLE ENCAUCHETADO 3X14 AWG CU</v>
          </cell>
          <cell r="C2045" t="str">
            <v>Insumos</v>
          </cell>
          <cell r="D2045" t="str">
            <v>ML</v>
          </cell>
          <cell r="E2045">
            <v>9570</v>
          </cell>
          <cell r="F2045">
            <v>9202</v>
          </cell>
        </row>
        <row r="2046">
          <cell r="A2046" t="str">
            <v>I2326</v>
          </cell>
          <cell r="B2046" t="str">
            <v>LED HIGH BAY GC350 100W</v>
          </cell>
          <cell r="C2046" t="str">
            <v>Insumos</v>
          </cell>
          <cell r="D2046" t="str">
            <v>UND</v>
          </cell>
          <cell r="E2046">
            <v>776783</v>
          </cell>
          <cell r="F2046">
            <v>746907</v>
          </cell>
        </row>
        <row r="2047">
          <cell r="A2047" t="str">
            <v>I2327</v>
          </cell>
          <cell r="B2047" t="str">
            <v>TORTUGA LED 12W</v>
          </cell>
          <cell r="C2047" t="str">
            <v>Insumos</v>
          </cell>
          <cell r="D2047" t="str">
            <v>UND</v>
          </cell>
          <cell r="E2047">
            <v>34216</v>
          </cell>
          <cell r="F2047">
            <v>32900</v>
          </cell>
        </row>
        <row r="2048">
          <cell r="A2048" t="str">
            <v>I2328</v>
          </cell>
          <cell r="B2048" t="str">
            <v>TUBERIA EMT 3/4"</v>
          </cell>
          <cell r="C2048" t="str">
            <v>Insumos</v>
          </cell>
          <cell r="D2048" t="str">
            <v>ML</v>
          </cell>
          <cell r="E2048">
            <v>12737</v>
          </cell>
          <cell r="F2048">
            <v>12247</v>
          </cell>
        </row>
        <row r="2049">
          <cell r="A2049" t="str">
            <v>I2329</v>
          </cell>
          <cell r="B2049" t="str">
            <v>CAJA RAWELT 4 X4 3/4" 4 SALIDAS</v>
          </cell>
          <cell r="C2049" t="str">
            <v>Insumos</v>
          </cell>
          <cell r="D2049" t="str">
            <v>UND</v>
          </cell>
          <cell r="E2049">
            <v>45698</v>
          </cell>
          <cell r="F2049">
            <v>43940</v>
          </cell>
        </row>
        <row r="2050">
          <cell r="A2050" t="str">
            <v>I2330</v>
          </cell>
          <cell r="B2050" t="str">
            <v>UPS 30KVA TRIFASICA INCLUYE BANCO DE BATERIAS MARCA TITAN</v>
          </cell>
          <cell r="C2050" t="str">
            <v>Insumos</v>
          </cell>
          <cell r="D2050" t="str">
            <v>UND</v>
          </cell>
          <cell r="E2050">
            <v>35883512</v>
          </cell>
          <cell r="F2050">
            <v>34503377</v>
          </cell>
        </row>
        <row r="2051">
          <cell r="A2051" t="str">
            <v>I2331</v>
          </cell>
          <cell r="B2051" t="str">
            <v>CABLE 3/0  AWG HFFR LS CU</v>
          </cell>
          <cell r="C2051" t="str">
            <v>Insumos</v>
          </cell>
          <cell r="D2051" t="str">
            <v>ML</v>
          </cell>
          <cell r="E2051">
            <v>72638</v>
          </cell>
          <cell r="F2051">
            <v>69844</v>
          </cell>
        </row>
        <row r="2052">
          <cell r="A2052" t="str">
            <v>I2332</v>
          </cell>
          <cell r="B2052" t="str">
            <v>UPS 15KVA TRIFASICA INCLUYE BANCO DE BATERIAS MARCA POWEST</v>
          </cell>
          <cell r="C2052" t="str">
            <v>Insumos</v>
          </cell>
          <cell r="D2052" t="str">
            <v>UND</v>
          </cell>
          <cell r="E2052">
            <v>24619293</v>
          </cell>
          <cell r="F2052">
            <v>23672397</v>
          </cell>
        </row>
        <row r="2053">
          <cell r="A2053" t="str">
            <v>I2333</v>
          </cell>
          <cell r="B2053" t="str">
            <v>TRAGANTE DE AGUAS LLUVIAS 6"X4"</v>
          </cell>
          <cell r="C2053" t="str">
            <v>Insumos</v>
          </cell>
          <cell r="D2053" t="str">
            <v>UND</v>
          </cell>
          <cell r="E2053">
            <v>41284</v>
          </cell>
          <cell r="F2053">
            <v>39696</v>
          </cell>
        </row>
        <row r="2054">
          <cell r="A2054" t="str">
            <v>I2334</v>
          </cell>
          <cell r="B2054" t="str">
            <v>CODO 90° 1/4 CXE SANITARIO 8''</v>
          </cell>
          <cell r="C2054" t="str">
            <v>Insumos</v>
          </cell>
          <cell r="D2054" t="str">
            <v>UND</v>
          </cell>
          <cell r="E2054">
            <v>159218</v>
          </cell>
          <cell r="F2054">
            <v>153094</v>
          </cell>
        </row>
        <row r="2055">
          <cell r="A2055" t="str">
            <v>I2335</v>
          </cell>
          <cell r="B2055" t="str">
            <v>TUBERIA PVC SANITARIA 8"</v>
          </cell>
          <cell r="C2055" t="str">
            <v>Insumos</v>
          </cell>
          <cell r="D2055" t="str">
            <v>ML</v>
          </cell>
          <cell r="E2055">
            <v>120306</v>
          </cell>
          <cell r="F2055">
            <v>115679</v>
          </cell>
        </row>
        <row r="2056">
          <cell r="A2056" t="str">
            <v>I2336</v>
          </cell>
          <cell r="B2056" t="str">
            <v>TUBERIA PVC NOVAFORT 4"</v>
          </cell>
          <cell r="C2056" t="str">
            <v>Insumos</v>
          </cell>
          <cell r="D2056" t="str">
            <v>ML</v>
          </cell>
          <cell r="E2056">
            <v>23307</v>
          </cell>
          <cell r="F2056">
            <v>22411</v>
          </cell>
        </row>
        <row r="2057">
          <cell r="A2057" t="str">
            <v>I2337</v>
          </cell>
          <cell r="B2057" t="str">
            <v>TUBERIA PVC NOVAFORT 6"</v>
          </cell>
          <cell r="C2057" t="str">
            <v>Insumos</v>
          </cell>
          <cell r="D2057" t="str">
            <v>ML</v>
          </cell>
          <cell r="E2057">
            <v>43308</v>
          </cell>
          <cell r="F2057">
            <v>41642</v>
          </cell>
        </row>
        <row r="2058">
          <cell r="A2058" t="str">
            <v>I2338</v>
          </cell>
          <cell r="B2058" t="str">
            <v>ABRAZADERA HORQUILLA 3/4"</v>
          </cell>
          <cell r="C2058" t="str">
            <v>Insumos</v>
          </cell>
          <cell r="D2058" t="str">
            <v>UND</v>
          </cell>
          <cell r="E2058">
            <v>5616</v>
          </cell>
          <cell r="F2058">
            <v>5400</v>
          </cell>
        </row>
        <row r="2059">
          <cell r="A2059" t="str">
            <v>I2339</v>
          </cell>
          <cell r="B2059" t="str">
            <v>ABRAZADERA HORQUILLA 1"</v>
          </cell>
          <cell r="C2059" t="str">
            <v>Insumos</v>
          </cell>
          <cell r="D2059" t="str">
            <v>UND</v>
          </cell>
          <cell r="E2059">
            <v>5928</v>
          </cell>
          <cell r="F2059">
            <v>5700</v>
          </cell>
        </row>
        <row r="2060">
          <cell r="A2060" t="str">
            <v>I2340</v>
          </cell>
          <cell r="B2060" t="str">
            <v>ABRAZADERA HORQUILLA 1.1/4"</v>
          </cell>
          <cell r="C2060" t="str">
            <v>Insumos</v>
          </cell>
          <cell r="D2060" t="str">
            <v>UND</v>
          </cell>
          <cell r="E2060">
            <v>6250</v>
          </cell>
          <cell r="F2060">
            <v>6010</v>
          </cell>
        </row>
        <row r="2061">
          <cell r="A2061" t="str">
            <v>I2341</v>
          </cell>
          <cell r="B2061" t="str">
            <v>ABRAZADERA HORQUILLA 1.1/2"</v>
          </cell>
          <cell r="C2061" t="str">
            <v>Insumos</v>
          </cell>
          <cell r="D2061" t="str">
            <v>UND</v>
          </cell>
          <cell r="E2061">
            <v>6864</v>
          </cell>
          <cell r="F2061">
            <v>6600</v>
          </cell>
        </row>
        <row r="2062">
          <cell r="A2062" t="str">
            <v>I2342</v>
          </cell>
          <cell r="B2062" t="str">
            <v>CODO PVC 1/2"</v>
          </cell>
          <cell r="C2062" t="str">
            <v>Insumos</v>
          </cell>
          <cell r="D2062" t="str">
            <v>UND</v>
          </cell>
          <cell r="E2062">
            <v>468</v>
          </cell>
          <cell r="F2062">
            <v>450</v>
          </cell>
        </row>
        <row r="2063">
          <cell r="A2063" t="str">
            <v>I2343</v>
          </cell>
          <cell r="B2063" t="str">
            <v>TUBERIA PVC PRESION 3/4"</v>
          </cell>
          <cell r="C2063" t="str">
            <v>Insumos</v>
          </cell>
          <cell r="D2063" t="str">
            <v>ML</v>
          </cell>
          <cell r="E2063">
            <v>6230</v>
          </cell>
          <cell r="F2063">
            <v>5990</v>
          </cell>
        </row>
        <row r="2064">
          <cell r="A2064" t="str">
            <v>I2348</v>
          </cell>
          <cell r="B2064" t="str">
            <v>TUBERIA PVC PRESION 1/2"</v>
          </cell>
          <cell r="C2064" t="str">
            <v>Insumos</v>
          </cell>
          <cell r="D2064" t="str">
            <v>ML</v>
          </cell>
          <cell r="E2064">
            <v>2413</v>
          </cell>
          <cell r="F2064">
            <v>2320</v>
          </cell>
        </row>
        <row r="2065">
          <cell r="A2065" t="str">
            <v>I2349</v>
          </cell>
          <cell r="B2065" t="str">
            <v>TUBERIA PVC PRESION 1"</v>
          </cell>
          <cell r="C2065" t="str">
            <v>Insumos</v>
          </cell>
          <cell r="D2065" t="str">
            <v>ML</v>
          </cell>
          <cell r="E2065">
            <v>6916</v>
          </cell>
          <cell r="F2065">
            <v>6650</v>
          </cell>
        </row>
        <row r="2066">
          <cell r="A2066" t="str">
            <v>I2350</v>
          </cell>
          <cell r="B2066" t="str">
            <v>TUBERIA PVC PRESION 1.1/4"</v>
          </cell>
          <cell r="C2066" t="str">
            <v>Insumos</v>
          </cell>
          <cell r="D2066" t="str">
            <v>ML</v>
          </cell>
          <cell r="E2066">
            <v>12116</v>
          </cell>
          <cell r="F2066">
            <v>11650</v>
          </cell>
        </row>
        <row r="2067">
          <cell r="A2067" t="str">
            <v>I2351</v>
          </cell>
          <cell r="B2067" t="str">
            <v>TUBERIA PVC PRESION 1.1/2"</v>
          </cell>
          <cell r="C2067" t="str">
            <v>Insumos</v>
          </cell>
          <cell r="D2067" t="str">
            <v>ML</v>
          </cell>
          <cell r="E2067">
            <v>13000</v>
          </cell>
          <cell r="F2067">
            <v>12500</v>
          </cell>
        </row>
        <row r="2068">
          <cell r="A2068" t="str">
            <v>I2352</v>
          </cell>
          <cell r="B2068" t="str">
            <v>VALVULA 3/4"</v>
          </cell>
          <cell r="C2068" t="str">
            <v>Insumos</v>
          </cell>
          <cell r="D2068" t="str">
            <v>UND</v>
          </cell>
          <cell r="E2068">
            <v>169846</v>
          </cell>
          <cell r="F2068">
            <v>163313</v>
          </cell>
        </row>
        <row r="2069">
          <cell r="A2069" t="str">
            <v>I2353</v>
          </cell>
          <cell r="B2069" t="str">
            <v>VALVULA 1"</v>
          </cell>
          <cell r="C2069" t="str">
            <v>Insumos</v>
          </cell>
          <cell r="D2069" t="str">
            <v>UND</v>
          </cell>
          <cell r="E2069">
            <v>238414</v>
          </cell>
          <cell r="F2069">
            <v>229244</v>
          </cell>
        </row>
        <row r="2070">
          <cell r="A2070" t="str">
            <v>I2354</v>
          </cell>
          <cell r="B2070" t="str">
            <v>VALVULA 1.1/4"</v>
          </cell>
          <cell r="C2070" t="str">
            <v>Insumos</v>
          </cell>
          <cell r="D2070" t="str">
            <v>UND</v>
          </cell>
          <cell r="E2070">
            <v>282697</v>
          </cell>
          <cell r="F2070">
            <v>271824</v>
          </cell>
        </row>
        <row r="2071">
          <cell r="A2071" t="str">
            <v>I2355</v>
          </cell>
          <cell r="B2071" t="str">
            <v>VALVULA DE REGULACION 1/2" PARA INODORO DE TANQUE</v>
          </cell>
          <cell r="C2071" t="str">
            <v>Insumos</v>
          </cell>
          <cell r="D2071" t="str">
            <v>UND</v>
          </cell>
          <cell r="E2071">
            <v>42854</v>
          </cell>
          <cell r="F2071">
            <v>41206</v>
          </cell>
        </row>
        <row r="2072">
          <cell r="A2072" t="str">
            <v>I2356</v>
          </cell>
          <cell r="B2072" t="str">
            <v>TAPA REGISTRO 20 X 20 CMS</v>
          </cell>
          <cell r="C2072" t="str">
            <v>Insumos</v>
          </cell>
          <cell r="D2072" t="str">
            <v>UND</v>
          </cell>
          <cell r="E2072">
            <v>22776</v>
          </cell>
          <cell r="F2072">
            <v>21900</v>
          </cell>
        </row>
        <row r="2073">
          <cell r="A2073" t="str">
            <v>I2357</v>
          </cell>
          <cell r="B2073" t="str">
            <v>ACCESORIO PVC PRESION 1/2"</v>
          </cell>
          <cell r="C2073" t="str">
            <v>Insumos</v>
          </cell>
          <cell r="D2073" t="str">
            <v>UND</v>
          </cell>
          <cell r="E2073">
            <v>1214</v>
          </cell>
          <cell r="F2073">
            <v>1167</v>
          </cell>
        </row>
        <row r="2074">
          <cell r="A2074" t="str">
            <v>I2358</v>
          </cell>
          <cell r="B2074" t="str">
            <v>TUBERIA ACERO AL CARBON 1.1/2"</v>
          </cell>
          <cell r="C2074" t="str">
            <v>Insumos</v>
          </cell>
          <cell r="D2074" t="str">
            <v>ML</v>
          </cell>
          <cell r="E2074">
            <v>23920</v>
          </cell>
          <cell r="F2074">
            <v>23000</v>
          </cell>
        </row>
        <row r="2075">
          <cell r="A2075" t="str">
            <v>I2359</v>
          </cell>
          <cell r="B2075" t="str">
            <v>TUBERIA ACERO AL CARBON 2.1/2"</v>
          </cell>
          <cell r="C2075" t="str">
            <v>Insumos</v>
          </cell>
          <cell r="D2075" t="str">
            <v>ML</v>
          </cell>
          <cell r="E2075">
            <v>40560</v>
          </cell>
          <cell r="F2075">
            <v>39000</v>
          </cell>
        </row>
        <row r="2076">
          <cell r="A2076" t="str">
            <v>I2360</v>
          </cell>
          <cell r="B2076" t="str">
            <v>TUBERIA ACERO AL CARBON 4" AST-795</v>
          </cell>
          <cell r="C2076" t="str">
            <v>Insumos</v>
          </cell>
          <cell r="D2076" t="str">
            <v>ML</v>
          </cell>
          <cell r="E2076">
            <v>63440</v>
          </cell>
          <cell r="F2076">
            <v>61000</v>
          </cell>
        </row>
        <row r="2077">
          <cell r="A2077" t="str">
            <v>I2361</v>
          </cell>
          <cell r="B2077" t="str">
            <v>CODO RANURADO 1.1/2"</v>
          </cell>
          <cell r="C2077" t="str">
            <v>Insumos</v>
          </cell>
          <cell r="D2077" t="str">
            <v>UND</v>
          </cell>
          <cell r="E2077">
            <v>14560</v>
          </cell>
          <cell r="F2077">
            <v>14000</v>
          </cell>
        </row>
        <row r="2078">
          <cell r="A2078" t="str">
            <v>I2362</v>
          </cell>
          <cell r="B2078" t="str">
            <v>CODO RANURADO 2.1/2"</v>
          </cell>
          <cell r="C2078" t="str">
            <v>Insumos</v>
          </cell>
          <cell r="D2078" t="str">
            <v>UND</v>
          </cell>
          <cell r="E2078">
            <v>27040</v>
          </cell>
          <cell r="F2078">
            <v>26000</v>
          </cell>
        </row>
        <row r="2079">
          <cell r="A2079" t="str">
            <v>I2363</v>
          </cell>
          <cell r="B2079" t="str">
            <v>CODO RANURADO 4"</v>
          </cell>
          <cell r="C2079" t="str">
            <v>Insumos</v>
          </cell>
          <cell r="D2079" t="str">
            <v>UND</v>
          </cell>
          <cell r="E2079">
            <v>43680</v>
          </cell>
          <cell r="F2079">
            <v>42000</v>
          </cell>
        </row>
        <row r="2080">
          <cell r="A2080" t="str">
            <v>I2364</v>
          </cell>
          <cell r="B2080" t="str">
            <v>UNION RANURADA 1.1/2"</v>
          </cell>
          <cell r="C2080" t="str">
            <v>Insumos</v>
          </cell>
          <cell r="D2080" t="str">
            <v>UND</v>
          </cell>
          <cell r="E2080">
            <v>19760</v>
          </cell>
          <cell r="F2080">
            <v>19000</v>
          </cell>
        </row>
        <row r="2081">
          <cell r="A2081" t="str">
            <v>I2365</v>
          </cell>
          <cell r="B2081" t="str">
            <v>UNION RANURADA 2.1/2"</v>
          </cell>
          <cell r="C2081" t="str">
            <v>Insumos</v>
          </cell>
          <cell r="D2081" t="str">
            <v>UND</v>
          </cell>
          <cell r="E2081">
            <v>29120</v>
          </cell>
          <cell r="F2081">
            <v>28000</v>
          </cell>
        </row>
        <row r="2082">
          <cell r="A2082" t="str">
            <v>I2366</v>
          </cell>
          <cell r="B2082" t="str">
            <v>UNION RANURADA 4"</v>
          </cell>
          <cell r="C2082" t="str">
            <v>Insumos</v>
          </cell>
          <cell r="D2082" t="str">
            <v>UND</v>
          </cell>
          <cell r="E2082">
            <v>38480</v>
          </cell>
          <cell r="F2082">
            <v>37000</v>
          </cell>
        </row>
        <row r="2083">
          <cell r="A2083" t="str">
            <v>I2367</v>
          </cell>
          <cell r="B2083" t="str">
            <v>PINTURA TUBERIA ACERO AL CARBON RANURADO, REDES CONTRA INCENDIOS</v>
          </cell>
          <cell r="C2083" t="str">
            <v>Insumos</v>
          </cell>
          <cell r="D2083" t="str">
            <v>ML</v>
          </cell>
          <cell r="E2083">
            <v>5715</v>
          </cell>
          <cell r="F2083">
            <v>5495</v>
          </cell>
        </row>
        <row r="2084">
          <cell r="A2084" t="str">
            <v>I2368</v>
          </cell>
          <cell r="B2084" t="str">
            <v>TUBERIA PVC C-900 4"</v>
          </cell>
          <cell r="C2084" t="str">
            <v>Insumos</v>
          </cell>
          <cell r="D2084" t="str">
            <v>ML</v>
          </cell>
          <cell r="E2084">
            <v>114278</v>
          </cell>
          <cell r="F2084">
            <v>109883</v>
          </cell>
        </row>
        <row r="2085">
          <cell r="A2085" t="str">
            <v>I2369</v>
          </cell>
          <cell r="B2085" t="str">
            <v>CODO 4" PARA TUBERIA PVC C-900</v>
          </cell>
          <cell r="C2085" t="str">
            <v>Insumos</v>
          </cell>
          <cell r="D2085" t="str">
            <v>UND</v>
          </cell>
          <cell r="E2085">
            <v>51426</v>
          </cell>
          <cell r="F2085">
            <v>49448</v>
          </cell>
        </row>
        <row r="2086">
          <cell r="A2086" t="str">
            <v>I2370</v>
          </cell>
          <cell r="B2086" t="str">
            <v>UNION MECANICA 4" PARA TUBERIA PVC C-900</v>
          </cell>
          <cell r="C2086" t="str">
            <v>Insumos</v>
          </cell>
          <cell r="D2086" t="str">
            <v>UND</v>
          </cell>
          <cell r="E2086">
            <v>38570</v>
          </cell>
          <cell r="F2086">
            <v>37087</v>
          </cell>
        </row>
        <row r="2087">
          <cell r="A2087" t="str">
            <v>I2371</v>
          </cell>
          <cell r="B2087" t="str">
            <v>CONEXION PARA MANGUERA 2.1/2" BOQUILLA REDUCTORA Y EXTINTOR</v>
          </cell>
          <cell r="C2087" t="str">
            <v>Insumos</v>
          </cell>
          <cell r="D2087" t="str">
            <v>ML</v>
          </cell>
          <cell r="E2087">
            <v>1242780</v>
          </cell>
          <cell r="F2087">
            <v>1194981</v>
          </cell>
        </row>
        <row r="2088">
          <cell r="A2088" t="str">
            <v>I2372</v>
          </cell>
          <cell r="B2088" t="str">
            <v>ABRAZADERA HORQUILLA 2.1/2"</v>
          </cell>
          <cell r="C2088" t="str">
            <v>Insumos</v>
          </cell>
          <cell r="D2088" t="str">
            <v>UND</v>
          </cell>
          <cell r="E2088">
            <v>12116</v>
          </cell>
          <cell r="F2088">
            <v>11650</v>
          </cell>
        </row>
        <row r="2089">
          <cell r="A2089" t="str">
            <v>I2373</v>
          </cell>
          <cell r="B2089" t="str">
            <v>TUBERIA PVC PRESION 2"</v>
          </cell>
          <cell r="C2089" t="str">
            <v>Insumos</v>
          </cell>
          <cell r="D2089" t="str">
            <v>ML</v>
          </cell>
          <cell r="E2089">
            <v>19573</v>
          </cell>
          <cell r="F2089">
            <v>18820</v>
          </cell>
        </row>
        <row r="2090">
          <cell r="A2090" t="str">
            <v>I2374</v>
          </cell>
          <cell r="B2090" t="str">
            <v>TUBERIA PVC PRESION 3"</v>
          </cell>
          <cell r="C2090" t="str">
            <v>Insumos</v>
          </cell>
          <cell r="D2090" t="str">
            <v>ML</v>
          </cell>
          <cell r="E2090">
            <v>40976</v>
          </cell>
          <cell r="F2090">
            <v>39400</v>
          </cell>
        </row>
        <row r="2091">
          <cell r="A2091" t="str">
            <v>I2375</v>
          </cell>
          <cell r="B2091" t="str">
            <v>CODO PVC 2"</v>
          </cell>
          <cell r="C2091" t="str">
            <v>Insumos</v>
          </cell>
          <cell r="D2091" t="str">
            <v>ML</v>
          </cell>
          <cell r="E2091">
            <v>10296</v>
          </cell>
          <cell r="F2091">
            <v>9900</v>
          </cell>
        </row>
        <row r="2092">
          <cell r="A2092" t="str">
            <v>I2376</v>
          </cell>
          <cell r="B2092" t="str">
            <v>CODO PVC 3"</v>
          </cell>
          <cell r="C2092" t="str">
            <v>Insumos</v>
          </cell>
          <cell r="D2092" t="str">
            <v>ML</v>
          </cell>
          <cell r="E2092">
            <v>50856</v>
          </cell>
          <cell r="F2092">
            <v>48900</v>
          </cell>
        </row>
        <row r="2093">
          <cell r="A2093" t="str">
            <v>I2377</v>
          </cell>
          <cell r="B2093" t="str">
            <v>VALVULA 1.1/2"</v>
          </cell>
          <cell r="C2093" t="str">
            <v>Insumos</v>
          </cell>
          <cell r="D2093" t="str">
            <v>UND</v>
          </cell>
          <cell r="E2093">
            <v>402689</v>
          </cell>
          <cell r="F2093">
            <v>387201</v>
          </cell>
        </row>
        <row r="2094">
          <cell r="A2094" t="str">
            <v>I2378</v>
          </cell>
          <cell r="B2094" t="str">
            <v>TUBERIA PVC NOVAFORT 8"</v>
          </cell>
          <cell r="C2094" t="str">
            <v>Insumos</v>
          </cell>
          <cell r="D2094" t="str">
            <v>ML</v>
          </cell>
          <cell r="E2094">
            <v>69995</v>
          </cell>
          <cell r="F2094">
            <v>67303</v>
          </cell>
        </row>
        <row r="2095">
          <cell r="A2095" t="str">
            <v>I2379</v>
          </cell>
          <cell r="B2095" t="str">
            <v>VALVULA 3"</v>
          </cell>
          <cell r="C2095" t="str">
            <v>Insumos</v>
          </cell>
          <cell r="D2095" t="str">
            <v>UND</v>
          </cell>
          <cell r="E2095">
            <v>807093</v>
          </cell>
          <cell r="F2095">
            <v>776051</v>
          </cell>
        </row>
        <row r="2096">
          <cell r="A2096" t="str">
            <v>I2380</v>
          </cell>
          <cell r="B2096" t="str">
            <v>MANOMETRO DE GLICERINA DE 0 - 200 PSI</v>
          </cell>
          <cell r="C2096" t="str">
            <v>Insumos</v>
          </cell>
          <cell r="D2096" t="str">
            <v>ML</v>
          </cell>
          <cell r="E2096">
            <v>99993</v>
          </cell>
          <cell r="F2096">
            <v>96147</v>
          </cell>
        </row>
        <row r="2097">
          <cell r="A2097" t="str">
            <v>I2381</v>
          </cell>
          <cell r="B2097" t="str">
            <v>TAPA METALICA 60 CMS MARCA AGUAS DE MANIZALES</v>
          </cell>
          <cell r="C2097" t="str">
            <v>Insumos</v>
          </cell>
          <cell r="D2097" t="str">
            <v>UND</v>
          </cell>
          <cell r="E2097">
            <v>785666</v>
          </cell>
          <cell r="F2097">
            <v>755448</v>
          </cell>
        </row>
        <row r="2098">
          <cell r="A2098" t="str">
            <v>I2382</v>
          </cell>
          <cell r="B2098" t="str">
            <v>ADAPTADOR MACHO PRESION PVC - 2"</v>
          </cell>
          <cell r="C2098" t="str">
            <v>Insumos</v>
          </cell>
          <cell r="D2098" t="str">
            <v>UND</v>
          </cell>
          <cell r="E2098">
            <v>13999</v>
          </cell>
          <cell r="F2098">
            <v>13461</v>
          </cell>
        </row>
        <row r="2099">
          <cell r="A2099" t="str">
            <v>I2383</v>
          </cell>
          <cell r="B2099" t="str">
            <v>VALVULA 2"</v>
          </cell>
          <cell r="C2099" t="str">
            <v>Insumos</v>
          </cell>
          <cell r="D2099" t="str">
            <v>UND</v>
          </cell>
          <cell r="E2099">
            <v>607104</v>
          </cell>
          <cell r="F2099">
            <v>583754</v>
          </cell>
        </row>
        <row r="2100">
          <cell r="A2100" t="str">
            <v>I2384</v>
          </cell>
          <cell r="B2100" t="str">
            <v>TUBERIA PVC NOVAFORT 10"</v>
          </cell>
          <cell r="C2100" t="str">
            <v>Insumos</v>
          </cell>
          <cell r="D2100" t="str">
            <v>ML</v>
          </cell>
          <cell r="E2100">
            <v>94186</v>
          </cell>
          <cell r="F2100">
            <v>90563</v>
          </cell>
        </row>
        <row r="2101">
          <cell r="A2101" t="str">
            <v>I2385</v>
          </cell>
          <cell r="B2101" t="str">
            <v>TUBERIA PVC NOVAFORT 12"</v>
          </cell>
          <cell r="C2101" t="str">
            <v>Insumos</v>
          </cell>
          <cell r="D2101" t="str">
            <v>ML</v>
          </cell>
          <cell r="E2101">
            <v>135514</v>
          </cell>
          <cell r="F2101">
            <v>130302</v>
          </cell>
        </row>
        <row r="2102">
          <cell r="A2102" t="str">
            <v>I2386</v>
          </cell>
          <cell r="B2102" t="str">
            <v>TUBERIA PVC NOVAFORT 14"</v>
          </cell>
          <cell r="C2102" t="str">
            <v>Insumos</v>
          </cell>
          <cell r="D2102" t="str">
            <v>ML</v>
          </cell>
          <cell r="E2102">
            <v>174277</v>
          </cell>
          <cell r="F2102">
            <v>167574</v>
          </cell>
        </row>
        <row r="2103">
          <cell r="A2103" t="str">
            <v>I2387</v>
          </cell>
          <cell r="B2103" t="str">
            <v>TUBERIA PVC NOVAFORT 16"</v>
          </cell>
          <cell r="C2103" t="str">
            <v>Insumos</v>
          </cell>
          <cell r="D2103" t="str">
            <v>ML</v>
          </cell>
          <cell r="E2103">
            <v>217128</v>
          </cell>
          <cell r="F2103">
            <v>208777</v>
          </cell>
        </row>
        <row r="2104">
          <cell r="A2104" t="str">
            <v>I2388</v>
          </cell>
          <cell r="B2104" t="str">
            <v>TUBERIA PVC NOVAFORT 18"</v>
          </cell>
          <cell r="C2104" t="str">
            <v>Insumos</v>
          </cell>
          <cell r="D2104" t="str">
            <v>ML</v>
          </cell>
          <cell r="E2104">
            <v>245699</v>
          </cell>
          <cell r="F2104">
            <v>236249</v>
          </cell>
        </row>
        <row r="2105">
          <cell r="A2105" t="str">
            <v>I2389</v>
          </cell>
          <cell r="B2105" t="str">
            <v>TUBERIA PVC NOVAFORT 20"</v>
          </cell>
          <cell r="C2105" t="str">
            <v>Insumos</v>
          </cell>
          <cell r="D2105" t="str">
            <v>ML</v>
          </cell>
          <cell r="E2105">
            <v>307124</v>
          </cell>
          <cell r="F2105">
            <v>295312</v>
          </cell>
        </row>
        <row r="2106">
          <cell r="A2106" t="str">
            <v>I2390</v>
          </cell>
          <cell r="B2106" t="str">
            <v>DEMOLICION DE LOSA ML X 60 CMS ANCHO</v>
          </cell>
          <cell r="C2106" t="str">
            <v>Insumos</v>
          </cell>
          <cell r="D2106" t="str">
            <v>ML</v>
          </cell>
          <cell r="E2106">
            <v>21249</v>
          </cell>
          <cell r="F2106">
            <v>20432</v>
          </cell>
        </row>
        <row r="2107">
          <cell r="A2107" t="str">
            <v>I2391</v>
          </cell>
          <cell r="B2107" t="str">
            <v>VACIADO DE LOSA EN CONCRETO ML X 60 CMS ANCHO</v>
          </cell>
          <cell r="C2107" t="str">
            <v>Insumos</v>
          </cell>
          <cell r="D2107" t="str">
            <v>ML</v>
          </cell>
          <cell r="E2107">
            <v>32854</v>
          </cell>
          <cell r="F2107">
            <v>31590</v>
          </cell>
        </row>
        <row r="2108">
          <cell r="A2108" t="str">
            <v>I2392</v>
          </cell>
          <cell r="B2108" t="str">
            <v>VALVULA ANTIRRETORNO 4"</v>
          </cell>
          <cell r="C2108" t="str">
            <v>Insumos</v>
          </cell>
          <cell r="D2108" t="str">
            <v>UND</v>
          </cell>
          <cell r="E2108">
            <v>437115</v>
          </cell>
          <cell r="F2108">
            <v>420303</v>
          </cell>
        </row>
        <row r="2109">
          <cell r="A2109" t="str">
            <v>I2393</v>
          </cell>
          <cell r="B2109" t="str">
            <v>BOMBA SUMERGIBLE</v>
          </cell>
          <cell r="C2109" t="str">
            <v>Insumos</v>
          </cell>
          <cell r="D2109" t="str">
            <v>M3</v>
          </cell>
          <cell r="E2109">
            <v>1357062</v>
          </cell>
          <cell r="F2109">
            <v>1304867</v>
          </cell>
        </row>
        <row r="2110">
          <cell r="A2110" t="str">
            <v>I2394</v>
          </cell>
          <cell r="B2110" t="str">
            <v>CHEQUE DE CORTINA RED WHITE 3"</v>
          </cell>
          <cell r="C2110" t="str">
            <v>Insumos</v>
          </cell>
          <cell r="D2110" t="str">
            <v>ML</v>
          </cell>
          <cell r="E2110">
            <v>814235</v>
          </cell>
          <cell r="F2110">
            <v>782918</v>
          </cell>
        </row>
        <row r="2111">
          <cell r="A2111" t="str">
            <v>I2395</v>
          </cell>
          <cell r="B2111" t="str">
            <v>MACROMEDIDOR TIPO WOLTMANN R200 2"</v>
          </cell>
          <cell r="C2111" t="str">
            <v>Insumos</v>
          </cell>
          <cell r="D2111" t="str">
            <v>UND</v>
          </cell>
          <cell r="E2111">
            <v>3094000</v>
          </cell>
          <cell r="F2111">
            <v>2975000</v>
          </cell>
        </row>
        <row r="2112">
          <cell r="A2112" t="str">
            <v>I2396</v>
          </cell>
          <cell r="B2112" t="str">
            <v>TEE PARTIDA PARA INSTALACION ACOMETIDA DE LA RED PUBLICA</v>
          </cell>
          <cell r="C2112" t="str">
            <v>Insumos</v>
          </cell>
          <cell r="D2112" t="str">
            <v>UND</v>
          </cell>
          <cell r="E2112">
            <v>499970</v>
          </cell>
          <cell r="F2112">
            <v>480740</v>
          </cell>
        </row>
        <row r="2113">
          <cell r="A2113" t="str">
            <v>I2397</v>
          </cell>
          <cell r="B2113" t="str">
            <v>VALVULA DE COMPUERTA PARA ACOMETIDA DE LA RED PUBLICA</v>
          </cell>
          <cell r="C2113" t="str">
            <v>Insumos</v>
          </cell>
          <cell r="D2113" t="str">
            <v>UND</v>
          </cell>
          <cell r="E2113">
            <v>107138</v>
          </cell>
          <cell r="F2113">
            <v>103017</v>
          </cell>
        </row>
        <row r="2114">
          <cell r="A2114" t="str">
            <v>I2398</v>
          </cell>
          <cell r="B2114" t="str">
            <v>EQUIPO DE PRESION CONSTANTE COMPLETO CON HIDROFLOT DE 300 LTS</v>
          </cell>
          <cell r="C2114" t="str">
            <v>Insumos</v>
          </cell>
          <cell r="D2114" t="str">
            <v>UND</v>
          </cell>
          <cell r="E2114">
            <v>15427624</v>
          </cell>
          <cell r="F2114">
            <v>14834254</v>
          </cell>
        </row>
        <row r="2115">
          <cell r="A2115" t="str">
            <v>I2399</v>
          </cell>
          <cell r="B2115" t="str">
            <v>ACCESORIOS PARA LA INSTALACION EQUIPO DE PRESION CONSTANTE AGUA POTABLE COMPLETO CON HIDROFLOT 300 LTS</v>
          </cell>
          <cell r="C2115" t="str">
            <v>Insumos</v>
          </cell>
          <cell r="D2115" t="str">
            <v>UND</v>
          </cell>
          <cell r="E2115">
            <v>1428484</v>
          </cell>
          <cell r="F2115">
            <v>1373542</v>
          </cell>
        </row>
        <row r="2116">
          <cell r="A2116" t="str">
            <v>I2400</v>
          </cell>
          <cell r="B2116" t="str">
            <v>DESINFECCION DEL SISTEMA - IE INEM BALDOMERO SANIN CANO - REDES SANITARIAS, HIDRAULICAS Y CONTRA INCENDIOS</v>
          </cell>
          <cell r="C2116" t="str">
            <v>Insumos</v>
          </cell>
          <cell r="D2116" t="str">
            <v>UND</v>
          </cell>
          <cell r="E2116">
            <v>642819</v>
          </cell>
          <cell r="F2116">
            <v>618095</v>
          </cell>
        </row>
        <row r="2117">
          <cell r="A2117" t="str">
            <v>I2401</v>
          </cell>
          <cell r="B2117" t="str">
            <v>PLANOS RECORD - IE INEM BALDOMERO SANIN CANO - REDES SANITARIAS, HIDRAULICAS Y CONTRA INCENDIOS</v>
          </cell>
          <cell r="C2117" t="str">
            <v>Insumos</v>
          </cell>
          <cell r="D2117" t="str">
            <v>GLB</v>
          </cell>
          <cell r="E2117">
            <v>999940</v>
          </cell>
          <cell r="F2117">
            <v>961481</v>
          </cell>
        </row>
        <row r="2118">
          <cell r="A2118" t="str">
            <v>I2402</v>
          </cell>
          <cell r="B2118" t="str">
            <v>PRUEBAS HIDROESTATICAS - IE INEM BALDOMERO SANIN CANO - REDES SANITARIAS, HIDRAULICAS Y CONTRA INCENDIOS</v>
          </cell>
          <cell r="C2118" t="str">
            <v>Insumos</v>
          </cell>
          <cell r="D2118" t="str">
            <v>UND</v>
          </cell>
          <cell r="E2118">
            <v>1714181</v>
          </cell>
          <cell r="F2118">
            <v>1648251</v>
          </cell>
        </row>
        <row r="2119">
          <cell r="A2119" t="str">
            <v>I2403</v>
          </cell>
          <cell r="B2119" t="str">
            <v>TOMA SIAMESA EN BRONCE 4" X 2.1/2" X 2.1/2"</v>
          </cell>
          <cell r="C2119" t="str">
            <v>Insumos</v>
          </cell>
          <cell r="D2119" t="str">
            <v>ML</v>
          </cell>
          <cell r="E2119">
            <v>1051960</v>
          </cell>
          <cell r="F2119">
            <v>1011500</v>
          </cell>
        </row>
        <row r="2120">
          <cell r="A2120" t="str">
            <v>I2404</v>
          </cell>
          <cell r="B2120" t="str">
            <v>PLATO VORTEX PARA EQUIPO DE PRESION RED CONTRAINCENDIOS</v>
          </cell>
          <cell r="C2120" t="str">
            <v>Insumos</v>
          </cell>
          <cell r="D2120" t="str">
            <v>UND</v>
          </cell>
          <cell r="E2120">
            <v>3356937</v>
          </cell>
          <cell r="F2120">
            <v>3227824</v>
          </cell>
        </row>
        <row r="2121">
          <cell r="A2121" t="str">
            <v>I2405</v>
          </cell>
          <cell r="B2121" t="str">
            <v>EQUIPO DE PRESION COMPLETO CON TABLERO LISTADO UL - FM, PARA EQUIPO DE PRESION RED CONTRAINCENDIOS</v>
          </cell>
          <cell r="C2121" t="str">
            <v>Insumos</v>
          </cell>
          <cell r="D2121" t="str">
            <v>UND</v>
          </cell>
          <cell r="E2121">
            <v>117135673</v>
          </cell>
          <cell r="F2121">
            <v>112630455</v>
          </cell>
        </row>
        <row r="2122">
          <cell r="A2122" t="str">
            <v>I2406</v>
          </cell>
          <cell r="B2122" t="str">
            <v>VALVULA DE ALIVIO EN LA CARCAZA</v>
          </cell>
          <cell r="C2122" t="str">
            <v>Insumos</v>
          </cell>
          <cell r="D2122" t="str">
            <v>UND</v>
          </cell>
          <cell r="E2122">
            <v>1114219</v>
          </cell>
          <cell r="F2122">
            <v>1071364</v>
          </cell>
        </row>
        <row r="2123">
          <cell r="A2123" t="str">
            <v>I2407</v>
          </cell>
          <cell r="B2123" t="str">
            <v>BOMBA JOCKEY PARA EQUIPO DE PRESION RED CONTRAINCENDIOS</v>
          </cell>
          <cell r="C2123" t="str">
            <v>Insumos</v>
          </cell>
          <cell r="D2123" t="str">
            <v>UND</v>
          </cell>
          <cell r="E2123">
            <v>10999325</v>
          </cell>
          <cell r="F2123">
            <v>10576274</v>
          </cell>
        </row>
        <row r="2124">
          <cell r="A2124" t="str">
            <v>I2408</v>
          </cell>
          <cell r="B2124" t="str">
            <v>ACCESORIOS PARA EQUIPO DE PRESION RED CONTRAINCENDIOS</v>
          </cell>
          <cell r="C2124" t="str">
            <v>Insumos</v>
          </cell>
          <cell r="D2124" t="str">
            <v>UND</v>
          </cell>
          <cell r="E2124">
            <v>2142724</v>
          </cell>
          <cell r="F2124">
            <v>2060312</v>
          </cell>
        </row>
        <row r="2125">
          <cell r="A2125" t="str">
            <v>I2409</v>
          </cell>
          <cell r="B2125" t="str">
            <v>VALVULA DE CHEQUE 4"</v>
          </cell>
          <cell r="C2125" t="str">
            <v>Insumos</v>
          </cell>
          <cell r="D2125" t="str">
            <v>ML</v>
          </cell>
          <cell r="E2125">
            <v>1428484</v>
          </cell>
          <cell r="F2125">
            <v>1373542</v>
          </cell>
        </row>
        <row r="2126">
          <cell r="A2126" t="str">
            <v>I2410</v>
          </cell>
          <cell r="B2126" t="str">
            <v>VALVULA SENSOR DE FLUJO 4"</v>
          </cell>
          <cell r="C2126" t="str">
            <v>Insumos</v>
          </cell>
          <cell r="D2126" t="str">
            <v>UND</v>
          </cell>
          <cell r="E2126">
            <v>957083</v>
          </cell>
          <cell r="F2126">
            <v>920272</v>
          </cell>
        </row>
        <row r="2127">
          <cell r="A2127" t="str">
            <v>I2411</v>
          </cell>
          <cell r="B2127" t="str">
            <v>MALLA MOSQUITERA 0,9X5MTS</v>
          </cell>
          <cell r="C2127" t="str">
            <v>Insumos</v>
          </cell>
          <cell r="D2127" t="str">
            <v>M2</v>
          </cell>
          <cell r="E2127">
            <v>131054</v>
          </cell>
          <cell r="F2127">
            <v>126013</v>
          </cell>
        </row>
        <row r="2128">
          <cell r="A2128" t="str">
            <v>I2414</v>
          </cell>
          <cell r="B2128" t="str">
            <v>DERECHO A BOTADERO - LA NUBIA</v>
          </cell>
          <cell r="C2128" t="str">
            <v>Insumos</v>
          </cell>
          <cell r="D2128" t="str">
            <v>M3</v>
          </cell>
          <cell r="E2128">
            <v>9064</v>
          </cell>
          <cell r="F2128">
            <v>8715</v>
          </cell>
        </row>
        <row r="2129">
          <cell r="A2129" t="str">
            <v>I2417</v>
          </cell>
          <cell r="B2129" t="str">
            <v>GRES PORCELANICO CONCRET GRIS 60X60 HOLZTEK O SIMILAR</v>
          </cell>
          <cell r="C2129" t="str">
            <v>Insumos</v>
          </cell>
          <cell r="D2129" t="str">
            <v>M2</v>
          </cell>
          <cell r="E2129">
            <v>51896</v>
          </cell>
          <cell r="F2129">
            <v>49900</v>
          </cell>
        </row>
        <row r="2130">
          <cell r="A2130" t="str">
            <v>I2418</v>
          </cell>
          <cell r="B2130" t="str">
            <v>CERAMICA DE PARED PLANA BLANCA 30X60 CORONA O SIMILAR</v>
          </cell>
          <cell r="C2130" t="str">
            <v>Insumos</v>
          </cell>
          <cell r="D2130" t="str">
            <v>M2</v>
          </cell>
          <cell r="E2130">
            <v>46176</v>
          </cell>
          <cell r="F2130">
            <v>44400</v>
          </cell>
        </row>
        <row r="2131">
          <cell r="A2131" t="str">
            <v>I2422</v>
          </cell>
          <cell r="B2131" t="str">
            <v>LAVAMANOS DE COLGAR AQUAJET FRENTE CONCAVO PARA PERSONA MOVILIDAD REDUCIDA</v>
          </cell>
          <cell r="C2131" t="str">
            <v>Insumos</v>
          </cell>
          <cell r="D2131" t="str">
            <v>und</v>
          </cell>
          <cell r="E2131">
            <v>513562</v>
          </cell>
          <cell r="F2131">
            <v>493810</v>
          </cell>
        </row>
        <row r="2132">
          <cell r="A2132" t="str">
            <v>I2423</v>
          </cell>
          <cell r="B2132" t="str">
            <v>SUMINISTRO, TRANSPORTE E INSTALACION PUERTA BATIENTE NAVE SENCILLA EN CELOSIA DE ALUMINIO ANODIZADO COLOR NATURAL.INCLUYE MARCO EN ALUMINIO, CERRADURA Y EL SUMINISTRO DE TODOS LOS ACCESORIOS REQUERIDOS PARA EL CORRECTO MONTAJE Y FUNCIONAMIENTO.</v>
          </cell>
          <cell r="C2132" t="str">
            <v>Insumos</v>
          </cell>
          <cell r="D2132" t="str">
            <v>M2</v>
          </cell>
          <cell r="E2132">
            <v>478400</v>
          </cell>
          <cell r="F2132">
            <v>460000</v>
          </cell>
        </row>
        <row r="2133">
          <cell r="A2133" t="str">
            <v>I2424</v>
          </cell>
          <cell r="B2133" t="str">
            <v>SUMINISTRO, TRANSPORTE E INSTALACION PUERTA CORREDIZA DE TRES NAVES EN CELOSIA DE ALUMINIO ANODIZADO COLOR NATURAL.INCLUYE MARCO EN ALUMINIO, CERRADURA Y EL SUMINISTRO DE TODOS LOS ACCESORIOS REQUERIDOS PARA EL CORRECTO MONTAJE Y FUNCIONAMIENTO.</v>
          </cell>
          <cell r="C2133" t="str">
            <v>Insumos</v>
          </cell>
          <cell r="D2133" t="str">
            <v>M2</v>
          </cell>
          <cell r="E2133">
            <v>499200</v>
          </cell>
          <cell r="F2133">
            <v>480000</v>
          </cell>
        </row>
        <row r="2134">
          <cell r="A2134" t="str">
            <v>I2425</v>
          </cell>
          <cell r="B2134" t="str">
            <v>SUMINISTRO, TRANSPORTE E INSTALACIÓN DE PUERTA ENROLLABLE MICROPERFORADA CON PORTACANDADOS Y MANIJA. INCLUYE EL SUMINISTRO DE TODOS LOS ACCESORIOS REQUERIDOS PARA EL CORRECTO MONTAJE Y FUNCIONAMIENTO</v>
          </cell>
          <cell r="C2134" t="str">
            <v>Insumos</v>
          </cell>
          <cell r="D2134" t="str">
            <v>M2</v>
          </cell>
          <cell r="E2134">
            <v>790400</v>
          </cell>
          <cell r="F2134">
            <v>760000</v>
          </cell>
        </row>
        <row r="2135">
          <cell r="A2135" t="str">
            <v>I2426</v>
          </cell>
          <cell r="B2135" t="e">
            <v>#VALUE!</v>
          </cell>
          <cell r="C2135" t="str">
            <v>Insumos</v>
          </cell>
          <cell r="D2135" t="str">
            <v>M2</v>
          </cell>
          <cell r="E2135">
            <v>457600</v>
          </cell>
          <cell r="F2135">
            <v>440000</v>
          </cell>
        </row>
        <row r="2136">
          <cell r="A2136" t="str">
            <v>I2428</v>
          </cell>
          <cell r="B2136" t="str">
            <v>MOLDE METÁLICO FORMA HEXAGONAL PARA ESTAMPADO DE CONCRETO</v>
          </cell>
          <cell r="C2136" t="str">
            <v>Insumos</v>
          </cell>
          <cell r="D2136" t="str">
            <v>und</v>
          </cell>
          <cell r="E2136">
            <v>83200</v>
          </cell>
          <cell r="F2136">
            <v>80000</v>
          </cell>
        </row>
        <row r="2137">
          <cell r="A2137" t="str">
            <v>I2429</v>
          </cell>
          <cell r="B2137" t="str">
            <v>MATERA ARCILLA RECTANGULAR 80X30X40CM GRIS</v>
          </cell>
          <cell r="C2137" t="str">
            <v>Insumos</v>
          </cell>
          <cell r="D2137" t="str">
            <v>UN</v>
          </cell>
          <cell r="E2137">
            <v>207896</v>
          </cell>
          <cell r="F2137">
            <v>199900</v>
          </cell>
        </row>
        <row r="2138">
          <cell r="A2138" t="str">
            <v>I2430</v>
          </cell>
          <cell r="B2138" t="str">
            <v>JARDINERA ACANALADA GRIS 100X30X60CM</v>
          </cell>
          <cell r="C2138" t="str">
            <v>Insumos</v>
          </cell>
          <cell r="D2138" t="str">
            <v>UN</v>
          </cell>
          <cell r="E2138">
            <v>228696</v>
          </cell>
          <cell r="F2138">
            <v>219900</v>
          </cell>
        </row>
        <row r="2139">
          <cell r="A2139" t="str">
            <v>I2431</v>
          </cell>
          <cell r="B2139" t="str">
            <v>MESON EN GRANITO NEGRO SAN GABRIEL  A=0.60 M.  SALPICADERO DE H=10 CM. Y BABERO DE H=10 CM. Y PERFORACIÓN PARA LAVAPLATOS. (SUM E INSTAL)</v>
          </cell>
          <cell r="C2139" t="str">
            <v>Insumos</v>
          </cell>
          <cell r="D2139" t="str">
            <v>m</v>
          </cell>
          <cell r="E2139">
            <v>624000</v>
          </cell>
          <cell r="F2139">
            <v>600000</v>
          </cell>
        </row>
        <row r="2140">
          <cell r="A2140" t="str">
            <v>I2432</v>
          </cell>
          <cell r="B2140" t="str">
            <v>MESON EN GRANITO NEGRO SAN GABRIEL  A=0.40 M. PARA BARRA (INC. SUMINISTRO, TRANSPORTE E INSTALACIÓN)</v>
          </cell>
          <cell r="C2140" t="str">
            <v>Insumos</v>
          </cell>
          <cell r="D2140" t="str">
            <v>m</v>
          </cell>
          <cell r="E2140">
            <v>520000</v>
          </cell>
          <cell r="F2140">
            <v>500000</v>
          </cell>
        </row>
        <row r="2141">
          <cell r="A2141" t="str">
            <v>I2433</v>
          </cell>
          <cell r="B2141" t="str">
            <v>SUB-CONTRATO RECUBRIMIENTO ACRILICO SINTÉTICO ACRYTECH STEGASS SOBRE PLACAS DE CONCRETO TODO COSTO CON TRATAMIENTO DE JUNTAS Y SUPERFICIE</v>
          </cell>
          <cell r="C2141" t="str">
            <v>Insumos</v>
          </cell>
          <cell r="D2141" t="str">
            <v>m2</v>
          </cell>
          <cell r="E2141">
            <v>106080</v>
          </cell>
          <cell r="F2141">
            <v>102000</v>
          </cell>
        </row>
        <row r="2142">
          <cell r="A2142" t="str">
            <v>I2434</v>
          </cell>
          <cell r="B2142" t="str">
            <v>DESAGÜE CON SIFON BOTELLA PARA LAVAMANOS</v>
          </cell>
          <cell r="C2142" t="str">
            <v>Insumos</v>
          </cell>
          <cell r="D2142" t="str">
            <v>und</v>
          </cell>
          <cell r="E2142">
            <v>31096</v>
          </cell>
          <cell r="F2142">
            <v>29900</v>
          </cell>
        </row>
        <row r="2143">
          <cell r="A2143" t="str">
            <v>I2435</v>
          </cell>
          <cell r="B2143" t="str">
            <v>GRIFERIA LAVAMANOS TIPO PUSH MESA MAX CORONA O SIMILAR</v>
          </cell>
          <cell r="C2143" t="str">
            <v>Insumos</v>
          </cell>
          <cell r="D2143" t="str">
            <v>und</v>
          </cell>
          <cell r="E2143">
            <v>329368</v>
          </cell>
          <cell r="F2143">
            <v>316700</v>
          </cell>
        </row>
        <row r="2144">
          <cell r="A2144" t="str">
            <v>I2436</v>
          </cell>
          <cell r="B2144" t="str">
            <v>LAMINA DE ICOPOR 1.0x1.0m x 2cm</v>
          </cell>
          <cell r="C2144" t="str">
            <v>Insumos</v>
          </cell>
          <cell r="D2144" t="str">
            <v>UND</v>
          </cell>
          <cell r="E2144">
            <v>11846</v>
          </cell>
          <cell r="F2144">
            <v>11390</v>
          </cell>
        </row>
        <row r="2145">
          <cell r="A2145" t="str">
            <v>I2437</v>
          </cell>
          <cell r="B2145" t="str">
            <v>SIKAFLEX 1A PLUS X 300ML</v>
          </cell>
          <cell r="C2145" t="str">
            <v>Insumos</v>
          </cell>
          <cell r="D2145" t="str">
            <v>und</v>
          </cell>
          <cell r="E2145">
            <v>59176</v>
          </cell>
          <cell r="F2145">
            <v>56900</v>
          </cell>
        </row>
        <row r="2146">
          <cell r="A2146" t="str">
            <v>I2438</v>
          </cell>
          <cell r="B2146" t="str">
            <v>CONCRETO PERMEABLE MR 41</v>
          </cell>
          <cell r="C2146" t="str">
            <v>Insumos</v>
          </cell>
          <cell r="D2146" t="str">
            <v>m3</v>
          </cell>
          <cell r="E2146">
            <v>823680</v>
          </cell>
          <cell r="F2146">
            <v>792000</v>
          </cell>
        </row>
        <row r="2147">
          <cell r="A2147" t="str">
            <v>I2439</v>
          </cell>
          <cell r="B2147" t="str">
            <v>GRADERIAS 100% EN ALUMINIO (ACABADO NATURAL) DE 4 FILAS POR 3,00 METROS DE LARGO, NO ELEVADA, CAPACIDAD UN MODULO: 28 PERSONAS. INCLUYE BARANDAS. INCLUYE FLETE Y MONTAJE</v>
          </cell>
          <cell r="C2147" t="str">
            <v>Insumos</v>
          </cell>
          <cell r="D2147" t="str">
            <v>und</v>
          </cell>
          <cell r="E2147">
            <v>10483200</v>
          </cell>
          <cell r="F2147">
            <v>10080000</v>
          </cell>
        </row>
        <row r="2148">
          <cell r="A2148" t="str">
            <v>I2440</v>
          </cell>
          <cell r="B2148" t="str">
            <v>VARILLA CUADRADA DE 5/8" X 6.0M</v>
          </cell>
          <cell r="C2148" t="str">
            <v>Insumos</v>
          </cell>
          <cell r="D2148" t="str">
            <v>und</v>
          </cell>
          <cell r="E2148">
            <v>62296</v>
          </cell>
          <cell r="F2148">
            <v>59900</v>
          </cell>
        </row>
        <row r="2149">
          <cell r="A2149" t="str">
            <v>I2441</v>
          </cell>
          <cell r="B2149" t="str">
            <v>PLATINA DE ACERO DE 1-1/2" X 1/4" X 6.0M</v>
          </cell>
          <cell r="C2149" t="str">
            <v>Insumos</v>
          </cell>
          <cell r="D2149" t="str">
            <v>und</v>
          </cell>
          <cell r="E2149">
            <v>73684</v>
          </cell>
          <cell r="F2149">
            <v>70850</v>
          </cell>
        </row>
        <row r="2150">
          <cell r="A2150" t="str">
            <v>I2442</v>
          </cell>
          <cell r="B2150" t="str">
            <v>ESMALTE FERRUM ROJO OXIDO x 750 ML</v>
          </cell>
          <cell r="C2150" t="str">
            <v>Insumos</v>
          </cell>
          <cell r="D2150" t="str">
            <v>und</v>
          </cell>
          <cell r="E2150">
            <v>49816</v>
          </cell>
          <cell r="F2150">
            <v>47900</v>
          </cell>
        </row>
        <row r="2151">
          <cell r="A2151" t="str">
            <v>I2443</v>
          </cell>
          <cell r="B2151" t="str">
            <v>CHAZO EXPANSIVO DE 5/8" x 4-1/2"</v>
          </cell>
          <cell r="C2151" t="str">
            <v>Insumos</v>
          </cell>
          <cell r="D2151" t="str">
            <v>und</v>
          </cell>
          <cell r="E2151">
            <v>5450</v>
          </cell>
          <cell r="F2151">
            <v>5240</v>
          </cell>
        </row>
        <row r="2152">
          <cell r="A2152" t="str">
            <v>I2444</v>
          </cell>
          <cell r="B2152" t="str">
            <v>SUMINISTRO Y TRANSPORTE DE PISO EN CAUCHO GRANULADO, ESPESOR TOTAL DE 130MM: BASE ELASTICA SBR NEGRA DE 120 MM Y CAPA DE USO EN EPDM DE 10MM</v>
          </cell>
          <cell r="C2152" t="str">
            <v>Insumos</v>
          </cell>
          <cell r="D2152" t="str">
            <v>m2</v>
          </cell>
          <cell r="E2152">
            <v>804440</v>
          </cell>
          <cell r="F2152">
            <v>773500</v>
          </cell>
        </row>
        <row r="2153">
          <cell r="A2153" t="str">
            <v>I2445</v>
          </cell>
          <cell r="B2153" t="str">
            <v>SUMINISTRO DE JUEGO INFANTIL DE CUERDAS - ESCALADOR, IGUAL O SIMILAR A: MARCA PARQUES INFANTILES DE COLOMBIA BY GRUPO AZLO, REFERENCIA ATI036 JUEGO DE CUERDAS, MEDIDAS 12.24 x 5.05 x 1.55 (MU 18) - TODO COSTO</v>
          </cell>
          <cell r="C2153" t="str">
            <v>Insumos</v>
          </cell>
          <cell r="D2153" t="str">
            <v>und</v>
          </cell>
          <cell r="E2153">
            <v>190590400</v>
          </cell>
          <cell r="F2153">
            <v>183260000</v>
          </cell>
        </row>
        <row r="2154">
          <cell r="A2154" t="str">
            <v>I2446</v>
          </cell>
          <cell r="B2154" t="str">
            <v>SUMINISTRO DE JUEGO INFANTIL TIPO DOMO JUNIOR, IGUAL O SIMILAR A: MARCA ESTRUCTURAS INFANTILES, REFERENCIA M 50154 C. Dimensiones del juego LA: 2m, A: 29m H: 19m (MU 19) - TODO COSTO</v>
          </cell>
          <cell r="C2154" t="str">
            <v>Insumos</v>
          </cell>
          <cell r="D2154" t="str">
            <v>und</v>
          </cell>
          <cell r="E2154">
            <v>11868584</v>
          </cell>
          <cell r="F2154">
            <v>11412100</v>
          </cell>
        </row>
        <row r="2155">
          <cell r="A2155" t="str">
            <v>I2447</v>
          </cell>
          <cell r="B2155" t="str">
            <v>SUMINISTRO DE JUEGO INFANTIL DE CUERDAS - ESCALADOR, IGUAL O SIMILAR A: MARCA PARQUES INFANTILES DE COLOMBIA BY GRUPO AZLO, REFERENCIA 60144A / 31093A JUEGO DE CUERDAS, MEDIDAS 4.2 x 4.2 x 3 (MU 20) - TODO COSTO</v>
          </cell>
          <cell r="C2155" t="str">
            <v>Insumos</v>
          </cell>
          <cell r="D2155" t="str">
            <v>und</v>
          </cell>
          <cell r="E2155">
            <v>87593352</v>
          </cell>
          <cell r="F2155">
            <v>84224377</v>
          </cell>
        </row>
        <row r="2156">
          <cell r="A2156" t="str">
            <v>I2448</v>
          </cell>
          <cell r="B2156" t="str">
            <v>SUMINISTRO  DE JUEGO INFANTIL TIPO CANCHA MESA 2 PERSONAS, IGUAL O SIMILAR A: MARCA ESTRUCTURAS INFANTILES, REFERENCIA M - CANCHA 001. Dimensiones del juego LA: 2,50m, A: 1m H: 0,83m (MU 21) - TODO COSTO</v>
          </cell>
          <cell r="C2156" t="str">
            <v>Insumos</v>
          </cell>
          <cell r="D2156" t="str">
            <v>und</v>
          </cell>
          <cell r="E2156">
            <v>8650824</v>
          </cell>
          <cell r="F2156">
            <v>8318100</v>
          </cell>
        </row>
        <row r="2157">
          <cell r="A2157" t="str">
            <v>I2449</v>
          </cell>
          <cell r="B2157" t="str">
            <v>SUMINISTRO DE  CIRCUITO DE CALISTENIA, IGUAL O SIMILAR A: MARCA PARQUES INFANTILES HOLDING KIDS (MU 22) - TODO COSTO</v>
          </cell>
          <cell r="C2157" t="str">
            <v>Insumos</v>
          </cell>
          <cell r="D2157" t="str">
            <v>und</v>
          </cell>
          <cell r="E2157">
            <v>9264655</v>
          </cell>
          <cell r="F2157">
            <v>8908322</v>
          </cell>
        </row>
        <row r="2158">
          <cell r="A2158" t="str">
            <v>I2450</v>
          </cell>
          <cell r="B2158" t="str">
            <v>SUMINISTRO DE  MAQUINA PARA GIMNASIO BIOSALUDABLE, IGUAL O SIMILAR A: MARCA PARQUES INFANTILES HOLDING KIDS REFERENCIA PONY (MU 23)</v>
          </cell>
          <cell r="C2158" t="str">
            <v>Insumos</v>
          </cell>
          <cell r="D2158" t="str">
            <v>und</v>
          </cell>
          <cell r="E2158">
            <v>2240749</v>
          </cell>
          <cell r="F2158">
            <v>2154566</v>
          </cell>
        </row>
        <row r="2159">
          <cell r="A2159" t="str">
            <v>I2451</v>
          </cell>
          <cell r="B2159" t="str">
            <v>SUMINISTRO DE  MAQUINA PARA GIMNASIO BIOSALUDABLE, IGUAL O SIMILAR A: MARCA PARQUES INFANTILES HOLDING KIDS REFERENCIA TWISTER (MU 24)</v>
          </cell>
          <cell r="C2159" t="str">
            <v>Insumos</v>
          </cell>
          <cell r="D2159" t="str">
            <v>und</v>
          </cell>
          <cell r="E2159">
            <v>2240749</v>
          </cell>
          <cell r="F2159">
            <v>2154566</v>
          </cell>
        </row>
        <row r="2160">
          <cell r="A2160" t="str">
            <v>I2452</v>
          </cell>
          <cell r="B2160" t="str">
            <v>SUMINISTRO DE MAQUINA PARA GIMNASIO BIOSALUDABLE, IGUAL O SIMILAR A: MARCA PARQUES INFANTILES HOLDING KIDS REFERENCIA SURF/PENDULO (MU 25)</v>
          </cell>
          <cell r="C2160" t="str">
            <v>Insumos</v>
          </cell>
          <cell r="D2160" t="str">
            <v>und</v>
          </cell>
          <cell r="E2160">
            <v>2240749</v>
          </cell>
          <cell r="F2160">
            <v>2154566</v>
          </cell>
        </row>
        <row r="2161">
          <cell r="A2161" t="str">
            <v>I2453</v>
          </cell>
          <cell r="B2161" t="str">
            <v>SUMINISTRO DE MAQUINA PARA GIMNASIO BIOSALUDABLE, IGUAL O SIMILAR A: MARCA PARQUES INFANTILES HOLDING KIDS REFERENCIA CAMINADOR AEREO (MU 26)</v>
          </cell>
          <cell r="C2161" t="str">
            <v>Insumos</v>
          </cell>
          <cell r="D2161" t="str">
            <v>und</v>
          </cell>
          <cell r="E2161">
            <v>2240749</v>
          </cell>
          <cell r="F2161">
            <v>2154566</v>
          </cell>
        </row>
        <row r="2162">
          <cell r="A2162" t="str">
            <v>I2454</v>
          </cell>
          <cell r="B2162" t="str">
            <v>SUMINISTRO DE MAQUINA PARA GIMNASIO BIOSALUDABLE, IGUAL O SIMILAR A: MARCA PARQUES INFANTILES HOLDING KIDS REFERENCIA BARRAS (MU 27)</v>
          </cell>
          <cell r="C2162" t="str">
            <v>Insumos</v>
          </cell>
          <cell r="D2162" t="str">
            <v>und</v>
          </cell>
          <cell r="E2162">
            <v>2240749</v>
          </cell>
          <cell r="F2162">
            <v>2154566</v>
          </cell>
        </row>
        <row r="2163">
          <cell r="A2163" t="str">
            <v>I2455</v>
          </cell>
          <cell r="B2163" t="str">
            <v>SUMINISTRO DE MAQUINA PARA GIMNASIO BIOSALUDABLE, IGUAL O SIMILAR A: MARCA PARQUES INFANTILES HOLDING KIDS REFERENCIA VOLANTE (MU 28)</v>
          </cell>
          <cell r="C2163" t="str">
            <v>Insumos</v>
          </cell>
          <cell r="D2163" t="str">
            <v>und</v>
          </cell>
          <cell r="E2163">
            <v>2240749</v>
          </cell>
          <cell r="F2163">
            <v>2154566</v>
          </cell>
        </row>
        <row r="2164">
          <cell r="A2164" t="str">
            <v>I2456</v>
          </cell>
          <cell r="B2164" t="str">
            <v>SUMINISTRO DE JUEGO INFANTIL TIPO PLAYGROUND 001B, IGUAL O SIMILAR A: MARCA ESTRUCTURAS INFANTILES, REFERENCIA PG 001B. Dimensiones del juego LA: 7m, A: 5m H: 6m (MU 29)</v>
          </cell>
          <cell r="C2164" t="str">
            <v>Insumos</v>
          </cell>
          <cell r="D2164" t="str">
            <v>und</v>
          </cell>
          <cell r="E2164">
            <v>152212424</v>
          </cell>
          <cell r="F2164">
            <v>146358100</v>
          </cell>
        </row>
        <row r="2165">
          <cell r="A2165" t="str">
            <v>I2457</v>
          </cell>
          <cell r="B2165" t="str">
            <v>SUMINISTRO DE JUEGO INFANTIL PLATAFORMA TRACTOR, IGUAL O SIMILAR A: MARCA PARQUES INFANTILES DE COLOMBIA BY GRUPO AZLO, REFERENCIA ATIO92. Dimensiones del juego 4.4 x 2.15 x 2.4 (MU 30)</v>
          </cell>
          <cell r="C2165" t="str">
            <v>Insumos</v>
          </cell>
          <cell r="D2165" t="str">
            <v>und</v>
          </cell>
          <cell r="E2165">
            <v>59776080</v>
          </cell>
          <cell r="F2165">
            <v>57477000</v>
          </cell>
        </row>
        <row r="2166">
          <cell r="A2166" t="str">
            <v>I2458</v>
          </cell>
          <cell r="B2166" t="str">
            <v>SUMINISTRO DE  PARQUE INFANTIL, IGUAL O SIMILAR A: MARCA ESTRUCTURAS INFANTILES, REFERENCIA PI 021 P. Dimensiones del juego LA: 9,30m, A: 6,4m H: 4,3m (MU 31)</v>
          </cell>
          <cell r="C2166" t="str">
            <v>Insumos</v>
          </cell>
          <cell r="D2166" t="str">
            <v>und</v>
          </cell>
          <cell r="E2166">
            <v>59392424</v>
          </cell>
          <cell r="F2166">
            <v>57108100</v>
          </cell>
        </row>
        <row r="2167">
          <cell r="A2167" t="str">
            <v>I2459</v>
          </cell>
          <cell r="B2167" t="str">
            <v>SUMINISTRO DE  BANCA MODULAR CORRIDA CON ESPALDAR, EN CONCRETO PULIDO, IGUAL O SIMILAR A: TIPO KÖNKRETUS REFERENCIA: BANCA OLAND CON ESPALDAR. A:1,8 M X H:0,79 M X P:0,57 M. (369 KG/UN) (MU 03)</v>
          </cell>
          <cell r="C2167" t="str">
            <v>Insumos</v>
          </cell>
          <cell r="D2167" t="str">
            <v>und</v>
          </cell>
          <cell r="E2167">
            <v>2184000</v>
          </cell>
          <cell r="F2167">
            <v>2100000</v>
          </cell>
        </row>
        <row r="2168">
          <cell r="A2168" t="str">
            <v>I2460</v>
          </cell>
          <cell r="B2168" t="str">
            <v>SUMINISTRO DE  BICIPARQUEADEROS, EN CONCRETO PULIDO, IGUAL O SIMILAR A: TIPO KÖNKRETUS REFERENCIA: BICIPARQUEADERO MC 60. A:0,13 M X H:0,80 M X P:0,69 M. (41 KG/UN) (MU 10)</v>
          </cell>
          <cell r="C2168" t="str">
            <v>Insumos</v>
          </cell>
          <cell r="D2168" t="str">
            <v>und</v>
          </cell>
          <cell r="E2168">
            <v>656240</v>
          </cell>
          <cell r="F2168">
            <v>631000</v>
          </cell>
        </row>
        <row r="2169">
          <cell r="A2169" t="str">
            <v>I2461</v>
          </cell>
          <cell r="B2169" t="str">
            <v>SUMINISTRO DE  TOTEM, EN CONCRETO PULIDO, IGUAL O SIMILAR A: TIPO CALIZO REFERENCIA: MOBILE A LA MEDIDA. A:2,40 M X H:0,50 M X P:0,50 M. (41 KG/UN) (MU 14)</v>
          </cell>
          <cell r="C2169" t="str">
            <v>Insumos</v>
          </cell>
          <cell r="D2169" t="str">
            <v>und</v>
          </cell>
          <cell r="E2169">
            <v>7153699</v>
          </cell>
          <cell r="F2169">
            <v>6878557</v>
          </cell>
        </row>
        <row r="2170">
          <cell r="A2170" t="str">
            <v>I2462</v>
          </cell>
          <cell r="B2170" t="str">
            <v>SUMINISTRO DE BANCA MODULAR EN CONCRETO PULIDO, IGUAL O SIMILAR A: TIPO KÖNKRETUS REFERENCIA: BANCA SAMLE. A:1,82 M X H:0,43 M X P:0,78 M. (251 KG/UN) (MU 04)</v>
          </cell>
          <cell r="C2170" t="str">
            <v>Insumos</v>
          </cell>
          <cell r="D2170" t="str">
            <v>und</v>
          </cell>
          <cell r="E2170">
            <v>2152800</v>
          </cell>
          <cell r="F2170">
            <v>2070000</v>
          </cell>
        </row>
        <row r="2171">
          <cell r="A2171" t="str">
            <v>I2463</v>
          </cell>
          <cell r="B2171" t="e">
            <v>#VALUE!</v>
          </cell>
          <cell r="C2171" t="str">
            <v>Insumos</v>
          </cell>
          <cell r="D2171" t="str">
            <v>und</v>
          </cell>
          <cell r="E2171">
            <v>2209750</v>
          </cell>
          <cell r="F2171">
            <v>2124760</v>
          </cell>
        </row>
        <row r="2172">
          <cell r="A2172" t="str">
            <v>I2464</v>
          </cell>
          <cell r="B2172" t="e">
            <v>#VALUE!</v>
          </cell>
          <cell r="C2172" t="str">
            <v>Insumos</v>
          </cell>
          <cell r="D2172" t="str">
            <v>und</v>
          </cell>
          <cell r="E2172">
            <v>2739038</v>
          </cell>
          <cell r="F2172">
            <v>2633690</v>
          </cell>
        </row>
        <row r="2173">
          <cell r="A2173" t="str">
            <v>I2465</v>
          </cell>
          <cell r="B2173" t="str">
            <v>SUMINISTRO DE JARDINERA EN CONCRETO PULIDO, IGUAL O SIMILAR A: TIPO KÖNKRETUS REFERENCIA: JARDINERA SAMLE. A:0,81 M X H:0,44 M X P:0,78 M. (133 KG/UN) (MU 09). INCLUYE TODOS LOS ELEMENTOS PARA SU CORRECTA INSTALACION Y FUNCIONAMIENTO.</v>
          </cell>
          <cell r="C2173" t="str">
            <v>Insumos</v>
          </cell>
          <cell r="D2173" t="str">
            <v>und</v>
          </cell>
          <cell r="E2173">
            <v>1225120</v>
          </cell>
          <cell r="F2173">
            <v>1178000</v>
          </cell>
        </row>
        <row r="2174">
          <cell r="A2174" t="str">
            <v>I2466</v>
          </cell>
          <cell r="B2174" t="str">
            <v>TRANSPORTE E INSTALACION DE MOBILIARIO, JUEGOS, EQUIPOS, OTROS</v>
          </cell>
          <cell r="C2174" t="str">
            <v>Insumos</v>
          </cell>
          <cell r="D2174" t="str">
            <v>und</v>
          </cell>
          <cell r="E2174">
            <v>104000</v>
          </cell>
          <cell r="F2174">
            <v>100000</v>
          </cell>
        </row>
        <row r="2175">
          <cell r="A2175" t="str">
            <v>I2467</v>
          </cell>
          <cell r="B2175" t="str">
            <v>SUMINISTRO DE JUEGO PARA MASCOTAS TIPO TORRE DE ESCALADA, IGUAL O SIMILAR A: MARCA ESTRUCTURAS INFANTILES, REFERENCIA KDP 07. Dimensiones del juego LA: 6,6m, A: 1,05m H: 2,3m (MU 17)</v>
          </cell>
          <cell r="C2175" t="str">
            <v>Insumos</v>
          </cell>
          <cell r="D2175" t="str">
            <v>und</v>
          </cell>
          <cell r="E2175">
            <v>9888424</v>
          </cell>
          <cell r="F2175">
            <v>9508100</v>
          </cell>
        </row>
        <row r="2176">
          <cell r="A2176" t="str">
            <v>I2468</v>
          </cell>
          <cell r="B2176" t="str">
            <v>SUMINISTRO DE PAPELERA, EN CONCRETO PULIDO, IGUAL O SIMILAR A: MARCA KÖNKRETUS - REFERENCIA: PAPELERA FLIM. A:0,52 M X H:0,93 M X P:0,76 M. (220 KG/UN) (MU 11)</v>
          </cell>
          <cell r="C2176" t="str">
            <v>Insumos</v>
          </cell>
          <cell r="D2176" t="str">
            <v>und</v>
          </cell>
          <cell r="E2176">
            <v>2642640</v>
          </cell>
          <cell r="F2176">
            <v>2541000</v>
          </cell>
        </row>
        <row r="2177">
          <cell r="A2177" t="str">
            <v>I2470</v>
          </cell>
          <cell r="B2177" t="str">
            <v>PERNO DE ANCLAJE TIPO L ACERO A36 3/4" X 1.0M</v>
          </cell>
          <cell r="C2177" t="str">
            <v>Insumos</v>
          </cell>
          <cell r="D2177" t="str">
            <v>und</v>
          </cell>
          <cell r="E2177">
            <v>107184</v>
          </cell>
          <cell r="F2177">
            <v>103062</v>
          </cell>
        </row>
        <row r="2178">
          <cell r="A2178" t="str">
            <v>I2471</v>
          </cell>
          <cell r="B2178" t="str">
            <v>TUERCA HEXAGONAL DE 3/4" CON ARANDELA DE PRESION HELICOIDAL Y PLASTICA</v>
          </cell>
          <cell r="C2178" t="str">
            <v>Insumos</v>
          </cell>
          <cell r="D2178" t="str">
            <v>und</v>
          </cell>
          <cell r="E2178">
            <v>4368</v>
          </cell>
          <cell r="F2178">
            <v>4200</v>
          </cell>
        </row>
        <row r="2179">
          <cell r="A2179" t="str">
            <v>I2472</v>
          </cell>
          <cell r="B2179" t="str">
            <v>LAMINA H.R. 19.00m 1200X2400 A36</v>
          </cell>
          <cell r="C2179" t="str">
            <v>Insumos</v>
          </cell>
          <cell r="D2179" t="str">
            <v>und</v>
          </cell>
          <cell r="E2179">
            <v>2604592</v>
          </cell>
          <cell r="F2179">
            <v>2504415</v>
          </cell>
        </row>
        <row r="2180">
          <cell r="A2180" t="str">
            <v>I2473</v>
          </cell>
          <cell r="B2180" t="str">
            <v>LAMINA H.R. 10.00 m 1200X2400 A36</v>
          </cell>
          <cell r="C2180" t="str">
            <v>Insumos</v>
          </cell>
          <cell r="D2180" t="str">
            <v>und</v>
          </cell>
          <cell r="E2180">
            <v>1370518</v>
          </cell>
          <cell r="F2180">
            <v>1317806</v>
          </cell>
        </row>
        <row r="2181">
          <cell r="A2181" t="str">
            <v>I2474</v>
          </cell>
          <cell r="B2181" t="str">
            <v>SUMINSTRO DE BALANCIN CABALLO RESORTE REF KDM70 o SIMILAR</v>
          </cell>
          <cell r="C2181" t="str">
            <v>Insumos</v>
          </cell>
          <cell r="D2181" t="str">
            <v>und</v>
          </cell>
          <cell r="E2181">
            <v>3094000</v>
          </cell>
          <cell r="F2181">
            <v>2975000</v>
          </cell>
        </row>
        <row r="2182">
          <cell r="A2182" t="str">
            <v>I2475</v>
          </cell>
          <cell r="B2182" t="str">
            <v>SUMINISTRO DE PARQUE INFANTIL REF KDS 07 DE ESTRUCTURAS INFANTILES O SIMILAR o SIMILAR</v>
          </cell>
          <cell r="C2182" t="str">
            <v>Insumos</v>
          </cell>
          <cell r="D2182" t="str">
            <v>und</v>
          </cell>
          <cell r="E2182">
            <v>12252240</v>
          </cell>
          <cell r="F2182">
            <v>11781000</v>
          </cell>
        </row>
        <row r="2183">
          <cell r="A2183" t="str">
            <v>I2476</v>
          </cell>
          <cell r="B2183" t="str">
            <v>SUMINISTRO DE PARQUE INFANTIL REF PI00 2P DE ESTRUCTURAS INFANTILES O SIMILAR o SIMILAR</v>
          </cell>
          <cell r="C2183" t="str">
            <v>Insumos</v>
          </cell>
          <cell r="D2183" t="str">
            <v>und</v>
          </cell>
          <cell r="E2183">
            <v>27103440</v>
          </cell>
          <cell r="F2183">
            <v>26061000</v>
          </cell>
        </row>
        <row r="2184">
          <cell r="A2184" t="str">
            <v>I2477</v>
          </cell>
          <cell r="B2184" t="str">
            <v>SUMINISTRO DE PISTA DE AGILITY PARA MASCOTAS REF IDEANDO O SIMILAR</v>
          </cell>
          <cell r="C2184" t="str">
            <v>Insumos</v>
          </cell>
          <cell r="D2184" t="str">
            <v>und</v>
          </cell>
          <cell r="E2184">
            <v>3650920</v>
          </cell>
          <cell r="F2184">
            <v>3510500</v>
          </cell>
        </row>
        <row r="2185">
          <cell r="A2185" t="str">
            <v>I2478</v>
          </cell>
          <cell r="B2185" t="str">
            <v>SUMINISTRO DE TUNEL RECTO REF PET PARK DE ESTRUCTURAS INFANTILES O SIMILAR</v>
          </cell>
          <cell r="C2185" t="str">
            <v>Insumos</v>
          </cell>
          <cell r="D2185" t="str">
            <v>und</v>
          </cell>
          <cell r="E2185">
            <v>5680584</v>
          </cell>
          <cell r="F2185">
            <v>5462100</v>
          </cell>
        </row>
        <row r="2186">
          <cell r="A2186" t="str">
            <v>I2479</v>
          </cell>
          <cell r="B2186" t="str">
            <v>SUMINISTRO DE TOPE MARIPOSA CON ASPERSOR DE AGUA REF M-A001 DE ESTRUCTURAS INFANTILES O SIMILAR</v>
          </cell>
          <cell r="C2186" t="str">
            <v>Insumos</v>
          </cell>
          <cell r="D2186" t="str">
            <v>und</v>
          </cell>
          <cell r="E2186">
            <v>4195464</v>
          </cell>
          <cell r="F2186">
            <v>4034100</v>
          </cell>
        </row>
        <row r="2187">
          <cell r="A2187" t="str">
            <v>I2480</v>
          </cell>
          <cell r="B2187" t="str">
            <v>SUMINISTRO DE CIRCUITO DE SALTOS X6 REF KDP 03-6 DE ESTRUCTURAS INFANTILES O SIMILAR</v>
          </cell>
          <cell r="C2187" t="str">
            <v>Insumos</v>
          </cell>
          <cell r="D2187" t="str">
            <v>und</v>
          </cell>
          <cell r="E2187">
            <v>6546904</v>
          </cell>
          <cell r="F2187">
            <v>6295100</v>
          </cell>
        </row>
        <row r="2188">
          <cell r="A2188" t="str">
            <v>I2481</v>
          </cell>
          <cell r="B2188" t="e">
            <v>#VALUE!</v>
          </cell>
          <cell r="C2188" t="str">
            <v>Insumos</v>
          </cell>
          <cell r="D2188" t="str">
            <v>und</v>
          </cell>
          <cell r="E2188">
            <v>284648000</v>
          </cell>
          <cell r="F2188">
            <v>273700000</v>
          </cell>
        </row>
        <row r="2189">
          <cell r="A2189" t="str">
            <v>I2482</v>
          </cell>
          <cell r="B2189" t="str">
            <v>CICATRIZANTE HORMONAL PARA RAICES X 460GR</v>
          </cell>
          <cell r="C2189" t="str">
            <v>Insumos</v>
          </cell>
          <cell r="D2189" t="str">
            <v>und</v>
          </cell>
          <cell r="E2189">
            <v>41236</v>
          </cell>
          <cell r="F2189">
            <v>39650</v>
          </cell>
        </row>
        <row r="2190">
          <cell r="A2190" t="str">
            <v>I2483</v>
          </cell>
          <cell r="B2190" t="str">
            <v>CONCRETO PREMEZCLADO PARA PAVIMENTO FAST-TRACK MR42</v>
          </cell>
          <cell r="C2190" t="str">
            <v>Insumos</v>
          </cell>
          <cell r="D2190" t="str">
            <v>M3</v>
          </cell>
          <cell r="E2190">
            <v>884000</v>
          </cell>
          <cell r="F2190">
            <v>870000</v>
          </cell>
        </row>
        <row r="2191">
          <cell r="A2191" t="str">
            <v>I2484</v>
          </cell>
          <cell r="B2191" t="str">
            <v>SUMINISTRO DE  TOTEM, EN CONCRETO PULIDO, IGUAL O SIMILAR A: TIPO CALIZO REFERENCIA: MOBILE A LA MEDIDA. A:2,40 M X H:0,50 M X P:0,50 M. (41 KG/UN) (MU 14)</v>
          </cell>
          <cell r="C2191" t="str">
            <v>Insumos</v>
          </cell>
          <cell r="D2191" t="str">
            <v>und</v>
          </cell>
          <cell r="E2191">
            <v>5961395</v>
          </cell>
          <cell r="F2191">
            <v>5732111</v>
          </cell>
        </row>
        <row r="2192">
          <cell r="A2192" t="str">
            <v>I2485</v>
          </cell>
          <cell r="B2192" t="str">
            <v>BROCA PLUS 1/2" x 10 x 12 DW00769</v>
          </cell>
          <cell r="C2192" t="str">
            <v>Insumos</v>
          </cell>
          <cell r="D2192" t="str">
            <v>und</v>
          </cell>
          <cell r="E2192">
            <v>20696</v>
          </cell>
          <cell r="F2192">
            <v>19900</v>
          </cell>
        </row>
        <row r="2193">
          <cell r="A2193" t="str">
            <v>I2486</v>
          </cell>
          <cell r="B2193" t="str">
            <v>BLOQUE BASE EN CEMENTO PLAQUETA ABUJARDADA COLOR A=50; B=50; H=6 CM; 42 KG/M2 (Inc. Transporte y descargue) - PEATONAL</v>
          </cell>
          <cell r="C2193" t="str">
            <v>Insumos</v>
          </cell>
          <cell r="D2193" t="str">
            <v>UND</v>
          </cell>
          <cell r="E2193">
            <v>39643</v>
          </cell>
          <cell r="F2193">
            <v>38118</v>
          </cell>
        </row>
        <row r="2194">
          <cell r="A2194" t="str">
            <v>I2487</v>
          </cell>
          <cell r="B2194" t="str">
            <v>BLOQUE BASE EN CEMENTO PLAQUETA ABUJARDADA GRIS A=50; B=50; H=6 CM; 42 KG/M2. (Incluye transporte y descargue) - PEATONAL</v>
          </cell>
          <cell r="C2194" t="str">
            <v>Insumos</v>
          </cell>
          <cell r="D2194" t="str">
            <v>UND</v>
          </cell>
          <cell r="E2194">
            <v>34346</v>
          </cell>
          <cell r="F2194">
            <v>33025</v>
          </cell>
        </row>
        <row r="2195">
          <cell r="A2195" t="str">
            <v>I2489</v>
          </cell>
          <cell r="B2195" t="str">
            <v>PROTECTOR DE ARBOL PREFABRICADO 50x50CM (Inc. Transporte y descargue)</v>
          </cell>
          <cell r="C2195" t="str">
            <v>Insumos</v>
          </cell>
          <cell r="D2195" t="str">
            <v>UND</v>
          </cell>
          <cell r="E2195">
            <v>29826</v>
          </cell>
          <cell r="F2195">
            <v>28679</v>
          </cell>
        </row>
        <row r="2196">
          <cell r="A2196" t="str">
            <v>I2490</v>
          </cell>
          <cell r="B2196" t="str">
            <v>YUMBOLON 3/8" O SIMILAR</v>
          </cell>
          <cell r="C2196" t="str">
            <v>Insumos</v>
          </cell>
          <cell r="D2196" t="str">
            <v>ML</v>
          </cell>
          <cell r="E2196">
            <v>728</v>
          </cell>
          <cell r="F2196">
            <v>700</v>
          </cell>
        </row>
        <row r="2197">
          <cell r="A2197" t="str">
            <v>I2492</v>
          </cell>
          <cell r="B2197" t="str">
            <v>GANCHO PARA TEJA ETERNIT</v>
          </cell>
          <cell r="C2197" t="str">
            <v>Insumos</v>
          </cell>
          <cell r="D2197" t="str">
            <v>UND</v>
          </cell>
          <cell r="E2197">
            <v>1238</v>
          </cell>
          <cell r="F2197">
            <v>1190</v>
          </cell>
        </row>
        <row r="2198">
          <cell r="A2198" t="str">
            <v>I2493</v>
          </cell>
          <cell r="B2198" t="str">
            <v>DILATACION Z 8MM X3.05M</v>
          </cell>
          <cell r="C2198" t="str">
            <v>Insumos</v>
          </cell>
          <cell r="D2198" t="str">
            <v>UND</v>
          </cell>
          <cell r="E2198">
            <v>6173</v>
          </cell>
          <cell r="F2198">
            <v>5936</v>
          </cell>
        </row>
        <row r="2199">
          <cell r="A2199" t="str">
            <v>I2494</v>
          </cell>
          <cell r="B2199" t="str">
            <v>ÁNGULO CIELO RASO 20×30 CALIBRE 26 (0.38) X 2.44MT</v>
          </cell>
          <cell r="C2199" t="str">
            <v>Insumos</v>
          </cell>
          <cell r="D2199" t="str">
            <v>UND</v>
          </cell>
          <cell r="E2199">
            <v>2366</v>
          </cell>
          <cell r="F2199">
            <v>2275</v>
          </cell>
        </row>
        <row r="2200">
          <cell r="A2200" t="str">
            <v>I2495</v>
          </cell>
          <cell r="B2200" t="str">
            <v>LAMINA DE PVC PARA CIELO RASO L=2.90m A=30cm</v>
          </cell>
          <cell r="C2200" t="str">
            <v>Insumos</v>
          </cell>
          <cell r="D2200" t="str">
            <v>M2</v>
          </cell>
          <cell r="E2200">
            <v>21632</v>
          </cell>
          <cell r="F2200">
            <v>20800</v>
          </cell>
        </row>
        <row r="2201">
          <cell r="A2201" t="str">
            <v>I2496</v>
          </cell>
          <cell r="B2201" t="str">
            <v>PERFIL VIGUETA CIELO RASO x 2.4m CAL 26</v>
          </cell>
          <cell r="C2201" t="str">
            <v>Insumos</v>
          </cell>
          <cell r="D2201" t="str">
            <v>UND</v>
          </cell>
          <cell r="E2201">
            <v>3745</v>
          </cell>
          <cell r="F2201">
            <v>3601</v>
          </cell>
        </row>
        <row r="2202">
          <cell r="A2202" t="str">
            <v>I2497</v>
          </cell>
          <cell r="B2202" t="str">
            <v>CORNISA PARA CIELO EN PVC (MEDIACAÑA) x 5.95m</v>
          </cell>
          <cell r="C2202" t="str">
            <v>Insumos</v>
          </cell>
          <cell r="D2202" t="str">
            <v>UND</v>
          </cell>
          <cell r="E2202">
            <v>24517</v>
          </cell>
          <cell r="F2202">
            <v>23574</v>
          </cell>
        </row>
        <row r="2203">
          <cell r="A2203" t="str">
            <v>I2499</v>
          </cell>
          <cell r="B2203" t="str">
            <v>ACOPLE PLASTICO SANITARIO 1/2" x 7/8" X 50CM</v>
          </cell>
          <cell r="C2203" t="str">
            <v>Insumos</v>
          </cell>
          <cell r="D2203" t="str">
            <v>UND</v>
          </cell>
          <cell r="E2203">
            <v>5512</v>
          </cell>
          <cell r="F2203">
            <v>5300</v>
          </cell>
        </row>
        <row r="2204">
          <cell r="A2204" t="str">
            <v>I2500</v>
          </cell>
          <cell r="B2204" t="str">
            <v>VALVULA PLASTICA REGULADORA DE 1/2" PARA SANITARIO</v>
          </cell>
          <cell r="C2204" t="str">
            <v>Insumos</v>
          </cell>
          <cell r="D2204" t="str">
            <v>UND</v>
          </cell>
          <cell r="E2204">
            <v>21580</v>
          </cell>
          <cell r="F2204">
            <v>20750</v>
          </cell>
        </row>
        <row r="2205">
          <cell r="A2205" t="str">
            <v>I2501</v>
          </cell>
          <cell r="B2205" t="str">
            <v>GRIFERIA LAVAMANOS MEZCLADOR 8" TOSCANA DE PALANCA</v>
          </cell>
          <cell r="C2205" t="str">
            <v>Insumos</v>
          </cell>
          <cell r="D2205" t="str">
            <v>UND</v>
          </cell>
          <cell r="E2205">
            <v>122616</v>
          </cell>
          <cell r="F2205">
            <v>117900</v>
          </cell>
        </row>
        <row r="2206">
          <cell r="A2206" t="str">
            <v>I2502</v>
          </cell>
          <cell r="B2206" t="str">
            <v>MALLA GAVION TRIPLETORSION 2x1x1 CAL 12 OJO 8X10cm</v>
          </cell>
          <cell r="C2206" t="str">
            <v>Insumos</v>
          </cell>
          <cell r="D2206" t="str">
            <v>UND</v>
          </cell>
          <cell r="E2206">
            <v>165256</v>
          </cell>
          <cell r="F2206">
            <v>158900</v>
          </cell>
        </row>
        <row r="2207">
          <cell r="A2207" t="str">
            <v>I2504</v>
          </cell>
          <cell r="B2207" t="str">
            <v>CHAZO EXPANSIVO DE 3/8" x 4-1/2"</v>
          </cell>
          <cell r="C2207" t="str">
            <v>Insumos</v>
          </cell>
          <cell r="D2207" t="str">
            <v>UND</v>
          </cell>
          <cell r="E2207">
            <v>1459</v>
          </cell>
          <cell r="F2207">
            <v>1403</v>
          </cell>
        </row>
        <row r="2208">
          <cell r="A2208" t="str">
            <v>I2505</v>
          </cell>
          <cell r="B2208" t="str">
            <v>CUÑAS PARA ANCLAJES ACTIVOC</v>
          </cell>
          <cell r="C2208" t="str">
            <v>Insumos</v>
          </cell>
          <cell r="D2208" t="str">
            <v>und</v>
          </cell>
          <cell r="E2208">
            <v>15298</v>
          </cell>
          <cell r="F2208">
            <v>14710</v>
          </cell>
        </row>
        <row r="2209">
          <cell r="A2209" t="str">
            <v>I2506</v>
          </cell>
          <cell r="B2209" t="str">
            <v>MANGUERA POLIETILENO DE 3"</v>
          </cell>
          <cell r="C2209" t="str">
            <v>Insumos</v>
          </cell>
          <cell r="D2209" t="str">
            <v>ML</v>
          </cell>
          <cell r="E2209">
            <v>13114</v>
          </cell>
          <cell r="F2209">
            <v>12610</v>
          </cell>
        </row>
        <row r="2210">
          <cell r="A2210" t="str">
            <v>I2507</v>
          </cell>
          <cell r="B2210" t="str">
            <v>POPORAS PARA ANCLAJES</v>
          </cell>
          <cell r="C2210" t="str">
            <v>Insumos</v>
          </cell>
          <cell r="D2210" t="str">
            <v>und</v>
          </cell>
          <cell r="E2210">
            <v>131165</v>
          </cell>
          <cell r="F2210">
            <v>126120</v>
          </cell>
        </row>
        <row r="2211">
          <cell r="A2211" t="str">
            <v>I2508</v>
          </cell>
          <cell r="B2211" t="str">
            <v>GEOMALLA BIAXIAL REF. 140 RESISTENCIA 800KN/M</v>
          </cell>
          <cell r="C2211" t="str">
            <v>Insumos</v>
          </cell>
          <cell r="D2211" t="str">
            <v>M2</v>
          </cell>
          <cell r="E2211">
            <v>10223</v>
          </cell>
          <cell r="F2211">
            <v>9830</v>
          </cell>
        </row>
        <row r="2212">
          <cell r="A2212" t="str">
            <v>I2509</v>
          </cell>
          <cell r="B2212" t="str">
            <v>BORDILLO SEPARADOR PREFABRICADO EN CONCRETO DE 100x60cm</v>
          </cell>
          <cell r="C2212" t="str">
            <v>Insumos</v>
          </cell>
          <cell r="D2212" t="str">
            <v>UND</v>
          </cell>
          <cell r="E2212">
            <v>117749</v>
          </cell>
          <cell r="F2212">
            <v>113220</v>
          </cell>
        </row>
        <row r="2213">
          <cell r="A2213" t="str">
            <v>I2510</v>
          </cell>
          <cell r="B2213" t="str">
            <v>SUMINISTRO, TRANSPORTE E INSTALACIÓN DE TARJETA ELECTRONICA PARA VARIADOR DE ASCENSOR (CCP)</v>
          </cell>
          <cell r="C2213" t="str">
            <v>Insumos</v>
          </cell>
          <cell r="D2213" t="str">
            <v>und</v>
          </cell>
          <cell r="E2213">
            <v>18564000</v>
          </cell>
          <cell r="F2213">
            <v>17850000</v>
          </cell>
        </row>
        <row r="2214">
          <cell r="A2214" t="str">
            <v>I2511</v>
          </cell>
          <cell r="B2214" t="str">
            <v>REVISIÓN Y REPARACIÓN DE INSTALACIONES EN FOSO DE ASCENSOR EXISTENTE (CCP)</v>
          </cell>
          <cell r="C2214" t="str">
            <v>Insumos</v>
          </cell>
          <cell r="D2214" t="str">
            <v>und</v>
          </cell>
          <cell r="E2214">
            <v>5940480</v>
          </cell>
          <cell r="F2214">
            <v>5712000</v>
          </cell>
        </row>
        <row r="2215">
          <cell r="A2215" t="str">
            <v>I2512</v>
          </cell>
          <cell r="B2215" t="str">
            <v>VENTANA CON MARCO DE ALUMINIO, VIDRIO CRUDO DE 6mm EN LA PARTE INFERIOR, MONTANTE Y CELOSÍA EN ALUMINIO EN LA PARTE SUPERIOR</v>
          </cell>
          <cell r="C2215" t="str">
            <v>Insumos</v>
          </cell>
          <cell r="D2215" t="str">
            <v>M2</v>
          </cell>
          <cell r="E2215">
            <v>374400</v>
          </cell>
          <cell r="F2215">
            <v>360000</v>
          </cell>
        </row>
        <row r="2216">
          <cell r="A2216" t="str">
            <v>I2513</v>
          </cell>
          <cell r="B2216" t="str">
            <v>PUERTA CORTAFUEGO RF60 A=90-100cm</v>
          </cell>
          <cell r="C2216" t="str">
            <v>Insumos</v>
          </cell>
          <cell r="D2216" t="str">
            <v>und</v>
          </cell>
          <cell r="E2216">
            <v>2438072</v>
          </cell>
          <cell r="F2216">
            <v>2344300</v>
          </cell>
        </row>
        <row r="2217">
          <cell r="A2217" t="str">
            <v>I2514</v>
          </cell>
          <cell r="B2217" t="str">
            <v>REPUESTO ASIENTO SANITARIO FORTE CORONA</v>
          </cell>
          <cell r="C2217" t="str">
            <v>Insumos</v>
          </cell>
          <cell r="D2217" t="str">
            <v>und</v>
          </cell>
          <cell r="E2217">
            <v>196456</v>
          </cell>
          <cell r="F2217">
            <v>188900</v>
          </cell>
        </row>
        <row r="2218">
          <cell r="A2218" t="str">
            <v>I2515</v>
          </cell>
          <cell r="B2218" t="str">
            <v>ADOQUIN SISTEMA ARTE CONCRETO O SIMILAR COLORES VARIOS, DIMENSIONES 100cmX14,5 cmX4,5 cm peatonal - Puesto en Manizales</v>
          </cell>
          <cell r="C2218" t="str">
            <v>Insumos</v>
          </cell>
          <cell r="D2218" t="str">
            <v>M2</v>
          </cell>
          <cell r="E2218">
            <v>225624</v>
          </cell>
          <cell r="F2218">
            <v>216946.1515601023</v>
          </cell>
        </row>
        <row r="2219">
          <cell r="A2219" t="str">
            <v>I2516</v>
          </cell>
          <cell r="B2219" t="str">
            <v>ADOQUIN SISTEMA ARTE CONCRETO O SIMILAR COLORES VARIOS, DIMENSIONES 100cmX14,5 cmx 8cm Vehicular - Puesto en Manizales</v>
          </cell>
          <cell r="C2219" t="str">
            <v>Insumos</v>
          </cell>
          <cell r="D2219" t="str">
            <v>und</v>
          </cell>
          <cell r="E2219">
            <v>480128</v>
          </cell>
          <cell r="F2219">
            <v>461662</v>
          </cell>
        </row>
        <row r="2220">
          <cell r="A2220" t="str">
            <v>I2517</v>
          </cell>
          <cell r="B2220" t="str">
            <v>TRATAMIENTO CON ACIDO</v>
          </cell>
          <cell r="C2220" t="str">
            <v>Insumos</v>
          </cell>
          <cell r="D2220" t="str">
            <v>M2</v>
          </cell>
          <cell r="E2220">
            <v>5252</v>
          </cell>
          <cell r="F2220">
            <v>5050</v>
          </cell>
        </row>
        <row r="2221">
          <cell r="A2221" t="str">
            <v>I2518</v>
          </cell>
          <cell r="B2221" t="str">
            <v>TRATAMIENTO DE JUNTAS</v>
          </cell>
          <cell r="C2221" t="str">
            <v>Insumos</v>
          </cell>
          <cell r="D2221" t="str">
            <v>GL</v>
          </cell>
          <cell r="E2221">
            <v>744045</v>
          </cell>
          <cell r="F2221">
            <v>715428</v>
          </cell>
        </row>
        <row r="2222">
          <cell r="A2222" t="str">
            <v>I2519</v>
          </cell>
          <cell r="B2222" t="str">
            <v>CAPA PLEXIBOND PRIMER COATING</v>
          </cell>
          <cell r="C2222" t="str">
            <v>Insumos</v>
          </cell>
          <cell r="D2222" t="str">
            <v>M2</v>
          </cell>
          <cell r="E2222">
            <v>13568</v>
          </cell>
          <cell r="F2222">
            <v>13046</v>
          </cell>
        </row>
        <row r="2223">
          <cell r="A2223" t="str">
            <v>I2520</v>
          </cell>
          <cell r="B2223" t="str">
            <v>RECUBRIMIENTO SINTETICO PLEXIPAVE</v>
          </cell>
          <cell r="C2223" t="str">
            <v>Insumos</v>
          </cell>
          <cell r="D2223" t="str">
            <v>M2</v>
          </cell>
          <cell r="E2223">
            <v>58976</v>
          </cell>
          <cell r="F2223">
            <v>56708</v>
          </cell>
        </row>
        <row r="2224">
          <cell r="A2224" t="str">
            <v>I2521</v>
          </cell>
          <cell r="B2224" t="str">
            <v>PEDESTAL RECTO EN TUBO</v>
          </cell>
          <cell r="C2224" t="str">
            <v>Insumos</v>
          </cell>
          <cell r="D2224" t="str">
            <v>und</v>
          </cell>
          <cell r="E2224">
            <v>141415</v>
          </cell>
          <cell r="F2224">
            <v>135976</v>
          </cell>
        </row>
        <row r="2225">
          <cell r="A2225" t="str">
            <v>I2522</v>
          </cell>
          <cell r="B2225" t="str">
            <v>PELICULA ANTIGRAFITI</v>
          </cell>
          <cell r="C2225" t="str">
            <v>Insumos</v>
          </cell>
          <cell r="D2225" t="str">
            <v>M2</v>
          </cell>
          <cell r="E2225">
            <v>1721</v>
          </cell>
          <cell r="F2225">
            <v>1655</v>
          </cell>
        </row>
        <row r="2226">
          <cell r="A2226" t="str">
            <v>I2523</v>
          </cell>
          <cell r="B2226" t="str">
            <v>PEDESTAL RECTO ALTURA DOBLE SEÑAL</v>
          </cell>
          <cell r="C2226" t="str">
            <v>Insumos</v>
          </cell>
          <cell r="D2226" t="str">
            <v>und</v>
          </cell>
          <cell r="E2226">
            <v>183015</v>
          </cell>
          <cell r="F2226">
            <v>175976</v>
          </cell>
        </row>
        <row r="2227">
          <cell r="A2227" t="str">
            <v>I2524</v>
          </cell>
          <cell r="B2227" t="str">
            <v>TABLERO DE LEYENDA 82X32 CM GRADO DIAMANTE</v>
          </cell>
          <cell r="C2227" t="str">
            <v>Insumos</v>
          </cell>
          <cell r="D2227" t="str">
            <v>und</v>
          </cell>
          <cell r="E2227">
            <v>291200</v>
          </cell>
          <cell r="F2227">
            <v>280000</v>
          </cell>
        </row>
        <row r="2228">
          <cell r="A2228" t="str">
            <v>I2525</v>
          </cell>
          <cell r="B2228" t="str">
            <v>ESPECIES ARBOREAS ALTURA =1.80M</v>
          </cell>
          <cell r="C2228" t="str">
            <v>Insumos</v>
          </cell>
          <cell r="D2228" t="str">
            <v>und</v>
          </cell>
          <cell r="E2228">
            <v>97657</v>
          </cell>
          <cell r="F2228">
            <v>93901</v>
          </cell>
        </row>
        <row r="2229">
          <cell r="A2229" t="str">
            <v>I2527</v>
          </cell>
          <cell r="B2229" t="str">
            <v>BALA DE PISO LED 3W LUZ CALIDA ACERO INOXIDABLE IP65 PARA EXTERIORES</v>
          </cell>
          <cell r="C2229" t="str">
            <v>Insumos</v>
          </cell>
          <cell r="D2229" t="str">
            <v>und</v>
          </cell>
          <cell r="E2229">
            <v>82064</v>
          </cell>
          <cell r="F2229">
            <v>78908</v>
          </cell>
        </row>
        <row r="2230">
          <cell r="A2230" t="str">
            <v>I2528</v>
          </cell>
          <cell r="B2230" t="str">
            <v>ACCESORIOS DE FIJACION</v>
          </cell>
          <cell r="C2230" t="str">
            <v>Insumos</v>
          </cell>
          <cell r="D2230" t="str">
            <v>und</v>
          </cell>
          <cell r="E2230">
            <v>2560</v>
          </cell>
          <cell r="F2230">
            <v>2462</v>
          </cell>
        </row>
        <row r="2231">
          <cell r="A2231" t="str">
            <v>I2529</v>
          </cell>
          <cell r="B2231" t="str">
            <v>CABLE DE ALUMINIO AISLADO NO 4 AWG SERIE 8000 THHN METRO</v>
          </cell>
          <cell r="C2231" t="str">
            <v>Insumos</v>
          </cell>
          <cell r="D2231" t="str">
            <v>ML</v>
          </cell>
          <cell r="E2231">
            <v>3994</v>
          </cell>
          <cell r="F2231">
            <v>3840</v>
          </cell>
        </row>
        <row r="2232">
          <cell r="A2232" t="str">
            <v>I2530</v>
          </cell>
          <cell r="B2232" t="str">
            <v>CINTA LED PARA EXTERIOR LUZ CALIDA x 10m</v>
          </cell>
          <cell r="C2232" t="str">
            <v>Insumos</v>
          </cell>
          <cell r="D2232" t="str">
            <v>und</v>
          </cell>
          <cell r="E2232">
            <v>187200</v>
          </cell>
          <cell r="F2232">
            <v>180000</v>
          </cell>
        </row>
        <row r="2233">
          <cell r="A2233" t="str">
            <v>I2531</v>
          </cell>
          <cell r="B2233" t="str">
            <v>PERFIL PARA CINTA LED INCRUSTAR PLANO X 3 METROS 205-1</v>
          </cell>
          <cell r="C2233" t="str">
            <v>Insumos</v>
          </cell>
          <cell r="D2233" t="str">
            <v>und</v>
          </cell>
          <cell r="E2233">
            <v>37440</v>
          </cell>
          <cell r="F2233">
            <v>36000</v>
          </cell>
        </row>
        <row r="2234">
          <cell r="A2234" t="str">
            <v>I2532</v>
          </cell>
          <cell r="B2234" t="str">
            <v xml:space="preserve">PLANTA ORNAMENTAL </v>
          </cell>
          <cell r="C2234" t="str">
            <v>Insumos</v>
          </cell>
          <cell r="D2234" t="str">
            <v>und</v>
          </cell>
          <cell r="E2234">
            <v>33280</v>
          </cell>
          <cell r="F2234">
            <v>32000</v>
          </cell>
        </row>
        <row r="2235">
          <cell r="A2235" t="str">
            <v>I2533</v>
          </cell>
          <cell r="B2235" t="str">
            <v>LUMINARIA LED TIPO SENDERA REF GL18303 EN BOLARDO</v>
          </cell>
          <cell r="C2235" t="str">
            <v>Insumos</v>
          </cell>
          <cell r="D2235" t="str">
            <v>und</v>
          </cell>
          <cell r="E2235">
            <v>661982</v>
          </cell>
          <cell r="F2235">
            <v>636521</v>
          </cell>
        </row>
        <row r="2236">
          <cell r="A2236" t="str">
            <v>I2534</v>
          </cell>
          <cell r="B2236" t="str">
            <v xml:space="preserve">LUMINARIA TIPO ACUA-I-100W-5K O SIMILAR REFLECTOR EXTERIORES </v>
          </cell>
          <cell r="C2236" t="str">
            <v>Insumos</v>
          </cell>
          <cell r="D2236" t="str">
            <v>und</v>
          </cell>
          <cell r="E2236">
            <v>525208</v>
          </cell>
          <cell r="F2236">
            <v>505008</v>
          </cell>
        </row>
        <row r="2237">
          <cell r="A2237" t="str">
            <v>I2535</v>
          </cell>
          <cell r="B2237" t="str">
            <v>GUADUA SOBREBASA DE 3.20M</v>
          </cell>
          <cell r="C2237" t="str">
            <v>Insumos</v>
          </cell>
          <cell r="D2237" t="str">
            <v>und</v>
          </cell>
          <cell r="E2237">
            <v>8663</v>
          </cell>
          <cell r="F2237">
            <v>8330</v>
          </cell>
        </row>
        <row r="2238">
          <cell r="A2238" t="str">
            <v>I2536</v>
          </cell>
          <cell r="B2238" t="str">
            <v>INTRAPLAST Z CO X 30.0. KG. ADITIVO</v>
          </cell>
          <cell r="C2238" t="str">
            <v>Insumos</v>
          </cell>
          <cell r="D2238" t="str">
            <v>und</v>
          </cell>
          <cell r="E2238">
            <v>291200</v>
          </cell>
          <cell r="F2238">
            <v>280000</v>
          </cell>
        </row>
        <row r="2239">
          <cell r="A2239" t="str">
            <v>I2537</v>
          </cell>
          <cell r="B2239" t="str">
            <v>GEOTEXTIL IMPERMEABLE IMPERTEX GEOMATRIX O SIMILAR</v>
          </cell>
          <cell r="C2239" t="str">
            <v>Insumos</v>
          </cell>
          <cell r="D2239" t="str">
            <v>M2</v>
          </cell>
          <cell r="E2239">
            <v>22029</v>
          </cell>
          <cell r="F2239">
            <v>21182</v>
          </cell>
        </row>
        <row r="2240">
          <cell r="A2240" t="str">
            <v>I2539</v>
          </cell>
          <cell r="B2240" t="e">
            <v>#VALUE!</v>
          </cell>
          <cell r="C2240" t="str">
            <v>Insumos</v>
          </cell>
          <cell r="D2240" t="str">
            <v>ML</v>
          </cell>
          <cell r="E2240">
            <v>436800</v>
          </cell>
          <cell r="F2240">
            <v>420000</v>
          </cell>
        </row>
        <row r="2241">
          <cell r="A2241" t="str">
            <v>I2540</v>
          </cell>
          <cell r="B2241" t="str">
            <v>SUMINISTRO DE EQUIPO PARA GIMNASIO AL AIRE (ESQUI O BICICLETA O ELIPTICA O EXTENSOR O BANCO ABDOMINAL DOBLE O BANCA ABDOMINAL INCLINADO. REF. XTENSOR O SIMILAR</v>
          </cell>
          <cell r="C2241" t="str">
            <v>Insumos</v>
          </cell>
          <cell r="D2241" t="str">
            <v>UN</v>
          </cell>
          <cell r="E2241">
            <v>3074240</v>
          </cell>
          <cell r="F2241">
            <v>2956000</v>
          </cell>
        </row>
        <row r="2242">
          <cell r="A2242" t="str">
            <v>I2541</v>
          </cell>
          <cell r="B2242" t="str">
            <v>SUMINISTRO DE EQUIPO PARA GIMNASIO AL AIRE (PRENSA DE PIERNA DOBLE O PRESS DE PRECHO DOBLE O PRESS DE ESPALDA DOBLW. REF. XTENSOR O SIMILAR)</v>
          </cell>
          <cell r="C2242" t="str">
            <v>Insumos</v>
          </cell>
          <cell r="D2242" t="str">
            <v>UN</v>
          </cell>
          <cell r="E2242">
            <v>3674216</v>
          </cell>
          <cell r="F2242">
            <v>3532900</v>
          </cell>
        </row>
        <row r="2243">
          <cell r="A2243" t="str">
            <v>I2542</v>
          </cell>
          <cell r="B2243" t="str">
            <v>CANECA PIVOTANTE URBANA EN ACERO INOXIDABLE CAL. 18</v>
          </cell>
          <cell r="C2243" t="str">
            <v>Insumos</v>
          </cell>
          <cell r="D2243" t="str">
            <v>UN</v>
          </cell>
          <cell r="E2243">
            <v>884000</v>
          </cell>
          <cell r="F2243">
            <v>850000</v>
          </cell>
        </row>
        <row r="2244">
          <cell r="A2244" t="str">
            <v>I2543</v>
          </cell>
          <cell r="B2244" t="str">
            <v>BICICLETERO GENESIS ARTECONCRETO O SIMILAR</v>
          </cell>
          <cell r="C2244" t="str">
            <v>Insumos</v>
          </cell>
          <cell r="D2244" t="str">
            <v>UN</v>
          </cell>
          <cell r="E2244">
            <v>1946565</v>
          </cell>
          <cell r="F2244">
            <v>1871697</v>
          </cell>
        </row>
        <row r="2245">
          <cell r="A2245" t="str">
            <v>I2544</v>
          </cell>
          <cell r="B2245" t="str">
            <v>MATERA BANCA SOLUT ARTECONCRETO O SIMILAR</v>
          </cell>
          <cell r="C2245" t="str">
            <v>Insumos</v>
          </cell>
          <cell r="D2245" t="str">
            <v>UN</v>
          </cell>
          <cell r="E2245">
            <v>2352496</v>
          </cell>
          <cell r="F2245">
            <v>2262015</v>
          </cell>
        </row>
        <row r="2246">
          <cell r="A2246" t="str">
            <v>I2545</v>
          </cell>
          <cell r="B2246" t="str">
            <v>ALCORQUE ECOLOGICO FABRICADO EN REBNEW PLASTICO RECICLADO DE ALTA CALIDAD MODULADO EN 10 CM X 10CM DE 1,2 MX 1,1 M</v>
          </cell>
          <cell r="C2246" t="str">
            <v>Insumos</v>
          </cell>
          <cell r="D2246" t="str">
            <v>UN</v>
          </cell>
          <cell r="E2246">
            <v>820638</v>
          </cell>
          <cell r="F2246">
            <v>789075</v>
          </cell>
        </row>
        <row r="2247">
          <cell r="A2247" t="str">
            <v>I2546</v>
          </cell>
          <cell r="B2247" t="str">
            <v>MOGADOR INFORMATIVO EN CONCRETO BULEVAR SAM JORGE 2,5 M x 0,45 M SEGÚN DISEÑO</v>
          </cell>
          <cell r="C2247" t="str">
            <v>Insumos</v>
          </cell>
          <cell r="D2247" t="str">
            <v>UN</v>
          </cell>
          <cell r="E2247">
            <v>10723003</v>
          </cell>
          <cell r="F2247">
            <v>10310580</v>
          </cell>
        </row>
        <row r="2248">
          <cell r="A2248" t="str">
            <v>I2547</v>
          </cell>
          <cell r="B2248" t="str">
            <v>LETRERO MARCA MZL manizales del alma</v>
          </cell>
          <cell r="C2248" t="str">
            <v>Insumos</v>
          </cell>
          <cell r="D2248" t="str">
            <v>UN</v>
          </cell>
          <cell r="E2248">
            <v>7440451</v>
          </cell>
          <cell r="F2248">
            <v>7154280</v>
          </cell>
        </row>
        <row r="2249">
          <cell r="A2249" t="str">
            <v>I2548</v>
          </cell>
          <cell r="B2249" t="str">
            <v>JUEGO INFANTIL BALANCIN TORTURGA O PEZ O LEON MARINO O SUBE Y BAJA DOBLE TIPO OCE013  O CUERDAS ATI040</v>
          </cell>
          <cell r="C2249" t="str">
            <v>Insumos</v>
          </cell>
          <cell r="D2249" t="str">
            <v>UN</v>
          </cell>
          <cell r="E2249">
            <v>2735741</v>
          </cell>
          <cell r="F2249">
            <v>2630520</v>
          </cell>
        </row>
        <row r="2250">
          <cell r="A2250" t="str">
            <v>I2549</v>
          </cell>
          <cell r="B2250" t="str">
            <v>TEJA UPVC SIGMA DE 2.00mm - REF. 1075 / 1130 11.80X1.075X37mm</v>
          </cell>
          <cell r="C2250" t="str">
            <v>Insumos</v>
          </cell>
          <cell r="D2250" t="str">
            <v>UN</v>
          </cell>
          <cell r="E2250">
            <v>382913</v>
          </cell>
          <cell r="F2250">
            <v>368186</v>
          </cell>
        </row>
        <row r="2251">
          <cell r="A2251" t="str">
            <v>I2550</v>
          </cell>
          <cell r="B2251" t="str">
            <v>SET DE FIJACIÓN TEJAS T1130, T1075, ROMA. TORNILLO 3" "CON CAPELOTE</v>
          </cell>
          <cell r="C2251" t="str">
            <v>Insumos</v>
          </cell>
          <cell r="D2251" t="str">
            <v>UN</v>
          </cell>
          <cell r="E2251">
            <v>1114</v>
          </cell>
          <cell r="F2251">
            <v>1071</v>
          </cell>
        </row>
        <row r="2252">
          <cell r="A2252" t="str">
            <v>I2552</v>
          </cell>
          <cell r="B2252" t="str">
            <v>BANCA UNIVWERSAL 60</v>
          </cell>
          <cell r="C2252" t="str">
            <v>Insumos</v>
          </cell>
          <cell r="D2252" t="str">
            <v>und</v>
          </cell>
          <cell r="E2252">
            <v>446265</v>
          </cell>
          <cell r="F2252">
            <v>429101</v>
          </cell>
        </row>
        <row r="2253">
          <cell r="A2253" t="str">
            <v>I2554</v>
          </cell>
          <cell r="B2253" t="str">
            <v>MESA CONCRETO ARTECONCRETO TIPO ICERBERG 80 O SIMILAR INCLUYE TRANSPORTE</v>
          </cell>
          <cell r="C2253" t="str">
            <v>Insumos</v>
          </cell>
          <cell r="D2253" t="str">
            <v>UN</v>
          </cell>
          <cell r="E2253">
            <v>1412164</v>
          </cell>
          <cell r="F2253">
            <v>1357850</v>
          </cell>
        </row>
        <row r="2254">
          <cell r="A2254" t="str">
            <v>I2556</v>
          </cell>
          <cell r="B2254" t="str">
            <v>CONCRETO PREMEZCLADO DE 24 MPA - 3500 PSI</v>
          </cell>
          <cell r="C2254" t="str">
            <v>Insumos</v>
          </cell>
          <cell r="D2254" t="str">
            <v>M3</v>
          </cell>
          <cell r="E2254">
            <v>686333</v>
          </cell>
          <cell r="F2254">
            <v>659936</v>
          </cell>
        </row>
        <row r="2255">
          <cell r="A2255" t="str">
            <v>I2557</v>
          </cell>
          <cell r="B2255" t="str">
            <v>COLOR CONCRETO ARQUITECTÓNICO ARGOS O SIMILAR</v>
          </cell>
          <cell r="C2255" t="str">
            <v>Insumos</v>
          </cell>
          <cell r="D2255" t="str">
            <v>M3</v>
          </cell>
          <cell r="E2255">
            <v>432077</v>
          </cell>
          <cell r="F2255">
            <v>415459</v>
          </cell>
        </row>
        <row r="2256">
          <cell r="A2256" t="str">
            <v>I2558</v>
          </cell>
          <cell r="B2256" t="str">
            <v>MESA MODULACIÓN GENESIS DE ARTECONCRETO O SIMILAR</v>
          </cell>
          <cell r="C2256" t="str">
            <v>Insumos</v>
          </cell>
          <cell r="D2256" t="str">
            <v>UN</v>
          </cell>
          <cell r="E2256">
            <v>5743530</v>
          </cell>
          <cell r="F2256">
            <v>5522625</v>
          </cell>
        </row>
        <row r="2257">
          <cell r="A2257" t="str">
            <v>I2559</v>
          </cell>
          <cell r="B2257" t="str">
            <v>ANGULO DE 2-1/2" x 3/16 x 6m</v>
          </cell>
          <cell r="C2257" t="str">
            <v>Insumos</v>
          </cell>
          <cell r="D2257" t="str">
            <v>UN</v>
          </cell>
          <cell r="E2257">
            <v>175341</v>
          </cell>
          <cell r="F2257">
            <v>168597</v>
          </cell>
        </row>
        <row r="2258">
          <cell r="A2258" t="str">
            <v>I2560</v>
          </cell>
          <cell r="B2258" t="str">
            <v>AJUSTADOR PINTUCO USO GENERAL (VARSOL)</v>
          </cell>
          <cell r="C2258" t="str">
            <v>Insumos</v>
          </cell>
          <cell r="D2258" t="str">
            <v>GLN</v>
          </cell>
          <cell r="E2258">
            <v>51896</v>
          </cell>
          <cell r="F2258">
            <v>49900</v>
          </cell>
        </row>
        <row r="2259">
          <cell r="A2259" t="str">
            <v>I2561</v>
          </cell>
          <cell r="B2259" t="str">
            <v>AJUSTADOR PARA PRIMER PINTUCO (THINER)</v>
          </cell>
          <cell r="C2259" t="str">
            <v>Insumos</v>
          </cell>
          <cell r="D2259" t="str">
            <v>GLN</v>
          </cell>
          <cell r="E2259">
            <v>56238</v>
          </cell>
          <cell r="F2259">
            <v>54075</v>
          </cell>
        </row>
        <row r="2260">
          <cell r="A2260" t="str">
            <v>I2562</v>
          </cell>
          <cell r="B2260" t="str">
            <v>PERFIL TUBULAR RECTANGULAR 100X40x1.5MM X 6.0mm</v>
          </cell>
          <cell r="C2260" t="str">
            <v>Insumos</v>
          </cell>
          <cell r="D2260" t="str">
            <v>UN</v>
          </cell>
          <cell r="E2260">
            <v>109200</v>
          </cell>
          <cell r="F2260">
            <v>105000</v>
          </cell>
        </row>
        <row r="2261">
          <cell r="A2261" t="str">
            <v>I2563</v>
          </cell>
          <cell r="B2261" t="str">
            <v>DILATACION PVC EN U 6.0mm x 3.05m</v>
          </cell>
          <cell r="C2261" t="str">
            <v>Insumos</v>
          </cell>
          <cell r="D2261" t="str">
            <v>Un</v>
          </cell>
          <cell r="E2261">
            <v>12688</v>
          </cell>
          <cell r="F2261">
            <v>12200</v>
          </cell>
        </row>
        <row r="2262">
          <cell r="A2262" t="str">
            <v>I2564</v>
          </cell>
          <cell r="B2262" t="str">
            <v>SERVICIO CONTROL ROEDORES HASTA CONTROL EFECTIVO (CONSUMO CERCANO A CERO (0)) - CADA 2 MESES</v>
          </cell>
          <cell r="C2262" t="str">
            <v>Insumos</v>
          </cell>
          <cell r="D2262" t="str">
            <v>UN</v>
          </cell>
          <cell r="E2262">
            <v>312000</v>
          </cell>
          <cell r="F2262">
            <v>300000</v>
          </cell>
        </row>
        <row r="2263">
          <cell r="A2263" t="str">
            <v>I2565</v>
          </cell>
          <cell r="B2263" t="str">
            <v>CEBADEROS HERMÉTICOS (CAJAS EN PVC DISEÑADAS CON LLAVE DE SEGURIDAD, HERMÉTICAS</v>
          </cell>
          <cell r="C2263" t="str">
            <v>Insumos</v>
          </cell>
          <cell r="D2263" t="str">
            <v>UN</v>
          </cell>
          <cell r="E2263">
            <v>36400</v>
          </cell>
          <cell r="F2263">
            <v>35000</v>
          </cell>
        </row>
        <row r="2264">
          <cell r="A2264" t="str">
            <v>I2566</v>
          </cell>
          <cell r="B2264" t="str">
            <v>LAMPARA LED HERMETICA ANTIPOLVO 36W LUZ NEUTRA 4500 LUMENS</v>
          </cell>
          <cell r="C2264" t="str">
            <v>Insumos</v>
          </cell>
          <cell r="D2264" t="str">
            <v>UN</v>
          </cell>
          <cell r="E2264">
            <v>111176</v>
          </cell>
          <cell r="F2264">
            <v>106900</v>
          </cell>
        </row>
        <row r="2265">
          <cell r="A2265" t="str">
            <v>I2567</v>
          </cell>
          <cell r="B2265" t="str">
            <v>PROYECTOR LED SYLVEO 300W</v>
          </cell>
          <cell r="C2265" t="str">
            <v>Insumos</v>
          </cell>
          <cell r="D2265" t="str">
            <v>UN</v>
          </cell>
          <cell r="E2265">
            <v>1745120</v>
          </cell>
          <cell r="F2265">
            <v>1678000</v>
          </cell>
        </row>
        <row r="2266">
          <cell r="A2266" t="str">
            <v>I2568</v>
          </cell>
          <cell r="B2266" t="str">
            <v>CABLE DE COBRE TRENZADO 3x12 LHFR-LS</v>
          </cell>
          <cell r="C2266" t="str">
            <v>Insumos</v>
          </cell>
          <cell r="D2266" t="str">
            <v>ML</v>
          </cell>
          <cell r="E2266">
            <v>10192</v>
          </cell>
          <cell r="F2266">
            <v>9800</v>
          </cell>
        </row>
        <row r="2267">
          <cell r="A2267" t="str">
            <v>I2569</v>
          </cell>
          <cell r="B2267" t="str">
            <v>REFLECTOR LED 100W  LUZ BLANCA 10.500LM IP65</v>
          </cell>
          <cell r="C2267" t="str">
            <v>Insumos</v>
          </cell>
          <cell r="D2267" t="str">
            <v>UN</v>
          </cell>
          <cell r="E2267">
            <v>72696</v>
          </cell>
          <cell r="F2267">
            <v>69900</v>
          </cell>
        </row>
        <row r="2268">
          <cell r="A2268" t="str">
            <v>I2570</v>
          </cell>
          <cell r="B2268" t="str">
            <v>TABLERO TRIFASICO 150A - 12CIRCUITOS</v>
          </cell>
          <cell r="C2268" t="str">
            <v>Insumos</v>
          </cell>
          <cell r="D2268" t="str">
            <v>UN</v>
          </cell>
          <cell r="E2268">
            <v>223496</v>
          </cell>
          <cell r="F2268">
            <v>214900</v>
          </cell>
        </row>
        <row r="2269">
          <cell r="A2269" t="str">
            <v>I2571</v>
          </cell>
          <cell r="B2269" t="str">
            <v>BREAKER 2X15AMP</v>
          </cell>
          <cell r="C2269" t="str">
            <v>Insumos</v>
          </cell>
          <cell r="D2269" t="str">
            <v>UN</v>
          </cell>
          <cell r="E2269">
            <v>48776</v>
          </cell>
          <cell r="F2269">
            <v>46900</v>
          </cell>
        </row>
        <row r="2270">
          <cell r="A2270" t="str">
            <v>I2572</v>
          </cell>
          <cell r="B2270" t="str">
            <v>ASFALTO EN FRIO x BULTO 25 KG</v>
          </cell>
          <cell r="C2270" t="str">
            <v>Insumos</v>
          </cell>
          <cell r="D2270" t="str">
            <v>BULTO</v>
          </cell>
          <cell r="E2270">
            <v>78000</v>
          </cell>
          <cell r="F2270">
            <v>75000</v>
          </cell>
        </row>
        <row r="2271">
          <cell r="A2271" t="str">
            <v>I2573</v>
          </cell>
          <cell r="B2271" t="str">
            <v>SIKATOP 122 PLUS MONOCOMPONENTE x 25 kg</v>
          </cell>
          <cell r="C2271" t="str">
            <v>Insumos</v>
          </cell>
          <cell r="D2271" t="str">
            <v>BULTO</v>
          </cell>
          <cell r="E2271">
            <v>363137</v>
          </cell>
          <cell r="F2271">
            <v>349170</v>
          </cell>
        </row>
        <row r="2272">
          <cell r="A2272" t="str">
            <v>I2574</v>
          </cell>
          <cell r="B2272" t="str">
            <v>ALAMBRE GALVANIZADO CAL. 12</v>
          </cell>
          <cell r="C2272" t="str">
            <v>Insumos</v>
          </cell>
          <cell r="D2272" t="str">
            <v>KG</v>
          </cell>
          <cell r="E2272">
            <v>11856</v>
          </cell>
          <cell r="F2272">
            <v>11400</v>
          </cell>
        </row>
        <row r="2273">
          <cell r="A2273" t="str">
            <v>I2575</v>
          </cell>
          <cell r="B2273" t="str">
            <v>VARILLA ROSCADA DE 5/8" X 1.0M</v>
          </cell>
          <cell r="C2273" t="str">
            <v>Insumos</v>
          </cell>
          <cell r="D2273" t="str">
            <v>UN</v>
          </cell>
          <cell r="E2273">
            <v>26936</v>
          </cell>
          <cell r="F2273">
            <v>25900</v>
          </cell>
        </row>
        <row r="2274">
          <cell r="A2274" t="str">
            <v>I2576</v>
          </cell>
          <cell r="B2274" t="str">
            <v>REJILLA CUPULA DE ALUMINIO 8x6"</v>
          </cell>
          <cell r="C2274" t="str">
            <v>Insumos</v>
          </cell>
          <cell r="D2274" t="str">
            <v>UN</v>
          </cell>
          <cell r="E2274">
            <v>141336</v>
          </cell>
          <cell r="F2274">
            <v>135900</v>
          </cell>
        </row>
        <row r="2275">
          <cell r="A2275" t="str">
            <v>I2577</v>
          </cell>
          <cell r="B2275" t="str">
            <v>VALVULA DE COMPUERTA ELÁSTICA 2" EXTREMO LISO</v>
          </cell>
          <cell r="C2275" t="str">
            <v>Insumos</v>
          </cell>
          <cell r="D2275" t="str">
            <v>UN</v>
          </cell>
          <cell r="E2275">
            <v>348400</v>
          </cell>
          <cell r="F2275">
            <v>335000</v>
          </cell>
        </row>
        <row r="2276">
          <cell r="A2276" t="str">
            <v>I2578</v>
          </cell>
          <cell r="B2276" t="str">
            <v>VALVULA DE ADMISIÓN DE AIRE 2"</v>
          </cell>
          <cell r="C2276" t="str">
            <v>Insumos</v>
          </cell>
          <cell r="D2276" t="str">
            <v>UN</v>
          </cell>
          <cell r="E2276">
            <v>201729</v>
          </cell>
          <cell r="F2276">
            <v>193970</v>
          </cell>
        </row>
        <row r="2277">
          <cell r="A2277" t="str">
            <v>I2579</v>
          </cell>
          <cell r="B2277" t="str">
            <v>LAMINA DE ALFAJOR 3mm 1.0X3.0m</v>
          </cell>
          <cell r="C2277" t="str">
            <v>Insumos</v>
          </cell>
          <cell r="D2277" t="str">
            <v>UN</v>
          </cell>
          <cell r="E2277">
            <v>459680</v>
          </cell>
          <cell r="F2277">
            <v>442000</v>
          </cell>
        </row>
        <row r="2278">
          <cell r="A2278" t="str">
            <v>I2580</v>
          </cell>
          <cell r="B2278" t="str">
            <v>BARRA CORRUGADA DE 5/8" x 6.0M</v>
          </cell>
          <cell r="C2278" t="str">
            <v>Insumos</v>
          </cell>
          <cell r="D2278" t="str">
            <v>UN</v>
          </cell>
          <cell r="E2278">
            <v>40501</v>
          </cell>
          <cell r="F2278">
            <v>38943</v>
          </cell>
        </row>
        <row r="2279">
          <cell r="A2279" t="str">
            <v>I2581</v>
          </cell>
          <cell r="B2279" t="str">
            <v>BARRA CORRUGADA DE 3/4" x 6.0M</v>
          </cell>
          <cell r="C2279" t="str">
            <v>Insumos</v>
          </cell>
          <cell r="D2279" t="str">
            <v>UN</v>
          </cell>
          <cell r="E2279">
            <v>57741</v>
          </cell>
          <cell r="F2279">
            <v>55520</v>
          </cell>
        </row>
        <row r="2280">
          <cell r="A2280" t="str">
            <v>I2582</v>
          </cell>
          <cell r="B2280" t="str">
            <v>TUBERIA PVC PRESION RDE 11 - 3/4"</v>
          </cell>
          <cell r="C2280" t="str">
            <v>Insumos</v>
          </cell>
          <cell r="D2280" t="str">
            <v>ML</v>
          </cell>
          <cell r="E2280">
            <v>6230</v>
          </cell>
          <cell r="F2280">
            <v>5990</v>
          </cell>
        </row>
        <row r="2281">
          <cell r="A2281" t="str">
            <v>I2583</v>
          </cell>
          <cell r="B2281" t="str">
            <v>VALVULA DE BOLA METALICA DE 1/2" GRIVAL O SIMILAR</v>
          </cell>
          <cell r="C2281" t="str">
            <v>Insumos</v>
          </cell>
          <cell r="D2281" t="str">
            <v>UN</v>
          </cell>
          <cell r="E2281">
            <v>29120</v>
          </cell>
          <cell r="F2281">
            <v>28000</v>
          </cell>
        </row>
        <row r="2282">
          <cell r="A2282" t="str">
            <v>I2584</v>
          </cell>
          <cell r="B2282" t="str">
            <v>VALVULA DE BOLA METALICA DE 3/4" GRIVAL O SIMILAR</v>
          </cell>
          <cell r="C2282" t="str">
            <v>Insumos</v>
          </cell>
          <cell r="D2282" t="str">
            <v>UN</v>
          </cell>
          <cell r="E2282">
            <v>39520</v>
          </cell>
          <cell r="F2282">
            <v>38000</v>
          </cell>
        </row>
        <row r="2283">
          <cell r="A2283" t="str">
            <v>I2585</v>
          </cell>
          <cell r="B2283" t="str">
            <v>VALVULA DE COMPUERTA DE 1" GRIVAL O SIMILAR</v>
          </cell>
          <cell r="C2283" t="str">
            <v>Insumos</v>
          </cell>
          <cell r="D2283" t="str">
            <v>UN</v>
          </cell>
          <cell r="E2283">
            <v>47840</v>
          </cell>
          <cell r="F2283">
            <v>46000</v>
          </cell>
        </row>
        <row r="2284">
          <cell r="A2284" t="str">
            <v>I2586</v>
          </cell>
          <cell r="B2284" t="str">
            <v>VALVULA DE COMPUERTA DE 1-1/4" GRIVAL O SIMILAR</v>
          </cell>
          <cell r="C2284" t="str">
            <v>Insumos</v>
          </cell>
          <cell r="D2284" t="str">
            <v>UN</v>
          </cell>
          <cell r="E2284">
            <v>59280</v>
          </cell>
          <cell r="F2284">
            <v>57000</v>
          </cell>
        </row>
        <row r="2285">
          <cell r="A2285" t="str">
            <v>I2587</v>
          </cell>
          <cell r="B2285" t="str">
            <v xml:space="preserve">VALVULA DE COMPUERTA DE 1-1/2" </v>
          </cell>
          <cell r="C2285" t="str">
            <v>Insumos</v>
          </cell>
          <cell r="D2285" t="str">
            <v>UN</v>
          </cell>
          <cell r="E2285">
            <v>78000</v>
          </cell>
          <cell r="F2285">
            <v>75000</v>
          </cell>
        </row>
        <row r="2286">
          <cell r="A2286" t="str">
            <v>I2588</v>
          </cell>
          <cell r="B2286" t="str">
            <v xml:space="preserve">VALVULA DE COMPUERTA DE 2" </v>
          </cell>
          <cell r="C2286" t="str">
            <v>Insumos</v>
          </cell>
          <cell r="D2286" t="str">
            <v>UN</v>
          </cell>
          <cell r="E2286">
            <v>124800</v>
          </cell>
          <cell r="F2286">
            <v>120000</v>
          </cell>
        </row>
        <row r="2287">
          <cell r="A2287" t="str">
            <v>I2589</v>
          </cell>
          <cell r="B2287" t="str">
            <v>VENTOSA HD CAMARA SENCILLA 1" EXTREMO ROSCADO</v>
          </cell>
          <cell r="C2287" t="str">
            <v>Insumos</v>
          </cell>
          <cell r="D2287" t="str">
            <v>UN</v>
          </cell>
          <cell r="E2287">
            <v>450320</v>
          </cell>
          <cell r="F2287">
            <v>433000</v>
          </cell>
        </row>
        <row r="2288">
          <cell r="A2288" t="str">
            <v>I2590</v>
          </cell>
          <cell r="B2288" t="str">
            <v>VALVULA DE COMPUERTA DE 2-1/2"</v>
          </cell>
          <cell r="C2288" t="str">
            <v>Insumos</v>
          </cell>
          <cell r="D2288" t="str">
            <v>UN</v>
          </cell>
          <cell r="E2288">
            <v>241332</v>
          </cell>
          <cell r="F2288">
            <v>232050</v>
          </cell>
        </row>
        <row r="2289">
          <cell r="A2289" t="str">
            <v>I2591</v>
          </cell>
          <cell r="B2289" t="str">
            <v>VALVULA DE FLOTADOR BRONCE BOLA PLASTICA 1"</v>
          </cell>
          <cell r="C2289" t="str">
            <v>Insumos</v>
          </cell>
          <cell r="D2289" t="str">
            <v>UN</v>
          </cell>
          <cell r="E2289">
            <v>149640</v>
          </cell>
          <cell r="F2289">
            <v>143885</v>
          </cell>
        </row>
        <row r="2290">
          <cell r="A2290" t="str">
            <v>I2592</v>
          </cell>
          <cell r="B2290" t="str">
            <v>VALVULA DE FLOTADOR BRONCE BOLA PLASTICA 2"</v>
          </cell>
          <cell r="C2290" t="str">
            <v>Insumos</v>
          </cell>
          <cell r="D2290" t="str">
            <v>UN</v>
          </cell>
          <cell r="E2290">
            <v>579504</v>
          </cell>
          <cell r="F2290">
            <v>557215</v>
          </cell>
        </row>
        <row r="2291">
          <cell r="A2291" t="str">
            <v>I2593</v>
          </cell>
          <cell r="B2291" t="str">
            <v>VÁLVULA DE MARIPOSA TIPO WAFER CUERPO HIERRO CON BRIDA PVC Y TORNILLOS</v>
          </cell>
          <cell r="C2291" t="str">
            <v>Insumos</v>
          </cell>
          <cell r="D2291" t="str">
            <v>UN</v>
          </cell>
          <cell r="E2291">
            <v>267800</v>
          </cell>
          <cell r="F2291">
            <v>257500</v>
          </cell>
        </row>
        <row r="2292">
          <cell r="A2292" t="str">
            <v>I2594</v>
          </cell>
          <cell r="B2292" t="str">
            <v>CODO RANURADO DE 6" RCI</v>
          </cell>
          <cell r="C2292" t="str">
            <v>Insumos</v>
          </cell>
          <cell r="D2292" t="str">
            <v>UN</v>
          </cell>
          <cell r="E2292">
            <v>81848</v>
          </cell>
          <cell r="F2292">
            <v>78700</v>
          </cell>
        </row>
        <row r="2293">
          <cell r="A2293" t="str">
            <v>I2595</v>
          </cell>
          <cell r="B2293" t="str">
            <v>TUBERIA RANURADA 6" SCH10 A795</v>
          </cell>
          <cell r="C2293" t="str">
            <v>Insumos</v>
          </cell>
          <cell r="D2293" t="str">
            <v>ML</v>
          </cell>
          <cell r="E2293">
            <v>130877</v>
          </cell>
          <cell r="F2293">
            <v>125843</v>
          </cell>
        </row>
        <row r="2294">
          <cell r="A2294" t="str">
            <v>I2596</v>
          </cell>
          <cell r="B2294" t="str">
            <v>UNION RANURADA  DE 6" RCI</v>
          </cell>
          <cell r="C2294" t="str">
            <v>Insumos</v>
          </cell>
          <cell r="D2294" t="str">
            <v>UN</v>
          </cell>
          <cell r="E2294">
            <v>66560</v>
          </cell>
          <cell r="F2294">
            <v>64000</v>
          </cell>
        </row>
        <row r="2295">
          <cell r="A2295" t="str">
            <v>I2597</v>
          </cell>
          <cell r="B2295" t="str">
            <v>VALVULA DE COMPUERTA DE 3"</v>
          </cell>
          <cell r="C2295" t="str">
            <v>Insumos</v>
          </cell>
          <cell r="D2295" t="str">
            <v>UN</v>
          </cell>
          <cell r="E2295">
            <v>346528</v>
          </cell>
          <cell r="F2295">
            <v>333200</v>
          </cell>
        </row>
        <row r="2296">
          <cell r="A2296" t="str">
            <v>I2598</v>
          </cell>
          <cell r="B2296" t="str">
            <v>SOLDADURA ACERO INOXIDABLE 1/8"</v>
          </cell>
          <cell r="C2296" t="str">
            <v>Insumos</v>
          </cell>
          <cell r="D2296" t="str">
            <v>KG</v>
          </cell>
          <cell r="E2296">
            <v>109200</v>
          </cell>
          <cell r="F2296">
            <v>105000</v>
          </cell>
        </row>
        <row r="2297">
          <cell r="A2297" t="str">
            <v>I2599</v>
          </cell>
          <cell r="B2297" t="str">
            <v>LAMINA MICROPERFORADA ACERO INOXIDABLE MOLINERA CAL. 2MM 1.00X2.00M REF. COLMALLAS O SIMILAR</v>
          </cell>
          <cell r="C2297" t="str">
            <v>Insumos</v>
          </cell>
          <cell r="D2297" t="str">
            <v>M2</v>
          </cell>
          <cell r="E2297">
            <v>1352000</v>
          </cell>
          <cell r="F2297">
            <v>1300000</v>
          </cell>
        </row>
        <row r="2298">
          <cell r="A2298" t="str">
            <v>I2600</v>
          </cell>
          <cell r="B2298" t="str">
            <v>MODULO VENTAS ESPACIO PUBLICO DE 3.0X1.50X2.30M EN ACERO INOXIDABLE 304. REF INOXIDEAS O SIMILAR. INCLUYE TRANSPORTE</v>
          </cell>
          <cell r="C2298" t="str">
            <v>Insumos</v>
          </cell>
          <cell r="D2298" t="str">
            <v>UN</v>
          </cell>
          <cell r="E2298">
            <v>30620699</v>
          </cell>
          <cell r="F2298">
            <v>29442980</v>
          </cell>
        </row>
        <row r="2299">
          <cell r="A2299" t="str">
            <v>I2601</v>
          </cell>
          <cell r="B2299" t="str">
            <v>REJILLA GRATING S-30X100 EN ACERO INOXIDABLE CON PORTANTE DE 3/4" CADA 30CM Y VARILLA LISA DE 5/16" CADA 100CM. MEDIDAS 100X100CM</v>
          </cell>
          <cell r="C2299" t="str">
            <v>Insumos</v>
          </cell>
          <cell r="D2299" t="str">
            <v>UN</v>
          </cell>
          <cell r="E2299">
            <v>1754669</v>
          </cell>
          <cell r="F2299">
            <v>1687182</v>
          </cell>
        </row>
        <row r="2300">
          <cell r="A2300" t="str">
            <v>I2602</v>
          </cell>
          <cell r="B2300" t="str">
            <v>GRAPA MARIPOSA EN A.INOX A304 CON CUCHARA, TUERCA Y ARANDELA. 5/16" X 2-1/2"</v>
          </cell>
          <cell r="C2300" t="str">
            <v>Insumos</v>
          </cell>
          <cell r="D2300" t="str">
            <v>UN</v>
          </cell>
          <cell r="E2300">
            <v>9406</v>
          </cell>
          <cell r="F2300">
            <v>9044</v>
          </cell>
        </row>
        <row r="2301">
          <cell r="A2301" t="str">
            <v>I2603</v>
          </cell>
          <cell r="B2301" t="str">
            <v>TABLETA CLÁSICA 10*20 SPETTRO PRIMA - CASAGRES</v>
          </cell>
          <cell r="C2301" t="str">
            <v>Insumos</v>
          </cell>
          <cell r="D2301" t="str">
            <v>M2</v>
          </cell>
          <cell r="E2301">
            <v>25886</v>
          </cell>
          <cell r="F2301">
            <v>24890</v>
          </cell>
        </row>
        <row r="2302">
          <cell r="A2302" t="str">
            <v>I2604</v>
          </cell>
          <cell r="B2302" t="str">
            <v>HELECHO GARRA DE TIGRE O HELICONIA GRIGGSIANA O HELICONIA BURLEANA O ORQUIDEA (AURUNDINA GRAMINIFOLIA) O NIGUITO O PASSIFLORA MANICATA O PALMA FENIX O PALMA SANCONA O RASCADERA O SAN JOAQUIN. Incluye suministro, tranporte, tierra negra, abono y siembra</v>
          </cell>
          <cell r="C2302" t="str">
            <v>Insumos</v>
          </cell>
          <cell r="D2302" t="str">
            <v>M2</v>
          </cell>
          <cell r="E2302">
            <v>26009</v>
          </cell>
          <cell r="F2302">
            <v>25009</v>
          </cell>
        </row>
        <row r="2303">
          <cell r="A2303" t="str">
            <v>I2605</v>
          </cell>
          <cell r="B2303" t="str">
            <v>OXICLORURO DE COBRE LIQUIDO</v>
          </cell>
          <cell r="C2303" t="str">
            <v>Insumos</v>
          </cell>
          <cell r="D2303" t="str">
            <v>LT</v>
          </cell>
          <cell r="E2303">
            <v>18148</v>
          </cell>
          <cell r="F2303">
            <v>17450</v>
          </cell>
        </row>
        <row r="2304">
          <cell r="A2304" t="str">
            <v>I2606</v>
          </cell>
          <cell r="B2304" t="str">
            <v>INTERVENCION DE ARBOLES EXISTENTES (PROYECTO BULEVAR DE CHIPRE)</v>
          </cell>
          <cell r="C2304" t="str">
            <v>Insumos</v>
          </cell>
          <cell r="D2304" t="str">
            <v>UN</v>
          </cell>
          <cell r="E2304">
            <v>187200000</v>
          </cell>
          <cell r="F2304">
            <v>180000000</v>
          </cell>
        </row>
        <row r="2305">
          <cell r="A2305" t="str">
            <v>I2607</v>
          </cell>
          <cell r="B2305" t="str">
            <v>VÁLVULA MARIPOSA  RANURADA DE  6" SUPERVISADA UL/FM 300 PSI</v>
          </cell>
          <cell r="C2305" t="str">
            <v>Insumos</v>
          </cell>
          <cell r="D2305" t="str">
            <v>UN</v>
          </cell>
          <cell r="E2305">
            <v>777368</v>
          </cell>
          <cell r="F2305">
            <v>747469</v>
          </cell>
        </row>
        <row r="2306">
          <cell r="A2306" t="str">
            <v>I2608</v>
          </cell>
          <cell r="B2306" t="str">
            <v>ACOPLE RANURADO 6"</v>
          </cell>
          <cell r="C2306" t="str">
            <v>Insumos</v>
          </cell>
          <cell r="D2306" t="str">
            <v>UN</v>
          </cell>
          <cell r="E2306">
            <v>51979</v>
          </cell>
          <cell r="F2306">
            <v>49980</v>
          </cell>
        </row>
        <row r="2307">
          <cell r="A2307" t="str">
            <v>I2609</v>
          </cell>
          <cell r="B2307" t="str">
            <v>VALVULA DE BASTAGO ASCENDENTE OS&amp;Y LISTADA UL BRIDAS 6"</v>
          </cell>
          <cell r="C2307" t="str">
            <v>Insumos</v>
          </cell>
          <cell r="D2307" t="str">
            <v>UN</v>
          </cell>
          <cell r="E2307">
            <v>1386996</v>
          </cell>
          <cell r="F2307">
            <v>1333650</v>
          </cell>
        </row>
        <row r="2308">
          <cell r="A2308" t="str">
            <v>I2610</v>
          </cell>
          <cell r="B2308" t="str">
            <v>BRIDA RANURADA 6"</v>
          </cell>
          <cell r="C2308" t="str">
            <v>Insumos</v>
          </cell>
          <cell r="D2308" t="str">
            <v>UN</v>
          </cell>
          <cell r="E2308">
            <v>106912</v>
          </cell>
          <cell r="F2308">
            <v>102800</v>
          </cell>
        </row>
        <row r="2309">
          <cell r="A2309" t="str">
            <v>I2611</v>
          </cell>
          <cell r="B2309" t="str">
            <v>CHEQUE COMPUERTA RANURADA DE 6" UL/FM 300 PSI</v>
          </cell>
          <cell r="C2309" t="str">
            <v>Insumos</v>
          </cell>
          <cell r="D2309" t="str">
            <v>UN</v>
          </cell>
          <cell r="E2309">
            <v>688679</v>
          </cell>
          <cell r="F2309">
            <v>662191</v>
          </cell>
        </row>
        <row r="2310">
          <cell r="A2310" t="str">
            <v>I2612</v>
          </cell>
          <cell r="B2310" t="str">
            <v>PLACA ANTIVORTICE 6"</v>
          </cell>
          <cell r="C2310" t="str">
            <v>Insumos</v>
          </cell>
          <cell r="D2310" t="str">
            <v>UN</v>
          </cell>
          <cell r="E2310">
            <v>1248000</v>
          </cell>
          <cell r="F2310">
            <v>1200000</v>
          </cell>
        </row>
        <row r="2311">
          <cell r="A2311" t="str">
            <v>I2613</v>
          </cell>
          <cell r="B2311" t="str">
            <v>UNION DE EXPANSION DE 6"</v>
          </cell>
          <cell r="C2311" t="str">
            <v>Insumos</v>
          </cell>
          <cell r="D2311" t="str">
            <v>UN</v>
          </cell>
          <cell r="E2311">
            <v>1060801</v>
          </cell>
          <cell r="F2311">
            <v>1020001</v>
          </cell>
        </row>
        <row r="2312">
          <cell r="A2312" t="str">
            <v>I2614</v>
          </cell>
          <cell r="B2312" t="str">
            <v xml:space="preserve">VALVULA ANGULAR DE 2.1/2" </v>
          </cell>
          <cell r="C2312" t="str">
            <v>Insumos</v>
          </cell>
          <cell r="D2312" t="str">
            <v>UN</v>
          </cell>
          <cell r="E2312">
            <v>364900</v>
          </cell>
          <cell r="F2312">
            <v>350865</v>
          </cell>
        </row>
        <row r="2313">
          <cell r="A2313" t="str">
            <v>I2615</v>
          </cell>
          <cell r="B2313" t="str">
            <v>TEE MECANICA RANURADA 4" X 2.1/2"</v>
          </cell>
          <cell r="C2313" t="str">
            <v>Insumos</v>
          </cell>
          <cell r="D2313" t="str">
            <v>UN</v>
          </cell>
          <cell r="E2313">
            <v>58167</v>
          </cell>
          <cell r="F2313">
            <v>55930</v>
          </cell>
        </row>
        <row r="2314">
          <cell r="A2314" t="str">
            <v>I2616</v>
          </cell>
          <cell r="B2314" t="str">
            <v>NIPLE ROSCA X RANURA DE 2.1/2"</v>
          </cell>
          <cell r="C2314" t="str">
            <v>Insumos</v>
          </cell>
          <cell r="D2314" t="str">
            <v>UN</v>
          </cell>
          <cell r="E2314">
            <v>20800</v>
          </cell>
          <cell r="F2314">
            <v>20000</v>
          </cell>
        </row>
        <row r="2315">
          <cell r="A2315" t="str">
            <v>I2617</v>
          </cell>
          <cell r="B2315" t="str">
            <v>ROLLO DE TEFLON 3/4" (50MTS)</v>
          </cell>
          <cell r="C2315" t="str">
            <v>Insumos</v>
          </cell>
          <cell r="D2315" t="str">
            <v>UN</v>
          </cell>
          <cell r="E2315">
            <v>13416</v>
          </cell>
          <cell r="F2315">
            <v>12900</v>
          </cell>
        </row>
        <row r="2316">
          <cell r="A2316" t="str">
            <v>I2618</v>
          </cell>
          <cell r="B2316" t="e">
            <v>#VALUE!</v>
          </cell>
          <cell r="C2316" t="str">
            <v>Insumos</v>
          </cell>
          <cell r="D2316" t="str">
            <v>UN</v>
          </cell>
          <cell r="E2316">
            <v>187200000</v>
          </cell>
          <cell r="F2316">
            <v>180000000</v>
          </cell>
        </row>
        <row r="2317">
          <cell r="A2317" t="str">
            <v>I2619</v>
          </cell>
          <cell r="B2317" t="str">
            <v>TUBERÍA RANURADA AST -795 3" A.C. SCH 10</v>
          </cell>
          <cell r="C2317" t="str">
            <v>Insumos</v>
          </cell>
          <cell r="D2317" t="str">
            <v>ML</v>
          </cell>
          <cell r="E2317">
            <v>62097</v>
          </cell>
          <cell r="F2317">
            <v>59709</v>
          </cell>
        </row>
        <row r="2318">
          <cell r="A2318" t="str">
            <v>I2620</v>
          </cell>
          <cell r="B2318" t="str">
            <v>ACCESORIO Ø=3"</v>
          </cell>
          <cell r="C2318" t="str">
            <v>Insumos</v>
          </cell>
          <cell r="D2318" t="str">
            <v>UN</v>
          </cell>
          <cell r="E2318">
            <v>35890</v>
          </cell>
          <cell r="F2318">
            <v>34510</v>
          </cell>
        </row>
        <row r="2319">
          <cell r="A2319" t="str">
            <v>I2621</v>
          </cell>
          <cell r="B2319" t="str">
            <v xml:space="preserve">CORTE Y RANURADA  </v>
          </cell>
          <cell r="C2319" t="str">
            <v>Insumos</v>
          </cell>
          <cell r="D2319" t="str">
            <v>UN</v>
          </cell>
          <cell r="E2319">
            <v>31200</v>
          </cell>
          <cell r="F2319">
            <v>30000</v>
          </cell>
        </row>
        <row r="2320">
          <cell r="A2320" t="str">
            <v>I2622</v>
          </cell>
          <cell r="B2320" t="str">
            <v>TUBERÍA RANURADA AST -795 2.1/2" A.C. SCH 10</v>
          </cell>
          <cell r="C2320" t="str">
            <v>Insumos</v>
          </cell>
          <cell r="D2320" t="str">
            <v>ML</v>
          </cell>
          <cell r="E2320">
            <v>50820</v>
          </cell>
          <cell r="F2320">
            <v>48865</v>
          </cell>
        </row>
        <row r="2321">
          <cell r="A2321" t="str">
            <v>I2623</v>
          </cell>
          <cell r="B2321" t="str">
            <v>ACCESORIO Ø=2.1/2"</v>
          </cell>
          <cell r="C2321" t="str">
            <v>Insumos</v>
          </cell>
          <cell r="D2321" t="str">
            <v>UN</v>
          </cell>
          <cell r="E2321">
            <v>18255</v>
          </cell>
          <cell r="F2321">
            <v>17553</v>
          </cell>
        </row>
        <row r="2322">
          <cell r="A2322" t="str">
            <v>I2624</v>
          </cell>
          <cell r="B2322" t="str">
            <v>TUBERÍA RANURADA AST -795 2" A.C. SCH 10</v>
          </cell>
          <cell r="C2322" t="str">
            <v>Insumos</v>
          </cell>
          <cell r="D2322" t="str">
            <v>ML</v>
          </cell>
          <cell r="E2322">
            <v>38173</v>
          </cell>
          <cell r="F2322">
            <v>36705</v>
          </cell>
        </row>
        <row r="2323">
          <cell r="A2323" t="str">
            <v>I2625</v>
          </cell>
          <cell r="B2323" t="str">
            <v>ACCESORIO Ø=2"</v>
          </cell>
          <cell r="C2323" t="str">
            <v>Insumos</v>
          </cell>
          <cell r="D2323" t="str">
            <v>UN</v>
          </cell>
          <cell r="E2323">
            <v>20420</v>
          </cell>
          <cell r="F2323">
            <v>19635</v>
          </cell>
        </row>
        <row r="2324">
          <cell r="A2324" t="str">
            <v>I2626</v>
          </cell>
          <cell r="B2324" t="str">
            <v>TUBERÍA RANURADA AST -795 1.1/2" A.C. SCH 10</v>
          </cell>
          <cell r="C2324" t="str">
            <v>Insumos</v>
          </cell>
          <cell r="D2324" t="str">
            <v>ML</v>
          </cell>
          <cell r="E2324">
            <v>30520</v>
          </cell>
          <cell r="F2324">
            <v>29346</v>
          </cell>
        </row>
        <row r="2325">
          <cell r="A2325" t="str">
            <v>I2627</v>
          </cell>
          <cell r="B2325" t="str">
            <v>ACCESORIO Ø=1.1/2"</v>
          </cell>
          <cell r="C2325" t="str">
            <v>Insumos</v>
          </cell>
          <cell r="D2325" t="str">
            <v>UN</v>
          </cell>
          <cell r="E2325">
            <v>12995</v>
          </cell>
          <cell r="F2325">
            <v>12495</v>
          </cell>
        </row>
        <row r="2326">
          <cell r="A2326" t="str">
            <v>I2628</v>
          </cell>
          <cell r="B2326" t="str">
            <v>TUBERÍA RANURADA AST -795 1.1/4" A.C. SCH 10</v>
          </cell>
          <cell r="C2326" t="str">
            <v>Insumos</v>
          </cell>
          <cell r="D2326" t="str">
            <v>ML</v>
          </cell>
          <cell r="E2326">
            <v>26477</v>
          </cell>
          <cell r="F2326">
            <v>25459</v>
          </cell>
        </row>
        <row r="2327">
          <cell r="A2327" t="str">
            <v>I2629</v>
          </cell>
          <cell r="B2327" t="str">
            <v>ACCESORIO Ø=1.1/4"</v>
          </cell>
          <cell r="C2327" t="str">
            <v>Insumos</v>
          </cell>
          <cell r="D2327" t="str">
            <v>UN</v>
          </cell>
          <cell r="E2327">
            <v>10396</v>
          </cell>
          <cell r="F2327">
            <v>9996</v>
          </cell>
        </row>
        <row r="2328">
          <cell r="A2328" t="str">
            <v>I2630</v>
          </cell>
          <cell r="B2328" t="str">
            <v>TUBERÍA ASTM A-53 1" A.C SCH 40</v>
          </cell>
          <cell r="C2328" t="str">
            <v>Insumos</v>
          </cell>
          <cell r="D2328" t="str">
            <v>ML</v>
          </cell>
          <cell r="E2328">
            <v>27758</v>
          </cell>
          <cell r="F2328">
            <v>26690</v>
          </cell>
        </row>
        <row r="2329">
          <cell r="A2329" t="str">
            <v>I2631</v>
          </cell>
          <cell r="B2329" t="str">
            <v>ACCESORIO Ø=1" ROSCADO</v>
          </cell>
          <cell r="C2329" t="str">
            <v>Insumos</v>
          </cell>
          <cell r="D2329" t="str">
            <v>UN</v>
          </cell>
          <cell r="E2329">
            <v>9765</v>
          </cell>
          <cell r="F2329">
            <v>9389</v>
          </cell>
        </row>
        <row r="2330">
          <cell r="A2330" t="str">
            <v>I2632</v>
          </cell>
          <cell r="B2330" t="str">
            <v xml:space="preserve">CORTE Y ROSCADO  </v>
          </cell>
          <cell r="C2330" t="str">
            <v>Insumos</v>
          </cell>
          <cell r="D2330" t="str">
            <v>UN</v>
          </cell>
          <cell r="E2330">
            <v>5200</v>
          </cell>
          <cell r="F2330">
            <v>5000</v>
          </cell>
        </row>
        <row r="2331">
          <cell r="A2331" t="str">
            <v>I2633</v>
          </cell>
          <cell r="B2331" t="str">
            <v>VÁLVULA  MARIPOSA RANURADA 3" SUPERVISADA UL/FM 300 PSI</v>
          </cell>
          <cell r="C2331" t="str">
            <v>Insumos</v>
          </cell>
          <cell r="D2331" t="str">
            <v>UN</v>
          </cell>
          <cell r="E2331">
            <v>487306</v>
          </cell>
          <cell r="F2331">
            <v>468563</v>
          </cell>
        </row>
        <row r="2332">
          <cell r="A2332" t="str">
            <v>I2634</v>
          </cell>
          <cell r="B2332" t="str">
            <v>ACOPLE RANURADO 3"</v>
          </cell>
          <cell r="C2332" t="str">
            <v>Insumos</v>
          </cell>
          <cell r="D2332" t="str">
            <v>UN</v>
          </cell>
          <cell r="E2332">
            <v>29016</v>
          </cell>
          <cell r="F2332">
            <v>27900</v>
          </cell>
        </row>
        <row r="2333">
          <cell r="A2333" t="str">
            <v>I2635</v>
          </cell>
          <cell r="B2333" t="str">
            <v>CHEQUE DE COMPUERTA RANURADO DE 3" UL/FM 300 PSI</v>
          </cell>
          <cell r="C2333" t="str">
            <v>Insumos</v>
          </cell>
          <cell r="D2333" t="str">
            <v>UN</v>
          </cell>
          <cell r="E2333">
            <v>316946</v>
          </cell>
          <cell r="F2333">
            <v>304756</v>
          </cell>
        </row>
        <row r="2334">
          <cell r="A2334" t="str">
            <v>I2636</v>
          </cell>
          <cell r="B2334" t="str">
            <v>CHEQUE COMPUERTA RANURADA DE 4" UL/FM 300 PSI</v>
          </cell>
          <cell r="C2334" t="str">
            <v>Insumos</v>
          </cell>
          <cell r="D2334" t="str">
            <v>UN</v>
          </cell>
          <cell r="E2334">
            <v>355431</v>
          </cell>
          <cell r="F2334">
            <v>341761</v>
          </cell>
        </row>
        <row r="2335">
          <cell r="A2335" t="str">
            <v>I2637</v>
          </cell>
          <cell r="B2335" t="str">
            <v>ACOPLE RANURADO 4"</v>
          </cell>
          <cell r="C2335" t="str">
            <v>Insumos</v>
          </cell>
          <cell r="D2335" t="str">
            <v>UN</v>
          </cell>
          <cell r="E2335">
            <v>37856</v>
          </cell>
          <cell r="F2335">
            <v>36400</v>
          </cell>
        </row>
        <row r="2336">
          <cell r="A2336" t="str">
            <v>I2638</v>
          </cell>
          <cell r="B2336" t="str">
            <v>VALVULA PRUEBA DE DRENAJE 1.1/4" 300 PSI</v>
          </cell>
          <cell r="C2336" t="str">
            <v>Insumos</v>
          </cell>
          <cell r="D2336" t="str">
            <v>UN</v>
          </cell>
          <cell r="E2336">
            <v>207268</v>
          </cell>
          <cell r="F2336">
            <v>199296</v>
          </cell>
        </row>
        <row r="2337">
          <cell r="A2337" t="str">
            <v>I2639</v>
          </cell>
          <cell r="B2337" t="str">
            <v>TEE MECANICA RANURADA DE 2.1/2" X 1.1/4"</v>
          </cell>
          <cell r="C2337" t="str">
            <v>Insumos</v>
          </cell>
          <cell r="D2337" t="str">
            <v>UN</v>
          </cell>
          <cell r="E2337">
            <v>30940</v>
          </cell>
          <cell r="F2337">
            <v>29750</v>
          </cell>
        </row>
        <row r="2338">
          <cell r="A2338" t="str">
            <v>I2640</v>
          </cell>
          <cell r="B2338" t="str">
            <v>SENSOR DE FLUJO 3"</v>
          </cell>
          <cell r="C2338" t="str">
            <v>Insumos</v>
          </cell>
          <cell r="D2338" t="str">
            <v>UN</v>
          </cell>
          <cell r="E2338">
            <v>489464</v>
          </cell>
          <cell r="F2338">
            <v>470638</v>
          </cell>
        </row>
        <row r="2339">
          <cell r="A2339" t="str">
            <v>I2641</v>
          </cell>
          <cell r="B2339" t="str">
            <v>ROCIADOR PENDENTE FACTOR K 5.6  ROSCA NPT DE 1/2",</v>
          </cell>
          <cell r="C2339" t="str">
            <v>Insumos</v>
          </cell>
          <cell r="D2339" t="str">
            <v>UN</v>
          </cell>
          <cell r="E2339">
            <v>18204</v>
          </cell>
          <cell r="F2339">
            <v>17504</v>
          </cell>
        </row>
        <row r="2340">
          <cell r="A2340" t="str">
            <v>I2642</v>
          </cell>
          <cell r="B2340" t="str">
            <v>REDUCCION COPA ROSCADA 1" X 1/2"</v>
          </cell>
          <cell r="C2340" t="str">
            <v>Insumos</v>
          </cell>
          <cell r="D2340" t="str">
            <v>UN</v>
          </cell>
          <cell r="E2340">
            <v>18044</v>
          </cell>
          <cell r="F2340">
            <v>17350</v>
          </cell>
        </row>
        <row r="2341">
          <cell r="A2341" t="str">
            <v>I2643</v>
          </cell>
          <cell r="B2341" t="str">
            <v>TEE MECANICA ROSCADA 2" 1"</v>
          </cell>
          <cell r="C2341" t="str">
            <v>Insumos</v>
          </cell>
          <cell r="D2341" t="str">
            <v>UN</v>
          </cell>
          <cell r="E2341">
            <v>24133</v>
          </cell>
          <cell r="F2341">
            <v>23205</v>
          </cell>
        </row>
        <row r="2342">
          <cell r="A2342" t="str">
            <v>I2644</v>
          </cell>
          <cell r="B2342" t="str">
            <v>MANÓMETRO INMERSO EN GLICERINA DE 0-300 PSI</v>
          </cell>
          <cell r="C2342" t="str">
            <v>Insumos</v>
          </cell>
          <cell r="D2342" t="str">
            <v>UN</v>
          </cell>
          <cell r="E2342">
            <v>53778</v>
          </cell>
          <cell r="F2342">
            <v>51710</v>
          </cell>
        </row>
        <row r="2343">
          <cell r="A2343" t="str">
            <v>I2645</v>
          </cell>
          <cell r="B2343" t="str">
            <v>VALVULA DESAIREADORA 1"</v>
          </cell>
          <cell r="C2343" t="str">
            <v>Insumos</v>
          </cell>
          <cell r="D2343" t="str">
            <v>UN</v>
          </cell>
          <cell r="E2343">
            <v>53372</v>
          </cell>
          <cell r="F2343">
            <v>51319</v>
          </cell>
        </row>
        <row r="2344">
          <cell r="A2344" t="str">
            <v>I2646</v>
          </cell>
          <cell r="B2344" t="str">
            <v>TEE MECANICA ROSCADA DE 2.1/2" X 1"</v>
          </cell>
          <cell r="C2344" t="str">
            <v>Insumos</v>
          </cell>
          <cell r="D2344" t="str">
            <v>UN</v>
          </cell>
          <cell r="E2344">
            <v>27227</v>
          </cell>
          <cell r="F2344">
            <v>26180</v>
          </cell>
        </row>
        <row r="2345">
          <cell r="A2345" t="str">
            <v>I2647</v>
          </cell>
          <cell r="B2345" t="str">
            <v>SOPORTE SISMORESISTENTE 2,1/2"- 2 VIAS TRANSVERSAL</v>
          </cell>
          <cell r="C2345" t="str">
            <v>Insumos</v>
          </cell>
          <cell r="D2345" t="str">
            <v>UN</v>
          </cell>
          <cell r="E2345">
            <v>55948</v>
          </cell>
          <cell r="F2345">
            <v>53796</v>
          </cell>
        </row>
        <row r="2346">
          <cell r="A2346" t="str">
            <v>I2649</v>
          </cell>
          <cell r="B2346" t="str">
            <v>SOPORTE SISMORESISTENTE 2,1/2"- 2 VIAS LONGITUDINAL</v>
          </cell>
          <cell r="C2346" t="str">
            <v>Insumos</v>
          </cell>
          <cell r="D2346" t="str">
            <v>UN</v>
          </cell>
          <cell r="E2346">
            <v>55948</v>
          </cell>
          <cell r="F2346">
            <v>53796</v>
          </cell>
        </row>
        <row r="2347">
          <cell r="A2347" t="str">
            <v>I2650</v>
          </cell>
          <cell r="B2347" t="str">
            <v>SOPORTE TIPO PERA 3"</v>
          </cell>
          <cell r="C2347" t="str">
            <v>Insumos</v>
          </cell>
          <cell r="D2347" t="str">
            <v>UN</v>
          </cell>
          <cell r="E2347">
            <v>3203</v>
          </cell>
          <cell r="F2347">
            <v>3080</v>
          </cell>
        </row>
        <row r="2348">
          <cell r="A2348" t="str">
            <v>I2651</v>
          </cell>
          <cell r="B2348" t="str">
            <v>SOPORTE TIPO PERA 2,1/2"</v>
          </cell>
          <cell r="C2348" t="str">
            <v>Insumos</v>
          </cell>
          <cell r="D2348" t="str">
            <v>UN</v>
          </cell>
          <cell r="E2348">
            <v>3806</v>
          </cell>
          <cell r="F2348">
            <v>3660</v>
          </cell>
        </row>
        <row r="2349">
          <cell r="A2349" t="str">
            <v>I2652</v>
          </cell>
          <cell r="B2349" t="str">
            <v>SOPORTE TIPO PERA 2"</v>
          </cell>
          <cell r="C2349" t="str">
            <v>Insumos</v>
          </cell>
          <cell r="D2349" t="str">
            <v>UN</v>
          </cell>
          <cell r="E2349">
            <v>2008</v>
          </cell>
          <cell r="F2349">
            <v>1931</v>
          </cell>
        </row>
        <row r="2350">
          <cell r="A2350" t="str">
            <v>I2653</v>
          </cell>
          <cell r="B2350" t="str">
            <v>SOPORTE TIPO PERA 1.1/2"</v>
          </cell>
          <cell r="C2350" t="str">
            <v>Insumos</v>
          </cell>
          <cell r="D2350" t="str">
            <v>UN</v>
          </cell>
          <cell r="E2350">
            <v>1555</v>
          </cell>
          <cell r="F2350">
            <v>1495</v>
          </cell>
        </row>
        <row r="2351">
          <cell r="A2351" t="str">
            <v>I2654</v>
          </cell>
          <cell r="B2351" t="str">
            <v>SOPORTE TIPO PERA 1.1/4"</v>
          </cell>
          <cell r="C2351" t="str">
            <v>Insumos</v>
          </cell>
          <cell r="D2351" t="str">
            <v>UN</v>
          </cell>
          <cell r="E2351">
            <v>1404</v>
          </cell>
          <cell r="F2351">
            <v>1350</v>
          </cell>
        </row>
        <row r="2352">
          <cell r="A2352" t="str">
            <v>I2655</v>
          </cell>
          <cell r="B2352" t="str">
            <v>CABLE MULTIPLEX 2x4 + 1x4 ALUMINIO AISLADO ACSR</v>
          </cell>
          <cell r="C2352" t="str">
            <v>Insumos</v>
          </cell>
          <cell r="D2352" t="str">
            <v>ML</v>
          </cell>
          <cell r="E2352">
            <v>10192</v>
          </cell>
          <cell r="F2352">
            <v>9800</v>
          </cell>
        </row>
        <row r="2353">
          <cell r="A2353" t="str">
            <v>I2656</v>
          </cell>
          <cell r="B2353" t="str">
            <v>ENDURECEDOR PARA CONCRETO DE COLOR VARIADO x 25 KG</v>
          </cell>
          <cell r="C2353" t="str">
            <v>Insumos</v>
          </cell>
          <cell r="D2353" t="str">
            <v>UN</v>
          </cell>
          <cell r="E2353">
            <v>106080</v>
          </cell>
          <cell r="F2353">
            <v>102000</v>
          </cell>
        </row>
        <row r="2354">
          <cell r="A2354" t="str">
            <v>I2657</v>
          </cell>
          <cell r="B2354" t="str">
            <v>SELLADOR PARA CONCRETO COLOR VARIADO x 5 LTS</v>
          </cell>
          <cell r="C2354" t="str">
            <v>Insumos</v>
          </cell>
          <cell r="D2354" t="str">
            <v>UN</v>
          </cell>
          <cell r="E2354">
            <v>244400</v>
          </cell>
          <cell r="F2354">
            <v>235000</v>
          </cell>
        </row>
        <row r="2355">
          <cell r="A2355" t="str">
            <v>I2658</v>
          </cell>
          <cell r="B2355" t="str">
            <v>DESMOLDANTE PARA CONCRETO COLOR VARIADO x 10 KG</v>
          </cell>
          <cell r="C2355" t="str">
            <v>Insumos</v>
          </cell>
          <cell r="D2355" t="str">
            <v>UN</v>
          </cell>
          <cell r="E2355">
            <v>140400</v>
          </cell>
          <cell r="F2355">
            <v>135000</v>
          </cell>
        </row>
        <row r="2356">
          <cell r="A2356" t="str">
            <v>I2659</v>
          </cell>
          <cell r="B2356" t="str">
            <v>CAPACETE METALICO PARA IMC O EMT DE 1/2"</v>
          </cell>
          <cell r="C2356" t="str">
            <v>Insumos</v>
          </cell>
          <cell r="D2356" t="str">
            <v>UN</v>
          </cell>
          <cell r="E2356">
            <v>3276</v>
          </cell>
          <cell r="F2356">
            <v>3150</v>
          </cell>
        </row>
        <row r="2357">
          <cell r="A2357" t="str">
            <v>I2660</v>
          </cell>
          <cell r="B2357" t="str">
            <v>BREAKER 1 x 30 AMP</v>
          </cell>
          <cell r="C2357" t="str">
            <v>Insumos</v>
          </cell>
          <cell r="D2357" t="str">
            <v>UN</v>
          </cell>
          <cell r="E2357">
            <v>17576</v>
          </cell>
          <cell r="F2357">
            <v>16900</v>
          </cell>
        </row>
        <row r="2358">
          <cell r="A2358" t="str">
            <v>I2661</v>
          </cell>
          <cell r="B2358" t="str">
            <v>SUPLEMENTO CAJA 2400 GAVANIZADO</v>
          </cell>
          <cell r="C2358" t="str">
            <v>Insumos</v>
          </cell>
          <cell r="D2358" t="str">
            <v>UN</v>
          </cell>
          <cell r="E2358">
            <v>936</v>
          </cell>
          <cell r="F2358">
            <v>900</v>
          </cell>
        </row>
        <row r="2359">
          <cell r="A2359" t="str">
            <v>I2662</v>
          </cell>
          <cell r="B2359" t="str">
            <v>REJILLA TIPO CUPULA D 4x3"</v>
          </cell>
          <cell r="C2359" t="str">
            <v>Insumos</v>
          </cell>
          <cell r="D2359" t="str">
            <v>UN</v>
          </cell>
          <cell r="E2359">
            <v>27976</v>
          </cell>
          <cell r="F2359">
            <v>26900</v>
          </cell>
        </row>
        <row r="2360">
          <cell r="A2360" t="str">
            <v>I2663</v>
          </cell>
          <cell r="B2360" t="str">
            <v>TUBO ESTRUCTURAL A-500 GRADO C DE 4" DE DIAMETRO Y ESPESOR DE PARED DE 6,0 MM</v>
          </cell>
          <cell r="C2360" t="str">
            <v>Insumos</v>
          </cell>
          <cell r="D2360" t="str">
            <v>UN</v>
          </cell>
          <cell r="E2360">
            <v>624000</v>
          </cell>
          <cell r="F2360">
            <v>600000</v>
          </cell>
        </row>
        <row r="2361">
          <cell r="A2361" t="str">
            <v>I2664</v>
          </cell>
          <cell r="B2361" t="str">
            <v>ALQUILER DE BAÑO PORTATIL CON LIMPIEZA 1 VEZ x SMANA</v>
          </cell>
          <cell r="C2361" t="str">
            <v>Insumos</v>
          </cell>
          <cell r="D2361" t="str">
            <v>MES</v>
          </cell>
          <cell r="E2361">
            <v>688217</v>
          </cell>
          <cell r="F2361">
            <v>661747</v>
          </cell>
        </row>
        <row r="2362">
          <cell r="A2362" t="str">
            <v>I2665</v>
          </cell>
          <cell r="B2362" t="e">
            <v>#VALUE!</v>
          </cell>
          <cell r="C2362" t="str">
            <v>Insumos</v>
          </cell>
          <cell r="D2362" t="str">
            <v>UN</v>
          </cell>
          <cell r="E2362">
            <v>97864</v>
          </cell>
          <cell r="F2362">
            <v>94100</v>
          </cell>
        </row>
        <row r="2363">
          <cell r="A2363" t="str">
            <v>I2666</v>
          </cell>
          <cell r="B2363" t="str">
            <v xml:space="preserve">FABRICACIÓN E INSTALACIÓN DE TOBOGAN EN FIBRA DE VIDRIO </v>
          </cell>
          <cell r="C2363" t="str">
            <v>Insumos</v>
          </cell>
          <cell r="D2363" t="str">
            <v>UN</v>
          </cell>
          <cell r="E2363">
            <v>1248000</v>
          </cell>
          <cell r="F2363">
            <v>1200000</v>
          </cell>
        </row>
        <row r="2364">
          <cell r="A2364" t="str">
            <v>I2667</v>
          </cell>
          <cell r="B2364" t="str">
            <v>VC 5mm Incoloro + 0.89mm ION SentryGlas Incoloro Certificado + VC 5mm Incoloro</v>
          </cell>
          <cell r="C2364" t="str">
            <v>Insumos</v>
          </cell>
          <cell r="D2364" t="str">
            <v>M2</v>
          </cell>
          <cell r="E2364">
            <v>653120</v>
          </cell>
          <cell r="F2364">
            <v>628000</v>
          </cell>
        </row>
        <row r="2365">
          <cell r="A2365" t="str">
            <v>I2668</v>
          </cell>
          <cell r="B2365" t="str">
            <v>PERGIL U EN ACERO INOXIDABLE x 2.4ml</v>
          </cell>
          <cell r="C2365" t="str">
            <v>Insumos</v>
          </cell>
          <cell r="D2365" t="str">
            <v>UN</v>
          </cell>
          <cell r="E2365">
            <v>36920</v>
          </cell>
          <cell r="F2365">
            <v>35500</v>
          </cell>
        </row>
        <row r="2366">
          <cell r="A2366" t="str">
            <v>I2669</v>
          </cell>
          <cell r="B2366" t="str">
            <v>EMPAQUE DE CAUCHO PARA VIDRIO</v>
          </cell>
          <cell r="C2366" t="str">
            <v>Insumos</v>
          </cell>
          <cell r="D2366" t="str">
            <v>ML</v>
          </cell>
          <cell r="E2366">
            <v>4992</v>
          </cell>
          <cell r="F2366">
            <v>4800</v>
          </cell>
        </row>
        <row r="2367">
          <cell r="A2367" t="str">
            <v>I2670</v>
          </cell>
          <cell r="B2367" t="str">
            <v>TUBO REDONDO EN ACERO INOXIDABLE 2" - CAL 18</v>
          </cell>
          <cell r="C2367" t="str">
            <v>Insumos</v>
          </cell>
          <cell r="D2367" t="str">
            <v>ML</v>
          </cell>
          <cell r="E2367">
            <v>12480</v>
          </cell>
          <cell r="F2367">
            <v>12000</v>
          </cell>
        </row>
        <row r="2368">
          <cell r="A2368" t="str">
            <v>I2671</v>
          </cell>
          <cell r="B2368" t="str">
            <v>JUNTA DE DILATACION EN NEOPRENO DE 80x80mm</v>
          </cell>
          <cell r="C2368" t="str">
            <v>Insumos</v>
          </cell>
          <cell r="D2368" t="str">
            <v>ML</v>
          </cell>
          <cell r="E2368">
            <v>1872000</v>
          </cell>
          <cell r="F2368">
            <v>1800000</v>
          </cell>
        </row>
        <row r="2369">
          <cell r="A2369" t="str">
            <v>I2672</v>
          </cell>
          <cell r="B2369" t="str">
            <v>PEGANTE PARA JUNTA NEOPRENO</v>
          </cell>
          <cell r="C2369" t="str">
            <v>Insumos</v>
          </cell>
          <cell r="D2369" t="str">
            <v>LT</v>
          </cell>
          <cell r="E2369">
            <v>197600</v>
          </cell>
          <cell r="F2369">
            <v>190000</v>
          </cell>
        </row>
        <row r="2370">
          <cell r="A2370" t="str">
            <v>I2673</v>
          </cell>
          <cell r="B2370" t="str">
            <v>SELLO POLIURETANO PARA VIDRIO EXTERIOR</v>
          </cell>
          <cell r="C2370" t="str">
            <v>Insumos</v>
          </cell>
          <cell r="D2370" t="str">
            <v>UN</v>
          </cell>
          <cell r="E2370">
            <v>140400</v>
          </cell>
          <cell r="F2370">
            <v>135000</v>
          </cell>
        </row>
        <row r="2371">
          <cell r="A2371" t="str">
            <v>I2678</v>
          </cell>
          <cell r="B2371" t="str">
            <v>TUBO DE 1/2" COBRE RÍGIDO x 6m</v>
          </cell>
          <cell r="C2371" t="str">
            <v>Insumos</v>
          </cell>
          <cell r="D2371" t="str">
            <v>UN</v>
          </cell>
          <cell r="E2371">
            <v>176800</v>
          </cell>
          <cell r="F2371">
            <v>170000</v>
          </cell>
        </row>
        <row r="2372">
          <cell r="A2372" t="str">
            <v>I2679</v>
          </cell>
          <cell r="B2372" t="str">
            <v>ACCESORIOS COBRE RIGIDO 1/2</v>
          </cell>
          <cell r="C2372" t="str">
            <v>Insumos</v>
          </cell>
          <cell r="D2372" t="str">
            <v>UN</v>
          </cell>
          <cell r="E2372">
            <v>3120</v>
          </cell>
          <cell r="F2372">
            <v>3000</v>
          </cell>
        </row>
        <row r="2373">
          <cell r="A2373" t="str">
            <v>I2680</v>
          </cell>
          <cell r="B2373" t="str">
            <v>REPARACIÓN Y PUESTA EN FUNCIONAMIENTO DE PUERTA FACHADA LATERAL (INCLUYE MANTENIMINETO DE REJA, PINTURA EN LA CARA INTERIOR Y EXTERIOR DE LA PUERTA, CAMBIO DE ELEMENTOS DE MADERA) - PROYECTO CASAS DE CULTURA 2025</v>
          </cell>
          <cell r="C2373" t="str">
            <v>Insumos</v>
          </cell>
          <cell r="D2373" t="str">
            <v>UN</v>
          </cell>
          <cell r="E2373">
            <v>780000</v>
          </cell>
          <cell r="F2373">
            <v>750000</v>
          </cell>
        </row>
        <row r="2374">
          <cell r="A2374" t="str">
            <v>I2681</v>
          </cell>
          <cell r="B2374" t="str">
            <v>IGOL IMPRIMANTE x 16 KG</v>
          </cell>
          <cell r="C2374" t="str">
            <v>Insumos</v>
          </cell>
          <cell r="D2374" t="str">
            <v>CÑT</v>
          </cell>
          <cell r="E2374">
            <v>450216</v>
          </cell>
          <cell r="F2374">
            <v>432900</v>
          </cell>
        </row>
        <row r="2375">
          <cell r="A2375" t="str">
            <v>I2682</v>
          </cell>
          <cell r="B2375" t="str">
            <v>SIKA MONOTOP 123 x 15KG</v>
          </cell>
          <cell r="C2375" t="str">
            <v>Insumos</v>
          </cell>
          <cell r="D2375" t="str">
            <v>CÑT</v>
          </cell>
          <cell r="E2375">
            <v>196456</v>
          </cell>
          <cell r="F2375">
            <v>188900</v>
          </cell>
        </row>
        <row r="2376">
          <cell r="A2376" t="str">
            <v>I2683</v>
          </cell>
          <cell r="B2376" t="str">
            <v>LAMINA MICROPERFORADA METALICA 1.0x2.0m CAL18 PERFORACION 6MM - ARQUITECTÓNICA FACHADA</v>
          </cell>
          <cell r="C2376" t="str">
            <v>Insumos</v>
          </cell>
          <cell r="D2376" t="str">
            <v>UN</v>
          </cell>
          <cell r="E2376">
            <v>395200</v>
          </cell>
          <cell r="F2376">
            <v>380000</v>
          </cell>
        </row>
        <row r="2377">
          <cell r="A2377" t="str">
            <v>I2684</v>
          </cell>
          <cell r="B2377" t="str">
            <v>SISTEMA PARA PUERTA CORREDIZA (INCLUYE RIEL INFERIOR Y SUPERIOR, RUEDAS Y DEMÁS ELEMENTOS)</v>
          </cell>
          <cell r="C2377" t="str">
            <v>Insumos</v>
          </cell>
          <cell r="D2377" t="str">
            <v>UN</v>
          </cell>
          <cell r="E2377">
            <v>468000</v>
          </cell>
          <cell r="F2377">
            <v>450000</v>
          </cell>
        </row>
        <row r="2378">
          <cell r="A2378" t="str">
            <v>I2685</v>
          </cell>
          <cell r="B2378" t="str">
            <v>VÁLVULA  MARIPOSA RANURADA 4" SUPERVISADA UL/FM 300 PSI</v>
          </cell>
          <cell r="C2378" t="str">
            <v>Insumos</v>
          </cell>
          <cell r="D2378" t="str">
            <v>UN</v>
          </cell>
          <cell r="E2378">
            <v>670800</v>
          </cell>
          <cell r="F2378">
            <v>645000</v>
          </cell>
        </row>
        <row r="2379">
          <cell r="A2379" t="str">
            <v>I2686</v>
          </cell>
          <cell r="B2379" t="str">
            <v>VÁLVULA  MARIPOSA RANURADA 2,1/2" SUPERVISADA UL/FM 300 PSI</v>
          </cell>
          <cell r="C2379" t="str">
            <v>Insumos</v>
          </cell>
          <cell r="D2379" t="str">
            <v>UN</v>
          </cell>
          <cell r="E2379">
            <v>371280</v>
          </cell>
          <cell r="F2379">
            <v>357000</v>
          </cell>
        </row>
        <row r="2380">
          <cell r="A2380" t="str">
            <v>I2687</v>
          </cell>
          <cell r="B2380" t="str">
            <v>ACOPLE RANUDARO 2-1/2"</v>
          </cell>
          <cell r="C2380" t="str">
            <v>Insumos</v>
          </cell>
          <cell r="D2380" t="str">
            <v>UN</v>
          </cell>
          <cell r="E2380">
            <v>23762</v>
          </cell>
          <cell r="F2380">
            <v>22848</v>
          </cell>
        </row>
        <row r="2381">
          <cell r="A2381" t="str">
            <v>I2688</v>
          </cell>
          <cell r="B2381" t="str">
            <v>CHEQUE DE COMPUERTA RANURADO DE 1,1/4" UL/FM 300 PSI</v>
          </cell>
          <cell r="C2381" t="str">
            <v>Insumos</v>
          </cell>
          <cell r="D2381" t="str">
            <v>UN</v>
          </cell>
          <cell r="E2381">
            <v>377468</v>
          </cell>
          <cell r="F2381">
            <v>362950</v>
          </cell>
        </row>
        <row r="2382">
          <cell r="A2382" t="str">
            <v>I2689</v>
          </cell>
          <cell r="B2382" t="str">
            <v>ACOPLE RANURADO 1,1/4"</v>
          </cell>
          <cell r="C2382" t="str">
            <v>Insumos</v>
          </cell>
          <cell r="D2382" t="str">
            <v>UN</v>
          </cell>
          <cell r="E2382">
            <v>14851</v>
          </cell>
          <cell r="F2382">
            <v>14280</v>
          </cell>
        </row>
        <row r="2383">
          <cell r="A2383" t="str">
            <v>I2691</v>
          </cell>
          <cell r="B2383" t="str">
            <v>VALVULA PRUEBA DE DRENAJE 2" 300 PSI</v>
          </cell>
          <cell r="C2383" t="str">
            <v>Insumos</v>
          </cell>
          <cell r="D2383" t="str">
            <v>UN</v>
          </cell>
          <cell r="E2383">
            <v>368805</v>
          </cell>
          <cell r="F2383">
            <v>354620</v>
          </cell>
        </row>
        <row r="2384">
          <cell r="A2384" t="str">
            <v>I2692</v>
          </cell>
          <cell r="B2384" t="str">
            <v>TEE MECANICA RANURADA DE 3" X 2"</v>
          </cell>
          <cell r="C2384" t="str">
            <v>Insumos</v>
          </cell>
          <cell r="D2384" t="str">
            <v>UN</v>
          </cell>
          <cell r="E2384">
            <v>30940</v>
          </cell>
          <cell r="F2384">
            <v>29750</v>
          </cell>
        </row>
        <row r="2385">
          <cell r="A2385" t="str">
            <v>I2693</v>
          </cell>
          <cell r="B2385" t="str">
            <v>VALVULA DE BOLA BRONCE 1" DE PALANCA</v>
          </cell>
          <cell r="C2385" t="str">
            <v>Insumos</v>
          </cell>
          <cell r="D2385" t="str">
            <v>UN</v>
          </cell>
          <cell r="E2385">
            <v>104936</v>
          </cell>
          <cell r="F2385">
            <v>100900</v>
          </cell>
        </row>
        <row r="2386">
          <cell r="A2386" t="str">
            <v>I2694</v>
          </cell>
          <cell r="B2386" t="str">
            <v>VALVULA DE BOLA BRONCE 1-1/4" DE PALANCA</v>
          </cell>
          <cell r="C2386" t="str">
            <v>Insumos</v>
          </cell>
          <cell r="D2386" t="str">
            <v>UN</v>
          </cell>
          <cell r="E2386">
            <v>108056</v>
          </cell>
          <cell r="F2386">
            <v>103900</v>
          </cell>
        </row>
        <row r="2387">
          <cell r="A2387" t="str">
            <v>I2695</v>
          </cell>
          <cell r="B2387" t="str">
            <v>VÁLVULA DE VASTAGO ASCENDENTE OS&amp;Y FLANCHADA Ø4"</v>
          </cell>
          <cell r="C2387" t="str">
            <v>Insumos</v>
          </cell>
          <cell r="D2387" t="str">
            <v>UN</v>
          </cell>
          <cell r="E2387">
            <v>728946</v>
          </cell>
          <cell r="F2387">
            <v>700910</v>
          </cell>
        </row>
        <row r="2388">
          <cell r="A2388" t="str">
            <v>I2696</v>
          </cell>
          <cell r="B2388" t="str">
            <v>SENSOR DE FLUJO 2,1/2"</v>
          </cell>
          <cell r="C2388" t="str">
            <v>Insumos</v>
          </cell>
          <cell r="D2388" t="str">
            <v>UN</v>
          </cell>
          <cell r="E2388">
            <v>136136</v>
          </cell>
          <cell r="F2388">
            <v>130900</v>
          </cell>
        </row>
        <row r="2389">
          <cell r="A2389" t="str">
            <v>I2697</v>
          </cell>
          <cell r="B2389" t="str">
            <v>SENSOR DE FLUJO 4"</v>
          </cell>
          <cell r="C2389" t="str">
            <v>Insumos</v>
          </cell>
          <cell r="D2389" t="str">
            <v>UN</v>
          </cell>
          <cell r="E2389">
            <v>1186858</v>
          </cell>
          <cell r="F2389">
            <v>1141210</v>
          </cell>
        </row>
        <row r="2390">
          <cell r="A2390" t="str">
            <v>I2698</v>
          </cell>
          <cell r="B2390" t="str">
            <v>ROCIADOR MONTANTE FACTOR K 5.6  ROSCA NPT DE 1/2"</v>
          </cell>
          <cell r="C2390" t="str">
            <v>Insumos</v>
          </cell>
          <cell r="D2390" t="str">
            <v>UN</v>
          </cell>
          <cell r="E2390">
            <v>23143</v>
          </cell>
          <cell r="F2390">
            <v>22253</v>
          </cell>
        </row>
        <row r="2391">
          <cell r="A2391" t="str">
            <v>I2699</v>
          </cell>
          <cell r="B2391" t="str">
            <v>REDUCCION BUSHING 1" X 1/2"</v>
          </cell>
          <cell r="C2391" t="str">
            <v>Insumos</v>
          </cell>
          <cell r="D2391" t="str">
            <v>UN</v>
          </cell>
          <cell r="E2391">
            <v>3432</v>
          </cell>
          <cell r="F2391">
            <v>3300.0000000000005</v>
          </cell>
        </row>
        <row r="2392">
          <cell r="A2392" t="str">
            <v>I2701</v>
          </cell>
          <cell r="B2392" t="str">
            <v>PLACA ANTIVORTICE LAMINA DE 1/4" 0,40 X 0,40 MTS INCLUYE SOLDADORA Y SOPORTES</v>
          </cell>
          <cell r="C2392" t="str">
            <v>Insumos</v>
          </cell>
          <cell r="D2392" t="str">
            <v>UN</v>
          </cell>
          <cell r="E2392">
            <v>468000</v>
          </cell>
          <cell r="F2392">
            <v>450000</v>
          </cell>
        </row>
        <row r="2393">
          <cell r="A2393" t="str">
            <v>I2702</v>
          </cell>
          <cell r="B2393" t="str">
            <v>PASEMUROS Ø4" CON SACANUCLEOS</v>
          </cell>
          <cell r="C2393" t="str">
            <v>Insumos</v>
          </cell>
          <cell r="D2393" t="str">
            <v>UN</v>
          </cell>
          <cell r="E2393">
            <v>52000</v>
          </cell>
          <cell r="F2393">
            <v>50000</v>
          </cell>
        </row>
        <row r="2394">
          <cell r="A2394" t="str">
            <v>I2703</v>
          </cell>
          <cell r="B2394" t="str">
            <v>SOPORTE SISMORESISTENTE 4"- 2 VIAS TRANSVERSAL</v>
          </cell>
          <cell r="C2394" t="str">
            <v>Insumos</v>
          </cell>
          <cell r="D2394" t="str">
            <v>UN</v>
          </cell>
          <cell r="E2394">
            <v>68890</v>
          </cell>
          <cell r="F2394">
            <v>66240</v>
          </cell>
        </row>
        <row r="2395">
          <cell r="A2395" t="str">
            <v>I2704</v>
          </cell>
          <cell r="B2395" t="str">
            <v>SOPORTE SISMORESISTENTE 2" - 2 VIAS TRANSVERSAL</v>
          </cell>
          <cell r="C2395" t="str">
            <v>Insumos</v>
          </cell>
          <cell r="D2395" t="str">
            <v>UN</v>
          </cell>
          <cell r="E2395">
            <v>82919</v>
          </cell>
          <cell r="F2395">
            <v>79730</v>
          </cell>
        </row>
        <row r="2396">
          <cell r="A2396" t="str">
            <v>I2705</v>
          </cell>
          <cell r="B2396" t="str">
            <v>SOPORTE SISMORESISTENTE 2" - 2 VIAS LONGITUDINAL</v>
          </cell>
          <cell r="C2396" t="str">
            <v>Insumos</v>
          </cell>
          <cell r="D2396" t="str">
            <v>UN</v>
          </cell>
          <cell r="E2396">
            <v>111280</v>
          </cell>
          <cell r="F2396">
            <v>107000</v>
          </cell>
        </row>
        <row r="2397">
          <cell r="A2397" t="str">
            <v>I2706</v>
          </cell>
          <cell r="B2397" t="str">
            <v>SOPORTE TIPO PERA 4"</v>
          </cell>
          <cell r="C2397" t="str">
            <v>Insumos</v>
          </cell>
          <cell r="D2397" t="str">
            <v>UN</v>
          </cell>
          <cell r="E2397">
            <v>5200</v>
          </cell>
          <cell r="F2397">
            <v>5000</v>
          </cell>
        </row>
        <row r="2398">
          <cell r="A2398" t="str">
            <v>I2707</v>
          </cell>
          <cell r="B2398" t="str">
            <v>ESPARRAGO ROSCADO 1/2" X 1 METRO</v>
          </cell>
          <cell r="C2398" t="str">
            <v>Insumos</v>
          </cell>
          <cell r="D2398" t="str">
            <v>UN</v>
          </cell>
          <cell r="E2398">
            <v>22776</v>
          </cell>
          <cell r="F2398">
            <v>21900</v>
          </cell>
        </row>
        <row r="2399">
          <cell r="A2399" t="str">
            <v>I2709</v>
          </cell>
          <cell r="B2399" t="str">
            <v>SOPORTE TIPO MECANO 4"</v>
          </cell>
          <cell r="C2399" t="str">
            <v>Insumos</v>
          </cell>
          <cell r="D2399" t="str">
            <v>UN</v>
          </cell>
          <cell r="E2399">
            <v>25480</v>
          </cell>
          <cell r="F2399">
            <v>24500</v>
          </cell>
        </row>
        <row r="2400">
          <cell r="A2400" t="str">
            <v>I2710</v>
          </cell>
          <cell r="B2400" t="str">
            <v>ABRAZADERA DOBLE ALA</v>
          </cell>
          <cell r="C2400" t="str">
            <v>Insumos</v>
          </cell>
          <cell r="D2400" t="str">
            <v>UN</v>
          </cell>
          <cell r="E2400">
            <v>3120</v>
          </cell>
          <cell r="F2400">
            <v>3000</v>
          </cell>
        </row>
        <row r="2401">
          <cell r="A2401" t="str">
            <v>I2711</v>
          </cell>
          <cell r="B2401" t="str">
            <v>SOPORTE TIPO MECANO 3"</v>
          </cell>
          <cell r="C2401" t="str">
            <v>Insumos</v>
          </cell>
          <cell r="D2401" t="str">
            <v>UN</v>
          </cell>
          <cell r="E2401">
            <v>25480</v>
          </cell>
          <cell r="F2401">
            <v>24500</v>
          </cell>
        </row>
        <row r="2402">
          <cell r="A2402" t="str">
            <v>I2712</v>
          </cell>
          <cell r="B2402" t="e">
            <v>#VALUE!</v>
          </cell>
          <cell r="C2402" t="str">
            <v>Insumos</v>
          </cell>
          <cell r="D2402" t="str">
            <v>UN</v>
          </cell>
          <cell r="E2402">
            <v>72800000</v>
          </cell>
          <cell r="F2402">
            <v>70000000</v>
          </cell>
        </row>
        <row r="2403">
          <cell r="A2403" t="str">
            <v>I2713</v>
          </cell>
          <cell r="B2403" t="str">
            <v>SUBCONTRATO INSTALACION SISTEMA DE BOMBEO</v>
          </cell>
          <cell r="C2403" t="str">
            <v>Insumos</v>
          </cell>
          <cell r="D2403" t="str">
            <v>UN</v>
          </cell>
          <cell r="E2403">
            <v>19500000</v>
          </cell>
          <cell r="F2403">
            <v>18750000</v>
          </cell>
        </row>
        <row r="2404">
          <cell r="A2404" t="str">
            <v>I2714</v>
          </cell>
          <cell r="B2404" t="str">
            <v>ESMALTE A BASE DE AGUA ACUALUX MULTISUPERFICIE</v>
          </cell>
          <cell r="C2404" t="str">
            <v>Insumos</v>
          </cell>
          <cell r="D2404" t="str">
            <v>galon</v>
          </cell>
          <cell r="E2404">
            <v>109096</v>
          </cell>
          <cell r="F2404">
            <v>104900</v>
          </cell>
        </row>
        <row r="2405">
          <cell r="A2405" t="str">
            <v>I2715</v>
          </cell>
          <cell r="B2405" t="str">
            <v>CERAMICA PARA PISO HASTA 40,000 X M2</v>
          </cell>
          <cell r="C2405" t="str">
            <v>Insumos</v>
          </cell>
          <cell r="D2405" t="str">
            <v>M2</v>
          </cell>
          <cell r="E2405">
            <v>41600</v>
          </cell>
          <cell r="F2405">
            <v>40000</v>
          </cell>
        </row>
        <row r="2406">
          <cell r="A2406" t="str">
            <v>I2716</v>
          </cell>
          <cell r="B2406" t="str">
            <v>ALAMBRE TIMBRE  TELEFONO</v>
          </cell>
          <cell r="C2406" t="str">
            <v>Insumos</v>
          </cell>
          <cell r="D2406" t="str">
            <v>ML</v>
          </cell>
          <cell r="E2406">
            <v>1040</v>
          </cell>
          <cell r="F2406">
            <v>1000</v>
          </cell>
        </row>
        <row r="2407">
          <cell r="A2407" t="str">
            <v>I2717</v>
          </cell>
          <cell r="B2407" t="str">
            <v>PULSADOR TIMBRE</v>
          </cell>
          <cell r="C2407" t="str">
            <v>Insumos</v>
          </cell>
          <cell r="D2407" t="str">
            <v>UN</v>
          </cell>
          <cell r="E2407">
            <v>10296</v>
          </cell>
          <cell r="F2407">
            <v>9900</v>
          </cell>
        </row>
        <row r="2408">
          <cell r="A2408" t="str">
            <v>I2718</v>
          </cell>
          <cell r="B2408" t="str">
            <v>FBROCEMENTO TEXTURIZADO DE 1.2X0.60x 4mm</v>
          </cell>
          <cell r="C2408" t="str">
            <v>Insumos</v>
          </cell>
          <cell r="D2408" t="str">
            <v>UN</v>
          </cell>
          <cell r="E2408">
            <v>13728</v>
          </cell>
          <cell r="F2408">
            <v>13200</v>
          </cell>
        </row>
        <row r="2409">
          <cell r="A2409" t="str">
            <v>I2719</v>
          </cell>
          <cell r="B2409" t="str">
            <v>JUEGO INFANTIL METALICO SUBE Y BAJA DOBLE REF. XTENSOR O SIMILAR</v>
          </cell>
          <cell r="C2409" t="str">
            <v>Insumos</v>
          </cell>
          <cell r="D2409" t="str">
            <v>UN</v>
          </cell>
          <cell r="E2409">
            <v>4160000</v>
          </cell>
          <cell r="F2409">
            <v>4000000</v>
          </cell>
        </row>
        <row r="2410">
          <cell r="A2410" t="str">
            <v>I2720</v>
          </cell>
          <cell r="B2410" t="str">
            <v>JUEGO INFANTIL METALICO (INCLUYE TORRE DE VIGILANCIA,RODADERO,ESCALERA, COLUMPIO DOBLE).</v>
          </cell>
          <cell r="C2410" t="str">
            <v>Insumos</v>
          </cell>
          <cell r="D2410" t="str">
            <v>UN</v>
          </cell>
          <cell r="E2410">
            <v>13000000</v>
          </cell>
          <cell r="F2410">
            <v>12500000</v>
          </cell>
        </row>
        <row r="2411">
          <cell r="A2411" t="str">
            <v>I2721</v>
          </cell>
          <cell r="B2411" t="str">
            <v>JUEGO INFANTIL METALICO GRANDE (INCLUYE  DOS TORRES DE VIGILANCIA,DOS LISADEROS,DOS ESCALERAS DE ACCESO,DOS COLUMPIOS).</v>
          </cell>
          <cell r="C2411" t="str">
            <v>Insumos</v>
          </cell>
          <cell r="D2411" t="str">
            <v>UN</v>
          </cell>
          <cell r="E2411">
            <v>26520000</v>
          </cell>
          <cell r="F2411">
            <v>25500000</v>
          </cell>
        </row>
        <row r="2412">
          <cell r="A2412" t="str">
            <v>I2722</v>
          </cell>
          <cell r="B2412" t="str">
            <v>JUEGO INFANTIL METALICO (COLUMPIO DOBLE).</v>
          </cell>
          <cell r="C2412" t="str">
            <v>Insumos</v>
          </cell>
          <cell r="D2412" t="str">
            <v>UN</v>
          </cell>
          <cell r="E2412">
            <v>5915728</v>
          </cell>
          <cell r="F2412">
            <v>5688200</v>
          </cell>
        </row>
        <row r="2413">
          <cell r="A2413" t="str">
            <v>I2723</v>
          </cell>
          <cell r="B2413" t="str">
            <v>BANCA MODULAR CORRIDA, EN CONCRETO PULIDO, IGUAL O SIMILAR A: TIPO KÖNKRETUS REFERENCIA: BANCA DOBBELT MÓDULO "A". 1,8 M X 0,45 M. (336 KG/UN)</v>
          </cell>
          <cell r="C2413" t="str">
            <v>Insumos</v>
          </cell>
          <cell r="D2413" t="str">
            <v>UN</v>
          </cell>
          <cell r="E2413">
            <v>2620800</v>
          </cell>
          <cell r="F2413">
            <v>2520000</v>
          </cell>
        </row>
        <row r="2414">
          <cell r="A2414" t="str">
            <v>I2724</v>
          </cell>
          <cell r="B2414" t="str">
            <v>BANCA MODULAR CORRIDA CON ESPALDAR, EN CONCRETO PULIDO, IGUAL O SIMILAR A: TIPO KÖNKRETUS REFERENCIA: BANCA DOBBELT MÓDULO "A" CON ESPALDAR. 1,8 M X 0,45 M X 0,79 M. (522 KG/UN)</v>
          </cell>
          <cell r="C2414" t="str">
            <v>Insumos</v>
          </cell>
          <cell r="D2414" t="str">
            <v>UN</v>
          </cell>
          <cell r="E2414">
            <v>3172000</v>
          </cell>
          <cell r="F2414">
            <v>3050000</v>
          </cell>
        </row>
        <row r="2415">
          <cell r="A2415" t="str">
            <v>I2725</v>
          </cell>
          <cell r="B2415" t="str">
            <v>ARENA TIPO SILICE SIN TRANSFORMAR</v>
          </cell>
          <cell r="C2415" t="str">
            <v>Insumos</v>
          </cell>
          <cell r="D2415" t="str">
            <v>M3</v>
          </cell>
          <cell r="E2415">
            <v>696800</v>
          </cell>
          <cell r="F2415">
            <v>670000</v>
          </cell>
        </row>
        <row r="2416">
          <cell r="A2416" t="str">
            <v>I2726</v>
          </cell>
          <cell r="B2416" t="str">
            <v>MALLA DE JUEGO PROFESIONAL</v>
          </cell>
          <cell r="C2416" t="str">
            <v>Insumos</v>
          </cell>
          <cell r="D2416" t="str">
            <v>UN</v>
          </cell>
          <cell r="E2416">
            <v>729362</v>
          </cell>
          <cell r="F2416">
            <v>701309.69302947039</v>
          </cell>
        </row>
        <row r="2417">
          <cell r="A2417" t="str">
            <v>I2727</v>
          </cell>
          <cell r="B2417" t="str">
            <v>INSUMO METALICO PARA POSTES DE JUEGO</v>
          </cell>
          <cell r="C2417" t="str">
            <v>Insumos</v>
          </cell>
          <cell r="D2417" t="str">
            <v>UN</v>
          </cell>
          <cell r="E2417">
            <v>1580800</v>
          </cell>
          <cell r="F2417">
            <v>1520000</v>
          </cell>
        </row>
        <row r="2418">
          <cell r="A2418" t="str">
            <v>I2728</v>
          </cell>
          <cell r="B2418" t="str">
            <v>SUMINISTRO, TRANSPORTE E INSTALACION DE ESTRUCTURA Y LONA PARA CUBRIR TODA EL AREA DEL TEATRINO (Incluye plataforma y escalas de acceso).</v>
          </cell>
          <cell r="C2418" t="str">
            <v>Insumos</v>
          </cell>
          <cell r="D2418" t="str">
            <v>UN</v>
          </cell>
          <cell r="E2418">
            <v>15600000</v>
          </cell>
          <cell r="F2418">
            <v>15000000</v>
          </cell>
        </row>
        <row r="2419">
          <cell r="A2419" t="str">
            <v>I2729</v>
          </cell>
          <cell r="B2419" t="str">
            <v>SUMINISTRO, TRANSPORTE E INSTALACION PIEDRAPLEN COMPACTO, INCLUYE TRANSPORTE</v>
          </cell>
          <cell r="C2419" t="str">
            <v>Insumos</v>
          </cell>
          <cell r="D2419" t="str">
            <v>M3</v>
          </cell>
          <cell r="E2419">
            <v>218400</v>
          </cell>
          <cell r="F2419">
            <v>210000</v>
          </cell>
        </row>
        <row r="2420">
          <cell r="A2420" t="str">
            <v>I2730</v>
          </cell>
          <cell r="B2420" t="str">
            <v>VC 10MM INCOLORO + 0.89MM ION SENTRYGLAS
INCOLORO CERTIFICADO + VC 8MM INCOLORO + 0.89MM
ION SENTRYGLAS INCOLORO CERTIFICADO + VC 6MM
MASTER CARRE</v>
          </cell>
          <cell r="C2420" t="str">
            <v>Insumos</v>
          </cell>
          <cell r="D2420" t="str">
            <v>M2</v>
          </cell>
          <cell r="E2420">
            <v>2122484</v>
          </cell>
          <cell r="F2420">
            <v>2040850</v>
          </cell>
        </row>
        <row r="2421">
          <cell r="A2421" t="str">
            <v>I2731</v>
          </cell>
          <cell r="B2421" t="str">
            <v>MANTENIMIENTO E INSTALACION DE JUEGO (INCLUYE PINTURA Y REPOSICION DE PIEZAS FALTANTES)</v>
          </cell>
          <cell r="C2421" t="str">
            <v>Insumos</v>
          </cell>
          <cell r="D2421" t="str">
            <v>UN</v>
          </cell>
          <cell r="E2421">
            <v>416000</v>
          </cell>
          <cell r="F2421">
            <v>400000</v>
          </cell>
        </row>
        <row r="2422">
          <cell r="A2422" t="str">
            <v>I2732</v>
          </cell>
          <cell r="B2422" t="str">
            <v>JUEGO INFANTIL METALICO CARRUSEL</v>
          </cell>
          <cell r="C2422" t="str">
            <v>Insumos</v>
          </cell>
          <cell r="D2422" t="str">
            <v>UN</v>
          </cell>
          <cell r="E2422">
            <v>6445223</v>
          </cell>
          <cell r="F2422">
            <v>6197330</v>
          </cell>
        </row>
        <row r="2423">
          <cell r="A2423" t="str">
            <v>I2733</v>
          </cell>
          <cell r="B2423" t="e">
            <v>#VALUE!</v>
          </cell>
          <cell r="C2423" t="str">
            <v>Insumos</v>
          </cell>
          <cell r="D2423" t="str">
            <v>UN</v>
          </cell>
          <cell r="E2423">
            <v>18752583</v>
          </cell>
          <cell r="F2423">
            <v>18031330</v>
          </cell>
        </row>
        <row r="2424">
          <cell r="A2424" t="str">
            <v>I2734</v>
          </cell>
          <cell r="B2424" t="str">
            <v>SUMINISTRO DE ARCOS DIMENSIONES 2 X 0.60 X O.60 M LARGO X ALTO X ANCHO( JUEGO DE 5 UNIDADES)</v>
          </cell>
          <cell r="C2424" t="str">
            <v>Insumos</v>
          </cell>
          <cell r="D2424" t="str">
            <v>UN</v>
          </cell>
          <cell r="E2424">
            <v>1602983</v>
          </cell>
          <cell r="F2424">
            <v>1541330</v>
          </cell>
        </row>
        <row r="2425">
          <cell r="A2425" t="str">
            <v>I2735</v>
          </cell>
          <cell r="B2425" t="str">
            <v>JUEGO PELOTA PARA PERROS (SEGÚN DISEÑO) EN POLIPROPILENO DE ALTO IMPACTO ORIGINAL MEDIDAS FINALES DE8CMS DE ANCHO X 8 CMS DE LARGO O FONDO X 238 CMS DE ALTO.</v>
          </cell>
          <cell r="C2425" t="str">
            <v>Insumos</v>
          </cell>
          <cell r="D2425" t="str">
            <v>UND</v>
          </cell>
          <cell r="E2425">
            <v>1387968</v>
          </cell>
          <cell r="F2425">
            <v>1334585</v>
          </cell>
        </row>
        <row r="2426">
          <cell r="A2426" t="str">
            <v>I2736</v>
          </cell>
          <cell r="B2426" t="str">
            <v>SUMINISTRO DE MORDEDERO PARA PERROS (SEGÚN DISEÑO) EN POLIPROPILENO DE ALTO IMPACTO ORIGINAL MEDIDAS FINALES DE 325 CMS DE ANCHO X 8 CMS DE LARGO O FONDO X 250 CMS DE ALTO.</v>
          </cell>
          <cell r="C2426" t="str">
            <v>Insumos</v>
          </cell>
          <cell r="D2426" t="str">
            <v>UND</v>
          </cell>
          <cell r="E2426">
            <v>3943179</v>
          </cell>
          <cell r="F2426">
            <v>3791518.5</v>
          </cell>
        </row>
        <row r="2427">
          <cell r="A2427" t="str">
            <v>I2737</v>
          </cell>
          <cell r="B2427" t="str">
            <v>CAJA DE ARENA EN POLIPROPILENO DE ALTO IMPACTO ORIGINAL MEDIDAS FINALES DE 250CMS DE ANCHO X 200 CMS DE LARGO O FONDO X 33 CMS DE ALTO.</v>
          </cell>
          <cell r="C2427" t="str">
            <v>Insumos</v>
          </cell>
          <cell r="D2427" t="str">
            <v>UND</v>
          </cell>
          <cell r="E2427">
            <v>7355923</v>
          </cell>
          <cell r="F2427">
            <v>7073003</v>
          </cell>
        </row>
        <row r="2428">
          <cell r="A2428" t="str">
            <v>I2738</v>
          </cell>
          <cell r="B2428" t="str">
            <v>SUMINISTRO DE MOBILIARIO PARA GATOS 1 (SEGÚN DISEÑO) EN POLIPROPILENO DE ALTO IMPACTO ORIGINAL MEDIDAS FINALES DE 72 CMS DE ANCHO X 40 CMS DE LARGO O FONDO X 200 CMS DE ALTO</v>
          </cell>
          <cell r="C2428" t="str">
            <v>Insumos</v>
          </cell>
          <cell r="D2428" t="str">
            <v>UND</v>
          </cell>
          <cell r="E2428">
            <v>4731345</v>
          </cell>
          <cell r="F2428">
            <v>4549370</v>
          </cell>
        </row>
        <row r="2429">
          <cell r="A2429" t="str">
            <v>I2739</v>
          </cell>
          <cell r="B2429" t="str">
            <v>MOBILIARIO PARA GATOS (SEGÚN DISEÑO) EN POLIPROPILENO DE ALTO IMPACTO ORIGINAL MEDIDAS FINALES DE 200CMS DE ANCHO X 245CMS DE LARGO O FONDO X 270 CMS DE ALTO.</v>
          </cell>
          <cell r="C2429" t="str">
            <v>Insumos</v>
          </cell>
          <cell r="D2429" t="str">
            <v>UND</v>
          </cell>
          <cell r="E2429">
            <v>12252240</v>
          </cell>
          <cell r="F2429">
            <v>11781000</v>
          </cell>
        </row>
        <row r="2430">
          <cell r="A2430" t="str">
            <v>I2740</v>
          </cell>
          <cell r="B2430" t="str">
            <v>MOBILIARIO PARA GATOS 3 (SEGÚN DISEÑO) EN POLIPROPILENO DE ALTO IMPACTO ORIGINAL  MEDIDAS FINALES DE 210 CMS DE ANCHO X 45 CMS DE LARGO O FONDO X 200 CMS DE ALTO.</v>
          </cell>
          <cell r="C2430" t="str">
            <v>Insumos</v>
          </cell>
          <cell r="D2430" t="str">
            <v>UND</v>
          </cell>
          <cell r="E2430">
            <v>5215185</v>
          </cell>
          <cell r="F2430">
            <v>5014600.5</v>
          </cell>
        </row>
        <row r="2431">
          <cell r="A2431" t="str">
            <v>I2741</v>
          </cell>
          <cell r="B2431" t="str">
            <v xml:space="preserve"> MOBILIARIO PARA GATOS 4 (SEGÚN DISEÑO) EN POLIPROPILENO DE ALTO IMPACTO ORIGINAL MEDIDAS FINALES DE 30 CMS DE ANCHO X 45 CMS DE LARGO O FONDO X 200 CMS DE ALTO.</v>
          </cell>
          <cell r="C2431" t="str">
            <v>Insumos</v>
          </cell>
          <cell r="D2431" t="str">
            <v>UND</v>
          </cell>
          <cell r="E2431">
            <v>3324194</v>
          </cell>
          <cell r="F2431">
            <v>3196340</v>
          </cell>
        </row>
        <row r="2432">
          <cell r="A2432" t="str">
            <v>I2742</v>
          </cell>
          <cell r="B2432" t="str">
            <v>PAJARERA (SEGÚN DISEÑO) EN POLIPROPILENO DE ALTO IMPACTO MEDIDAS FINALES DE 115 CMS DE ANCHO x 115 CMS DE LARGO O FONDO x 668 CMS DE ALTO</v>
          </cell>
          <cell r="C2432" t="str">
            <v>Insumos</v>
          </cell>
          <cell r="D2432" t="str">
            <v>UND</v>
          </cell>
          <cell r="E2432">
            <v>9358360</v>
          </cell>
          <cell r="F2432">
            <v>8998423</v>
          </cell>
        </row>
        <row r="2433">
          <cell r="A2433" t="str">
            <v>I2743</v>
          </cell>
          <cell r="B2433" t="str">
            <v>MODULO INFORMATIVO EN POLIPROPILENO DE ALTO IMPACTO ORIGINAL MEDIDAS FINALES DE 194CMS DE ANCHO X 20 CMS DE LARGO O FONDO X 30 CMS DE ALTO.</v>
          </cell>
          <cell r="C2433" t="str">
            <v>Insumos</v>
          </cell>
          <cell r="D2433" t="str">
            <v>UND</v>
          </cell>
          <cell r="E2433">
            <v>16456590</v>
          </cell>
          <cell r="F2433">
            <v>15823644.199999999</v>
          </cell>
        </row>
        <row r="2434">
          <cell r="A2434" t="str">
            <v>I2744</v>
          </cell>
          <cell r="B2434" t="str">
            <v xml:space="preserve"> ASIENTO INTERACTIVO (SEGÚN DISEÑO) EN POLIPROPILENO DE ALTO IMPACTO ORIGINAL MEDIDAS FINALES DE 180 CMS DE ANCHO X 49 CMS DE LARGO O FONDO X 109 CMS DE ALTO</v>
          </cell>
          <cell r="C2434" t="str">
            <v>Insumos</v>
          </cell>
          <cell r="D2434" t="str">
            <v>UND</v>
          </cell>
          <cell r="E2434">
            <v>10457720</v>
          </cell>
          <cell r="F2434">
            <v>10055500</v>
          </cell>
        </row>
        <row r="2435">
          <cell r="A2435" t="str">
            <v>I2745</v>
          </cell>
          <cell r="B2435" t="str">
            <v>JUEGO DE MESA EN POLIPROPILENO (SEGÚN DISEÑO) DE ALTO IMPACTO ORIGINALCMEDIDAS FINALES DE 138CMS DE ANCHO X 200 CMS DE LARGO O FONDO X 58 CMS DE ALTO.</v>
          </cell>
          <cell r="C2435" t="str">
            <v>Insumos</v>
          </cell>
          <cell r="D2435" t="str">
            <v>UND</v>
          </cell>
          <cell r="E2435">
            <v>15779400</v>
          </cell>
          <cell r="F2435">
            <v>15172500</v>
          </cell>
        </row>
        <row r="2436">
          <cell r="A2436" t="str">
            <v>I2746</v>
          </cell>
          <cell r="B2436" t="str">
            <v>BASURERO (SEGÚN DISEÑO) EN POLIPROPILENO DE ALTO IMPACTO ORIGINAL MEDIDAS FINALES DE 186 CMS DE ANCHO X 49 CMS DE LARGO O FONDO X 119 CMS DE ALTO.</v>
          </cell>
          <cell r="C2436" t="str">
            <v>Insumos</v>
          </cell>
          <cell r="D2436" t="str">
            <v>UND</v>
          </cell>
          <cell r="E2436">
            <v>11014640</v>
          </cell>
          <cell r="F2436">
            <v>10591000</v>
          </cell>
        </row>
        <row r="2437">
          <cell r="A2437" t="str">
            <v>I2747</v>
          </cell>
          <cell r="B2437" t="str">
            <v>PARADERO (SEGÚN DISEÑO) EN POLIPROPILENO DE ALTO IMPACTO ORIGINAL MEDIDAS FINALES DE 692CMS DE ANCHO X 170 CMS DE LARGO O FONDO X 240 CMS DE ALTO.</v>
          </cell>
          <cell r="C2437" t="str">
            <v>Insumos</v>
          </cell>
          <cell r="D2437" t="str">
            <v>UND</v>
          </cell>
          <cell r="E2437">
            <v>116032611</v>
          </cell>
          <cell r="F2437">
            <v>111569818.5</v>
          </cell>
        </row>
        <row r="2438">
          <cell r="A2438" t="str">
            <v>I2748</v>
          </cell>
          <cell r="B2438" t="str">
            <v>BEBEDERO MIXTO EN POLIPROPILENO DE ALTO DE ALTO IMPACTO ORIGINAL MEDIDAS FINALES DE 80 CMS DE ANCHO X 169 CMS DE LARGO O FONDO X 129 CMS DE ALTO.</v>
          </cell>
          <cell r="C2438" t="str">
            <v>Insumos</v>
          </cell>
          <cell r="D2438" t="str">
            <v>UND</v>
          </cell>
          <cell r="E2438">
            <v>4639267</v>
          </cell>
          <cell r="F2438">
            <v>4460834</v>
          </cell>
        </row>
        <row r="2439">
          <cell r="A2439" t="str">
            <v>I2749</v>
          </cell>
          <cell r="B2439" t="str">
            <v>SUMINISTRO E INSTALACION PISO VINILICO MIPOLAM EN ROLLO REF MIPOLAM, 2 MM DE ESPESOR, ANCHO ROLLO 2MT, COLOR SEGÚN DISEÑO, ALTO TRAFICO INCLUYE PEGANTE, MASTICO, SOLDADURA</v>
          </cell>
          <cell r="C2439" t="str">
            <v>Insumos</v>
          </cell>
          <cell r="D2439" t="str">
            <v>M2</v>
          </cell>
          <cell r="E2439">
            <v>208412</v>
          </cell>
          <cell r="F2439">
            <v>200396</v>
          </cell>
        </row>
        <row r="2440">
          <cell r="A2440" t="str">
            <v>I2750</v>
          </cell>
          <cell r="B2440" t="str">
            <v>SUMINISTRO E INSTALACION GUARDAESCOBA PVC H:8CM E=2MM INCLUYE PEGANTE</v>
          </cell>
          <cell r="C2440" t="str">
            <v>Insumos</v>
          </cell>
          <cell r="D2440" t="str">
            <v>ML</v>
          </cell>
          <cell r="E2440">
            <v>16120</v>
          </cell>
          <cell r="F2440">
            <v>15500</v>
          </cell>
        </row>
        <row r="2441">
          <cell r="A2441" t="str">
            <v>I2751</v>
          </cell>
          <cell r="B2441" t="str">
            <v>SUMINISTRO E INSTALACION PISO SPC MALIBU CLICK, 4 MM DE ESPESOR, TRAFICO 31</v>
          </cell>
          <cell r="C2441" t="str">
            <v>Insumos</v>
          </cell>
          <cell r="D2441" t="str">
            <v>M2</v>
          </cell>
          <cell r="E2441">
            <v>118456</v>
          </cell>
          <cell r="F2441">
            <v>113900</v>
          </cell>
        </row>
        <row r="2442">
          <cell r="A2442" t="str">
            <v>I2752</v>
          </cell>
          <cell r="B2442" t="str">
            <v>SUMINISTRO TRANSPORTE E INSTALACION PISO TECNICO 600X600MM,  ACABADO EN PISO LVT DECOTILE CONCRETO ELEMENT DTE6244, INCLUYE ADHESIVO Y MORTERO</v>
          </cell>
          <cell r="C2442" t="str">
            <v>Insumos</v>
          </cell>
          <cell r="D2442" t="str">
            <v>UND</v>
          </cell>
          <cell r="E2442">
            <v>519792</v>
          </cell>
          <cell r="F2442">
            <v>499800</v>
          </cell>
        </row>
        <row r="2443">
          <cell r="A2443" t="str">
            <v>I2753</v>
          </cell>
          <cell r="B2443" t="str">
            <v>PISO LVT DECOTILE CONCRETO ELEMENT DTE6244 60 CM X 60 CM X 3 MM CAJA X 5.4 M2</v>
          </cell>
          <cell r="C2443" t="str">
            <v>Insumos</v>
          </cell>
          <cell r="D2443" t="str">
            <v>M2</v>
          </cell>
          <cell r="E2443">
            <v>89157</v>
          </cell>
          <cell r="F2443">
            <v>85728</v>
          </cell>
        </row>
        <row r="2444">
          <cell r="A2444" t="str">
            <v>I2754</v>
          </cell>
          <cell r="B2444" t="str">
            <v>ADHESIVO PISO MODULAR ULTRABOND ECO 4 LVT BALDE X 14 KG MAPEI</v>
          </cell>
          <cell r="C2444" t="str">
            <v>Insumos</v>
          </cell>
          <cell r="D2444" t="str">
            <v>UND</v>
          </cell>
          <cell r="E2444">
            <v>464001</v>
          </cell>
          <cell r="F2444">
            <v>446155</v>
          </cell>
        </row>
        <row r="2445">
          <cell r="A2445" t="str">
            <v>I2755</v>
          </cell>
          <cell r="B2445" t="str">
            <v>MORTERO PLANIPREP FAST TRACK ALUBAGS X 4 KG MAPEI</v>
          </cell>
          <cell r="C2445" t="str">
            <v>Insumos</v>
          </cell>
          <cell r="D2445" t="str">
            <v>UND</v>
          </cell>
          <cell r="E2445">
            <v>51348</v>
          </cell>
          <cell r="F2445">
            <v>49373.1</v>
          </cell>
        </row>
        <row r="2446">
          <cell r="A2446" t="str">
            <v>I2756</v>
          </cell>
          <cell r="B2446" t="str">
            <v>GUARDAESCOBA MADECOR RH x 2.4</v>
          </cell>
          <cell r="C2446" t="str">
            <v>Insumos</v>
          </cell>
          <cell r="D2446" t="str">
            <v>UND</v>
          </cell>
          <cell r="E2446">
            <v>26000</v>
          </cell>
          <cell r="F2446">
            <v>25000</v>
          </cell>
        </row>
        <row r="2447">
          <cell r="A2447" t="str">
            <v>I2757</v>
          </cell>
          <cell r="B2447" t="str">
            <v>MESON EN QUARTZTONE BLANCO POLAR ANCHO HASTA 60CM (SUM, TRANSP E INSTAL)</v>
          </cell>
          <cell r="C2447" t="str">
            <v>Insumos</v>
          </cell>
          <cell r="D2447" t="str">
            <v>ML</v>
          </cell>
          <cell r="E2447">
            <v>572000</v>
          </cell>
          <cell r="F2447">
            <v>550000</v>
          </cell>
        </row>
        <row r="2448">
          <cell r="A2448" t="str">
            <v>I2758</v>
          </cell>
          <cell r="B2448" t="str">
            <v>SUMINISTRO E INSTALACIÓN DE DIVISIÓN DE OFICINA EN PERFIL DE ALUMINIO DE 1"1/2 X 1"1/2 COLOR NATURAL REF.1101 CON VIDRIO DE SEGURIDAD LAMINADO INCOLORO 3+3 CON FRANJAS OPALIZADAS Y UNA PUERTA BATIENTE.</v>
          </cell>
          <cell r="C2448" t="str">
            <v>Insumos</v>
          </cell>
          <cell r="D2448" t="str">
            <v>M2</v>
          </cell>
          <cell r="E2448">
            <v>638455</v>
          </cell>
          <cell r="F2448">
            <v>613899</v>
          </cell>
        </row>
        <row r="2449">
          <cell r="A2449" t="str">
            <v>I2759</v>
          </cell>
          <cell r="B2449" t="str">
            <v>SUMINISTRO E INSTALACIÓN DE DIVISIÓN DE OFICINA PLEGABLE CON VIDRIO DE SEGURIDAD TEMPLADO INCOLORO DE 8MM CON FRANJAS OPALIZADAS, ZÓCALO DE ALUMINIO EN LA PARTE INFERIOR Y SUPERIOR.</v>
          </cell>
          <cell r="C2449" t="str">
            <v>Insumos</v>
          </cell>
          <cell r="D2449" t="str">
            <v>M2</v>
          </cell>
          <cell r="E2449">
            <v>994002</v>
          </cell>
          <cell r="F2449">
            <v>955771</v>
          </cell>
        </row>
        <row r="2450">
          <cell r="A2450" t="str">
            <v>I2760</v>
          </cell>
          <cell r="B2450" t="e">
            <v>#VALUE!</v>
          </cell>
          <cell r="C2450" t="str">
            <v>Insumos</v>
          </cell>
          <cell r="D2450" t="str">
            <v>UN</v>
          </cell>
          <cell r="E2450">
            <v>2028000</v>
          </cell>
          <cell r="F2450">
            <v>1950000</v>
          </cell>
        </row>
        <row r="2451">
          <cell r="A2451" t="str">
            <v>I2761</v>
          </cell>
          <cell r="B2451" t="e">
            <v>#VALUE!</v>
          </cell>
          <cell r="C2451" t="str">
            <v>Insumos</v>
          </cell>
          <cell r="D2451" t="str">
            <v>UN</v>
          </cell>
          <cell r="E2451">
            <v>2444000</v>
          </cell>
          <cell r="F2451">
            <v>2350000</v>
          </cell>
        </row>
        <row r="2452">
          <cell r="A2452" t="str">
            <v>I2762</v>
          </cell>
          <cell r="B2452" t="e">
            <v>#VALUE!</v>
          </cell>
          <cell r="C2452" t="str">
            <v>Insumos</v>
          </cell>
          <cell r="D2452" t="str">
            <v>UN</v>
          </cell>
          <cell r="E2452">
            <v>3616600</v>
          </cell>
          <cell r="F2452">
            <v>3477500</v>
          </cell>
        </row>
        <row r="2453">
          <cell r="A2453" t="str">
            <v>I2763</v>
          </cell>
          <cell r="B2453" t="e">
            <v>#VALUE!</v>
          </cell>
          <cell r="C2453" t="str">
            <v>Insumos</v>
          </cell>
          <cell r="D2453" t="str">
            <v>UN</v>
          </cell>
          <cell r="E2453">
            <v>1928181</v>
          </cell>
          <cell r="F2453">
            <v>1854020</v>
          </cell>
        </row>
        <row r="2454">
          <cell r="A2454" t="str">
            <v>I2764</v>
          </cell>
          <cell r="B2454" t="e">
            <v>#VALUE!</v>
          </cell>
          <cell r="C2454" t="str">
            <v>Insumos</v>
          </cell>
          <cell r="D2454" t="str">
            <v>UN</v>
          </cell>
          <cell r="E2454">
            <v>1510080</v>
          </cell>
          <cell r="F2454">
            <v>1452000</v>
          </cell>
        </row>
        <row r="2455">
          <cell r="A2455" t="str">
            <v>I2765</v>
          </cell>
          <cell r="B2455" t="e">
            <v>#VALUE!</v>
          </cell>
          <cell r="C2455" t="str">
            <v>Insumos</v>
          </cell>
          <cell r="D2455" t="str">
            <v>UN</v>
          </cell>
          <cell r="E2455">
            <v>2002437</v>
          </cell>
          <cell r="F2455">
            <v>1925420</v>
          </cell>
        </row>
        <row r="2456">
          <cell r="A2456" t="str">
            <v>I2766</v>
          </cell>
          <cell r="B2456" t="e">
            <v>#VALUE!</v>
          </cell>
          <cell r="C2456" t="str">
            <v>Insumos</v>
          </cell>
          <cell r="D2456" t="str">
            <v>UN</v>
          </cell>
          <cell r="E2456">
            <v>2040376</v>
          </cell>
          <cell r="F2456">
            <v>1961899.9999999998</v>
          </cell>
        </row>
        <row r="2457">
          <cell r="A2457" t="str">
            <v>I2767</v>
          </cell>
          <cell r="B2457" t="str">
            <v>SUMINISTRO, TRANSPORTE E INSTALACION DIVISIÓN PARA ESCRITORIO EN VIDRIO LAMINADO 3+3MM COLOR BLANCO ACABADO OPALIZADO</v>
          </cell>
          <cell r="C2457" t="str">
            <v>Insumos</v>
          </cell>
          <cell r="D2457" t="str">
            <v>UN</v>
          </cell>
          <cell r="E2457">
            <v>389844</v>
          </cell>
          <cell r="F2457">
            <v>374850</v>
          </cell>
        </row>
        <row r="2458">
          <cell r="A2458" t="str">
            <v>I2768</v>
          </cell>
          <cell r="B2458" t="str">
            <v>SUMINISTRO, TRANSPORTE E INSTALACION  SILLA EJECUTIVA NIZA O SIMILAR ESP.ALTO PARA FUNCIONARIO</v>
          </cell>
          <cell r="C2458" t="str">
            <v>Insumos</v>
          </cell>
          <cell r="D2458" t="str">
            <v>UN</v>
          </cell>
          <cell r="E2458">
            <v>582910</v>
          </cell>
          <cell r="F2458">
            <v>560490</v>
          </cell>
        </row>
        <row r="2459">
          <cell r="A2459" t="str">
            <v>I2769</v>
          </cell>
          <cell r="B2459" t="str">
            <v>SUMINISTRO, TRANSPORTE E INSTALACION  SILLA EJECUTIVA NAIROBI  O SIMILAR PARA JEFES</v>
          </cell>
          <cell r="C2459" t="str">
            <v>Insumos</v>
          </cell>
          <cell r="D2459" t="str">
            <v>UN</v>
          </cell>
          <cell r="E2459">
            <v>780926</v>
          </cell>
          <cell r="F2459">
            <v>750890</v>
          </cell>
        </row>
        <row r="2460">
          <cell r="A2460" t="str">
            <v>I2770</v>
          </cell>
          <cell r="B2460" t="str">
            <v>SUMINISTRO, TRANSPORTE E INSTALACION  SILLA INTERLOCUTORA UCRANIA O SIMILAR PARA ATENCION JEFES</v>
          </cell>
          <cell r="C2460" t="str">
            <v>Insumos</v>
          </cell>
          <cell r="D2460" t="str">
            <v>UN</v>
          </cell>
          <cell r="E2460">
            <v>422022</v>
          </cell>
          <cell r="F2460">
            <v>405790</v>
          </cell>
        </row>
        <row r="2461">
          <cell r="A2461" t="str">
            <v>I2771</v>
          </cell>
          <cell r="B2461" t="str">
            <v>SUMINISTRO, TRANSPORTE E INSTALACION  SILLA INTERLOCUTORA UCRANIA O SIMILAR PARA SALA REUNIONES</v>
          </cell>
          <cell r="C2461" t="str">
            <v>Insumos</v>
          </cell>
          <cell r="D2461" t="str">
            <v>UN</v>
          </cell>
          <cell r="E2461">
            <v>422022</v>
          </cell>
          <cell r="F2461">
            <v>405790</v>
          </cell>
        </row>
        <row r="2462">
          <cell r="A2462" t="str">
            <v>I2772</v>
          </cell>
          <cell r="B2462" t="e">
            <v>#VALUE!</v>
          </cell>
          <cell r="C2462" t="str">
            <v>Insumos</v>
          </cell>
          <cell r="D2462" t="str">
            <v>UN</v>
          </cell>
          <cell r="E2462">
            <v>1949220</v>
          </cell>
          <cell r="F2462">
            <v>1874250</v>
          </cell>
        </row>
        <row r="2463">
          <cell r="A2463" t="str">
            <v>I2773</v>
          </cell>
          <cell r="B2463" t="str">
            <v>PISO EN MARMOL ROYAL DORADO E=2.0CM (INC. NARIZ)</v>
          </cell>
          <cell r="C2463" t="str">
            <v>Insumos</v>
          </cell>
          <cell r="D2463" t="str">
            <v>M2</v>
          </cell>
          <cell r="E2463">
            <v>374400</v>
          </cell>
          <cell r="F2463">
            <v>360000</v>
          </cell>
        </row>
        <row r="2464">
          <cell r="A2464" t="str">
            <v>I2774</v>
          </cell>
          <cell r="B2464" t="str">
            <v>PEGANTE ULTRAFLEX LATEX C2S2 x 25 kg</v>
          </cell>
          <cell r="C2464" t="str">
            <v>Insumos</v>
          </cell>
          <cell r="D2464" t="str">
            <v>UN</v>
          </cell>
          <cell r="E2464">
            <v>124696</v>
          </cell>
          <cell r="F2464">
            <v>119900</v>
          </cell>
        </row>
        <row r="2465">
          <cell r="A2465" t="str">
            <v>I2775</v>
          </cell>
          <cell r="B2465" t="str">
            <v>BOQUILLA JUNTA FLEX LATEX x 5 KG</v>
          </cell>
          <cell r="C2465" t="str">
            <v>Insumos</v>
          </cell>
          <cell r="D2465" t="str">
            <v>UN</v>
          </cell>
          <cell r="E2465">
            <v>41496</v>
          </cell>
          <cell r="F2465">
            <v>39900</v>
          </cell>
        </row>
        <row r="2466">
          <cell r="A2466" t="str">
            <v>I2776</v>
          </cell>
          <cell r="B2466" t="str">
            <v>ACUAPROTECTOR HIDROFUGO PARA PIEDRAS NATURALES x 4L</v>
          </cell>
          <cell r="C2466" t="str">
            <v>Insumos</v>
          </cell>
          <cell r="D2466" t="str">
            <v>UN</v>
          </cell>
          <cell r="E2466">
            <v>156000</v>
          </cell>
          <cell r="F2466">
            <v>150000</v>
          </cell>
        </row>
        <row r="2467">
          <cell r="A2467" t="str">
            <v>I2777</v>
          </cell>
          <cell r="B2467" t="str">
            <v>MATERIALES METALICOS PARA MANTENIMIENTO DE PARQUES</v>
          </cell>
          <cell r="C2467" t="str">
            <v>Insumos</v>
          </cell>
          <cell r="D2467" t="str">
            <v>UN</v>
          </cell>
          <cell r="E2467">
            <v>104000</v>
          </cell>
          <cell r="F2467">
            <v>100000</v>
          </cell>
        </row>
        <row r="2468">
          <cell r="A2468" t="str">
            <v>I2778</v>
          </cell>
          <cell r="B2468" t="str">
            <v>SUMINISTRO, TRANSPORTE E INSTALACIÓN DE PASARELA CON ESCALERA METÁLICA Y MADERA PARA MASCOTAS</v>
          </cell>
          <cell r="C2468" t="str">
            <v>Insumos</v>
          </cell>
          <cell r="D2468" t="str">
            <v>UN</v>
          </cell>
          <cell r="E2468">
            <v>7696000</v>
          </cell>
          <cell r="F2468">
            <v>7400000</v>
          </cell>
        </row>
        <row r="2469">
          <cell r="A2469" t="str">
            <v>I2779</v>
          </cell>
          <cell r="B2469" t="str">
            <v>SUMINISTRO, TRANSPORTE E INSTALACIÓN DE BARRA DE SALTO METÁLICA PARA MASCOTAS</v>
          </cell>
          <cell r="C2469" t="str">
            <v>Insumos</v>
          </cell>
          <cell r="D2469" t="str">
            <v>UN</v>
          </cell>
          <cell r="E2469">
            <v>4176900</v>
          </cell>
          <cell r="F2469">
            <v>4016250</v>
          </cell>
        </row>
        <row r="2470">
          <cell r="A2470" t="str">
            <v>I2780</v>
          </cell>
          <cell r="B2470" t="str">
            <v>SUMINISTRO, TRANSPORTE E INSTALACIÓN DE TUNEL PARA MASCOTAS DE 2.4M EN FIBRA DE VIDRIO Y ESTRUCTURA METALICA</v>
          </cell>
          <cell r="C2470" t="str">
            <v>Insumos</v>
          </cell>
          <cell r="D2470" t="str">
            <v>UN</v>
          </cell>
          <cell r="E2470">
            <v>8621122</v>
          </cell>
          <cell r="F2470">
            <v>8289540</v>
          </cell>
        </row>
        <row r="2471">
          <cell r="A2471" t="str">
            <v>I2781</v>
          </cell>
          <cell r="B2471" t="str">
            <v>SUMINISTRO, TRANSPORTE E INSTALACIÓN DE SLALON METALICO PARA MASCOTAS</v>
          </cell>
          <cell r="C2471" t="str">
            <v>Insumos</v>
          </cell>
          <cell r="D2471" t="str">
            <v>UN</v>
          </cell>
          <cell r="E2471">
            <v>4365227</v>
          </cell>
          <cell r="F2471">
            <v>4197334</v>
          </cell>
        </row>
        <row r="2472">
          <cell r="A2472" t="str">
            <v>I2782</v>
          </cell>
          <cell r="B2472" t="str">
            <v>MOLDURA EN MADERA CHOIBÁ DE 8CM x 2.8m</v>
          </cell>
          <cell r="C2472" t="str">
            <v>Insumos</v>
          </cell>
          <cell r="D2472" t="str">
            <v>UN</v>
          </cell>
          <cell r="E2472">
            <v>26000</v>
          </cell>
          <cell r="F2472">
            <v>25000</v>
          </cell>
        </row>
        <row r="2473">
          <cell r="A2473" t="str">
            <v>I2783</v>
          </cell>
          <cell r="B2473" t="str">
            <v>PANEL LED 40W RECTANGULAR INCRUSTAR 29.5CM X 119.5CM 4000K NW COOL WHITE BLANCO CALIDO P27915 - SYLVANIA</v>
          </cell>
          <cell r="C2473" t="str">
            <v>Insumos</v>
          </cell>
          <cell r="D2473" t="str">
            <v>UN</v>
          </cell>
          <cell r="E2473">
            <v>135200</v>
          </cell>
          <cell r="F2473">
            <v>130000</v>
          </cell>
        </row>
        <row r="2474">
          <cell r="A2474" t="str">
            <v>I2784</v>
          </cell>
          <cell r="B2474" t="str">
            <v>TORNILLO AVELLANANTE 8×1¼» P. BROCA.</v>
          </cell>
          <cell r="C2474" t="str">
            <v>Insumos</v>
          </cell>
          <cell r="D2474" t="str">
            <v>UN</v>
          </cell>
          <cell r="E2474">
            <v>104</v>
          </cell>
          <cell r="F2474">
            <v>100</v>
          </cell>
        </row>
        <row r="2475">
          <cell r="A2475" t="str">
            <v>I2785</v>
          </cell>
          <cell r="B2475" t="str">
            <v>BORDILLO PREFABRICADO EN CONCRETO DE 15x35x800cm (INCLUYE TRANSPORTE Y DESCARGA)</v>
          </cell>
          <cell r="C2475" t="str">
            <v>Insumos</v>
          </cell>
          <cell r="D2475" t="str">
            <v>UN</v>
          </cell>
          <cell r="E2475">
            <v>50268</v>
          </cell>
          <cell r="F2475">
            <v>48335</v>
          </cell>
        </row>
        <row r="2476">
          <cell r="A2476" t="str">
            <v>I2786</v>
          </cell>
          <cell r="B2476" t="str">
            <v>PLATINA DE ACERO DE 1-1/2" x 3/8" x 6m</v>
          </cell>
          <cell r="C2476" t="str">
            <v>Insumos</v>
          </cell>
          <cell r="D2476" t="str">
            <v>UN</v>
          </cell>
          <cell r="E2476">
            <v>101920</v>
          </cell>
          <cell r="F2476">
            <v>98000</v>
          </cell>
        </row>
        <row r="2477">
          <cell r="A2477" t="str">
            <v>I2787</v>
          </cell>
          <cell r="B2477" t="str">
            <v>ANGULO DE 2" x 3/16" x 6m</v>
          </cell>
          <cell r="C2477" t="str">
            <v>Insumos</v>
          </cell>
          <cell r="D2477" t="str">
            <v>UN</v>
          </cell>
          <cell r="E2477">
            <v>141440</v>
          </cell>
          <cell r="F2477">
            <v>136000</v>
          </cell>
        </row>
        <row r="2478">
          <cell r="A2478" t="str">
            <v>I2788</v>
          </cell>
          <cell r="B2478" t="str">
            <v>PISO VINÍLICO SPC TESUN OAK 3.2/1MM CAJA 3.1 M2 HOLZTEK O SIMILAR</v>
          </cell>
          <cell r="C2478" t="str">
            <v>Insumos</v>
          </cell>
          <cell r="D2478" t="str">
            <v>M2</v>
          </cell>
          <cell r="E2478">
            <v>67600</v>
          </cell>
          <cell r="F2478">
            <v>65000</v>
          </cell>
        </row>
        <row r="2479">
          <cell r="A2479" t="str">
            <v>I2789</v>
          </cell>
          <cell r="B2479" t="str">
            <v>ESPUMA BAJO PISO E= 4 MM</v>
          </cell>
          <cell r="C2479" t="str">
            <v>Insumos</v>
          </cell>
          <cell r="D2479" t="str">
            <v>M2</v>
          </cell>
          <cell r="E2479">
            <v>5200</v>
          </cell>
          <cell r="F2479">
            <v>5000</v>
          </cell>
        </row>
        <row r="2480">
          <cell r="A2480" t="str">
            <v>I2790</v>
          </cell>
          <cell r="B2480" t="str">
            <v>TUBO GALVANIZADO 3" CAL. 12</v>
          </cell>
          <cell r="C2480" t="str">
            <v>Insumos</v>
          </cell>
          <cell r="D2480" t="str">
            <v>ML</v>
          </cell>
          <cell r="E2480">
            <v>47450</v>
          </cell>
          <cell r="F2480">
            <v>45625</v>
          </cell>
        </row>
        <row r="2481">
          <cell r="A2481" t="str">
            <v>I2791</v>
          </cell>
          <cell r="B2481" t="str">
            <v>TUBO GALVANIZADO 1" CAL. 12</v>
          </cell>
          <cell r="C2481" t="str">
            <v>Insumos</v>
          </cell>
          <cell r="D2481" t="str">
            <v>ML</v>
          </cell>
          <cell r="E2481">
            <v>8476</v>
          </cell>
          <cell r="F2481">
            <v>8150</v>
          </cell>
        </row>
        <row r="2482">
          <cell r="A2482" t="str">
            <v>I2792</v>
          </cell>
          <cell r="B2482" t="str">
            <v>PLATINA DE ACERO DE 1" x 3/16"</v>
          </cell>
          <cell r="C2482" t="str">
            <v>Insumos</v>
          </cell>
          <cell r="D2482" t="str">
            <v>ML</v>
          </cell>
          <cell r="E2482">
            <v>5533</v>
          </cell>
          <cell r="F2482">
            <v>5320</v>
          </cell>
        </row>
        <row r="2483">
          <cell r="A2483" t="str">
            <v>I2793</v>
          </cell>
          <cell r="B2483" t="str">
            <v>ANGULO DE 1" x 1" x 3/16"</v>
          </cell>
          <cell r="C2483" t="str">
            <v>Insumos</v>
          </cell>
          <cell r="D2483" t="str">
            <v>ML</v>
          </cell>
          <cell r="E2483">
            <v>9256</v>
          </cell>
          <cell r="F2483">
            <v>8900</v>
          </cell>
        </row>
        <row r="2484">
          <cell r="A2484" t="str">
            <v>I2794</v>
          </cell>
          <cell r="B2484" t="str">
            <v>ESPARRAGO ROSCADO DE 3/4" X 12" B7</v>
          </cell>
          <cell r="C2484" t="str">
            <v>Insumos</v>
          </cell>
          <cell r="D2484" t="str">
            <v>UN</v>
          </cell>
          <cell r="E2484">
            <v>12480</v>
          </cell>
          <cell r="F2484">
            <v>12000</v>
          </cell>
        </row>
        <row r="2485">
          <cell r="A2485" t="str">
            <v>I2795</v>
          </cell>
          <cell r="B2485" t="str">
            <v>BREAKER TOTALIZADOR 3x40A 25KA</v>
          </cell>
          <cell r="C2485" t="str">
            <v>Insumos</v>
          </cell>
          <cell r="D2485" t="str">
            <v>Und</v>
          </cell>
          <cell r="E2485">
            <v>231920</v>
          </cell>
          <cell r="F2485">
            <v>223000</v>
          </cell>
        </row>
        <row r="2486">
          <cell r="A2486" t="str">
            <v>I2797</v>
          </cell>
          <cell r="B2486" t="str">
            <v>LLAVE SELECTORA CONMUTABLE, 32A 3 POSICIONES</v>
          </cell>
          <cell r="C2486" t="str">
            <v>Insumos</v>
          </cell>
          <cell r="D2486" t="str">
            <v>Und</v>
          </cell>
          <cell r="E2486">
            <v>62400</v>
          </cell>
          <cell r="F2486">
            <v>60000</v>
          </cell>
        </row>
        <row r="2487">
          <cell r="A2487" t="str">
            <v>I2803</v>
          </cell>
          <cell r="B2487" t="str">
            <v>CAJA PVC SCH40 4X4</v>
          </cell>
          <cell r="C2487" t="str">
            <v>Insumos</v>
          </cell>
          <cell r="D2487" t="str">
            <v>Und</v>
          </cell>
          <cell r="E2487">
            <v>1655</v>
          </cell>
          <cell r="F2487">
            <v>1591</v>
          </cell>
        </row>
        <row r="2488">
          <cell r="A2488" t="str">
            <v>I2804</v>
          </cell>
          <cell r="B2488" t="str">
            <v>SUPLEMENTO PVC SCH40 4X4</v>
          </cell>
          <cell r="C2488" t="str">
            <v>Insumos</v>
          </cell>
          <cell r="D2488" t="str">
            <v>Und</v>
          </cell>
          <cell r="E2488">
            <v>676</v>
          </cell>
          <cell r="F2488">
            <v>650</v>
          </cell>
        </row>
        <row r="2489">
          <cell r="A2489" t="str">
            <v>I2805</v>
          </cell>
          <cell r="B2489" t="str">
            <v>SENSOR DE MOVIMIENTO DE TECHO</v>
          </cell>
          <cell r="C2489" t="str">
            <v>Insumos</v>
          </cell>
          <cell r="D2489" t="str">
            <v>Und</v>
          </cell>
          <cell r="E2489">
            <v>26000</v>
          </cell>
          <cell r="F2489">
            <v>25000</v>
          </cell>
        </row>
        <row r="2490">
          <cell r="A2490" t="str">
            <v>I2806</v>
          </cell>
          <cell r="B2490" t="str">
            <v>CAJA PVC SCH40 2x4</v>
          </cell>
          <cell r="C2490" t="str">
            <v>Insumos</v>
          </cell>
          <cell r="D2490" t="str">
            <v>Und</v>
          </cell>
          <cell r="E2490">
            <v>884</v>
          </cell>
          <cell r="F2490">
            <v>850</v>
          </cell>
        </row>
        <row r="2491">
          <cell r="A2491" t="str">
            <v>I2807</v>
          </cell>
          <cell r="B2491" t="str">
            <v>TOMACORRIENTE INCRUSTAR 220 V</v>
          </cell>
          <cell r="C2491" t="str">
            <v>Insumos</v>
          </cell>
          <cell r="D2491" t="str">
            <v>Und</v>
          </cell>
          <cell r="E2491">
            <v>87256</v>
          </cell>
          <cell r="F2491">
            <v>83900</v>
          </cell>
        </row>
        <row r="2492">
          <cell r="A2492" t="str">
            <v>I2808</v>
          </cell>
          <cell r="B2492" t="str">
            <v>LUMINARIA TIPO HIGH BAY FORTE LENS L06 610x400x100 COLGAR</v>
          </cell>
          <cell r="C2492" t="str">
            <v>Insumos</v>
          </cell>
          <cell r="D2492" t="str">
            <v>Und</v>
          </cell>
          <cell r="E2492">
            <v>655200</v>
          </cell>
          <cell r="F2492">
            <v>630000</v>
          </cell>
        </row>
        <row r="2493">
          <cell r="A2493" t="str">
            <v>I2809</v>
          </cell>
          <cell r="B2493" t="str">
            <v>TOMA LEVITON</v>
          </cell>
          <cell r="C2493" t="str">
            <v>Insumos</v>
          </cell>
          <cell r="D2493" t="str">
            <v>Und</v>
          </cell>
          <cell r="E2493">
            <v>10088</v>
          </cell>
          <cell r="F2493">
            <v>9700</v>
          </cell>
        </row>
        <row r="2494">
          <cell r="A2494" t="str">
            <v>I2810</v>
          </cell>
          <cell r="B2494" t="str">
            <v>ACCESORIOS CUELGAS LUMINARIAS (GUAYAS ACERO, PERNOS)</v>
          </cell>
          <cell r="C2494" t="str">
            <v>Insumos</v>
          </cell>
          <cell r="D2494" t="str">
            <v>Und</v>
          </cell>
          <cell r="E2494">
            <v>10400</v>
          </cell>
          <cell r="F2494">
            <v>10000</v>
          </cell>
        </row>
        <row r="2495">
          <cell r="A2495" t="str">
            <v>I2811</v>
          </cell>
          <cell r="B2495" t="str">
            <v>LUMINARIA TIPO ATENEA 2.5 LT OPTIX 60 LENS E18 1140x58x72 COLGAR</v>
          </cell>
          <cell r="C2495" t="str">
            <v>Insumos</v>
          </cell>
          <cell r="D2495" t="str">
            <v>Und</v>
          </cell>
          <cell r="E2495">
            <v>592800</v>
          </cell>
          <cell r="F2495">
            <v>570000</v>
          </cell>
        </row>
        <row r="2496">
          <cell r="A2496" t="str">
            <v>I2812</v>
          </cell>
          <cell r="B2496" t="str">
            <v>PANEL LED REDONDO INCRUSTAR 12W 4000k</v>
          </cell>
          <cell r="C2496" t="str">
            <v>Insumos</v>
          </cell>
          <cell r="D2496" t="str">
            <v>Und</v>
          </cell>
          <cell r="E2496">
            <v>18720</v>
          </cell>
          <cell r="F2496">
            <v>18000</v>
          </cell>
        </row>
        <row r="2497">
          <cell r="A2497" t="str">
            <v>I2813</v>
          </cell>
          <cell r="B2497" t="str">
            <v>PANEL LED REDONDO INCRUSTAR 35W 4000k</v>
          </cell>
          <cell r="C2497" t="str">
            <v>Insumos</v>
          </cell>
          <cell r="D2497" t="str">
            <v>Und</v>
          </cell>
          <cell r="E2497">
            <v>39520</v>
          </cell>
          <cell r="F2497">
            <v>38000</v>
          </cell>
        </row>
        <row r="2498">
          <cell r="A2498" t="str">
            <v>I2814</v>
          </cell>
          <cell r="B2498" t="str">
            <v>APLIQUE DECORATIVO 12W 4000k TIPO AP3</v>
          </cell>
          <cell r="C2498" t="str">
            <v>Insumos</v>
          </cell>
          <cell r="D2498" t="str">
            <v>Und</v>
          </cell>
          <cell r="E2498">
            <v>101920</v>
          </cell>
          <cell r="F2498">
            <v>98000</v>
          </cell>
        </row>
        <row r="2499">
          <cell r="A2499" t="str">
            <v>I2815</v>
          </cell>
          <cell r="B2499" t="str">
            <v>PANEL LED RECTANGULAR 40W INCRUTAR 4000K</v>
          </cell>
          <cell r="C2499" t="str">
            <v>Insumos</v>
          </cell>
          <cell r="D2499" t="str">
            <v>Und</v>
          </cell>
          <cell r="E2499">
            <v>135200</v>
          </cell>
          <cell r="F2499">
            <v>130000</v>
          </cell>
        </row>
        <row r="2500">
          <cell r="A2500" t="str">
            <v>I2816</v>
          </cell>
          <cell r="B2500" t="str">
            <v>LAMPARA DE EMERGENCIA TIPO DOWNLIGHT 4.5W 6K</v>
          </cell>
          <cell r="C2500" t="str">
            <v>Insumos</v>
          </cell>
          <cell r="D2500" t="str">
            <v>Und</v>
          </cell>
          <cell r="E2500">
            <v>111280</v>
          </cell>
          <cell r="F2500">
            <v>107000</v>
          </cell>
        </row>
        <row r="2501">
          <cell r="A2501" t="str">
            <v>I2817</v>
          </cell>
          <cell r="B2501" t="str">
            <v>AVISO DE SALIDA 1.8W P33718-19</v>
          </cell>
          <cell r="C2501" t="str">
            <v>Insumos</v>
          </cell>
          <cell r="D2501" t="str">
            <v>Und</v>
          </cell>
          <cell r="E2501">
            <v>78000</v>
          </cell>
          <cell r="F2501">
            <v>75000</v>
          </cell>
        </row>
        <row r="2502">
          <cell r="A2502" t="str">
            <v>I2820</v>
          </cell>
          <cell r="B2502" t="str">
            <v>APLIQUE LED TIPO WALL PACK P24107-36</v>
          </cell>
          <cell r="C2502" t="str">
            <v>Insumos</v>
          </cell>
          <cell r="D2502" t="str">
            <v>Und</v>
          </cell>
          <cell r="E2502">
            <v>332800</v>
          </cell>
          <cell r="F2502">
            <v>320000</v>
          </cell>
        </row>
        <row r="2503">
          <cell r="A2503" t="str">
            <v>I2823</v>
          </cell>
          <cell r="B2503" t="str">
            <v>SPOT RIEL TIPO 60ys390mvn Avoir Tecnolite (x6)</v>
          </cell>
          <cell r="C2503" t="str">
            <v>Insumos</v>
          </cell>
          <cell r="D2503" t="str">
            <v>Und</v>
          </cell>
          <cell r="E2503">
            <v>98800</v>
          </cell>
          <cell r="F2503">
            <v>95000</v>
          </cell>
        </row>
        <row r="2504">
          <cell r="A2504" t="str">
            <v>I2824</v>
          </cell>
          <cell r="B2504" t="str">
            <v>RIEL 3m</v>
          </cell>
          <cell r="C2504" t="str">
            <v>Insumos</v>
          </cell>
          <cell r="D2504" t="str">
            <v>Und</v>
          </cell>
          <cell r="E2504">
            <v>156000</v>
          </cell>
          <cell r="F2504">
            <v>150000</v>
          </cell>
        </row>
        <row r="2505">
          <cell r="A2505" t="str">
            <v>I2825</v>
          </cell>
          <cell r="B2505" t="str">
            <v>CAJA RAWELT 4X4 1"</v>
          </cell>
          <cell r="C2505" t="str">
            <v>Insumos</v>
          </cell>
          <cell r="D2505" t="str">
            <v>Und</v>
          </cell>
          <cell r="E2505">
            <v>21840</v>
          </cell>
          <cell r="F2505">
            <v>21000</v>
          </cell>
        </row>
        <row r="2506">
          <cell r="A2506" t="str">
            <v>I2826</v>
          </cell>
          <cell r="B2506" t="str">
            <v>CABLE DE AUDIO XLR 2x14</v>
          </cell>
          <cell r="C2506" t="str">
            <v>Insumos</v>
          </cell>
          <cell r="D2506" t="str">
            <v>Ml</v>
          </cell>
          <cell r="E2506">
            <v>4160</v>
          </cell>
          <cell r="F2506">
            <v>4000</v>
          </cell>
        </row>
        <row r="2507">
          <cell r="A2507" t="str">
            <v>I2827</v>
          </cell>
          <cell r="B2507" t="str">
            <v>CINTA LED TIPO INTERIOR 3000K TIPO STR800</v>
          </cell>
          <cell r="C2507" t="str">
            <v>Insumos</v>
          </cell>
          <cell r="D2507" t="str">
            <v>Ml</v>
          </cell>
          <cell r="E2507">
            <v>33280</v>
          </cell>
          <cell r="F2507">
            <v>32000</v>
          </cell>
        </row>
        <row r="2508">
          <cell r="A2508" t="str">
            <v>I2828</v>
          </cell>
          <cell r="B2508" t="str">
            <v>CANALETA PLASTICA 100x45 mm</v>
          </cell>
          <cell r="C2508" t="str">
            <v>Insumos</v>
          </cell>
          <cell r="D2508" t="str">
            <v>Ml</v>
          </cell>
          <cell r="E2508">
            <v>24648</v>
          </cell>
          <cell r="F2508">
            <v>23700</v>
          </cell>
        </row>
        <row r="2509">
          <cell r="A2509" t="str">
            <v>I2829</v>
          </cell>
          <cell r="B2509" t="str">
            <v>SEPARADOR 100x45 mm</v>
          </cell>
          <cell r="C2509" t="str">
            <v>Insumos</v>
          </cell>
          <cell r="D2509" t="str">
            <v>Ml</v>
          </cell>
          <cell r="E2509">
            <v>4420</v>
          </cell>
          <cell r="F2509">
            <v>4250</v>
          </cell>
        </row>
        <row r="2510">
          <cell r="A2510" t="str">
            <v>I2830</v>
          </cell>
          <cell r="B2510" t="str">
            <v>TUBO CONDUIT PVC SCH40 1"</v>
          </cell>
          <cell r="C2510" t="str">
            <v>Insumos</v>
          </cell>
          <cell r="D2510" t="str">
            <v>Ml</v>
          </cell>
          <cell r="E2510">
            <v>5408</v>
          </cell>
          <cell r="F2510">
            <v>5200</v>
          </cell>
        </row>
        <row r="2511">
          <cell r="A2511" t="str">
            <v>I2832</v>
          </cell>
          <cell r="B2511" t="str">
            <v>TUBO CONDUIT PVC SCH40 1 1/2"</v>
          </cell>
          <cell r="C2511" t="str">
            <v>Insumos</v>
          </cell>
          <cell r="D2511" t="str">
            <v>Ml</v>
          </cell>
          <cell r="E2511">
            <v>8840</v>
          </cell>
          <cell r="F2511">
            <v>8500</v>
          </cell>
        </row>
        <row r="2512">
          <cell r="A2512" t="str">
            <v>I2833</v>
          </cell>
          <cell r="B2512" t="str">
            <v>TUBO CONDUIT PVC SCH40 2"</v>
          </cell>
          <cell r="C2512" t="str">
            <v>Insumos</v>
          </cell>
          <cell r="D2512" t="str">
            <v>Ml</v>
          </cell>
          <cell r="E2512">
            <v>11960</v>
          </cell>
          <cell r="F2512">
            <v>11500</v>
          </cell>
        </row>
        <row r="2513">
          <cell r="A2513" t="str">
            <v>I2834</v>
          </cell>
          <cell r="B2513" t="str">
            <v>CABLE UTP CAT. 6A</v>
          </cell>
          <cell r="C2513" t="str">
            <v>Insumos</v>
          </cell>
          <cell r="D2513" t="str">
            <v>Ml</v>
          </cell>
          <cell r="E2513">
            <v>3744</v>
          </cell>
          <cell r="F2513">
            <v>3600</v>
          </cell>
        </row>
        <row r="2514">
          <cell r="A2514" t="str">
            <v>I2835</v>
          </cell>
          <cell r="B2514" t="str">
            <v>JACK RJ45 CAT. 6A</v>
          </cell>
          <cell r="C2514" t="str">
            <v>Insumos</v>
          </cell>
          <cell r="D2514" t="str">
            <v>Und</v>
          </cell>
          <cell r="E2514">
            <v>29380</v>
          </cell>
          <cell r="F2514">
            <v>28250</v>
          </cell>
        </row>
        <row r="2515">
          <cell r="A2515" t="str">
            <v>I2836</v>
          </cell>
          <cell r="B2515" t="str">
            <v>FACE PLATE DOBLE</v>
          </cell>
          <cell r="C2515" t="str">
            <v>Insumos</v>
          </cell>
          <cell r="D2515" t="str">
            <v>Und</v>
          </cell>
          <cell r="E2515">
            <v>19050</v>
          </cell>
          <cell r="F2515">
            <v>18317</v>
          </cell>
        </row>
        <row r="2516">
          <cell r="A2516" t="str">
            <v>I2837</v>
          </cell>
          <cell r="B2516" t="str">
            <v>BLANK INSERT</v>
          </cell>
          <cell r="C2516" t="str">
            <v>Insumos</v>
          </cell>
          <cell r="D2516" t="str">
            <v>Und</v>
          </cell>
          <cell r="E2516">
            <v>1114</v>
          </cell>
          <cell r="F2516">
            <v>1071</v>
          </cell>
        </row>
        <row r="2517">
          <cell r="A2517" t="str">
            <v>I2838</v>
          </cell>
          <cell r="B2517" t="str">
            <v>HERRAJE ANGULADO 48 PTOS.</v>
          </cell>
          <cell r="C2517" t="str">
            <v>Insumos</v>
          </cell>
          <cell r="D2517" t="str">
            <v>Und</v>
          </cell>
          <cell r="E2517">
            <v>318777</v>
          </cell>
          <cell r="F2517">
            <v>306516</v>
          </cell>
        </row>
        <row r="2518">
          <cell r="A2518" t="str">
            <v>I2839</v>
          </cell>
          <cell r="B2518" t="str">
            <v>HERRAJE ANGULADO 24 PTOS.</v>
          </cell>
          <cell r="C2518" t="str">
            <v>Insumos</v>
          </cell>
          <cell r="D2518" t="str">
            <v>Und</v>
          </cell>
          <cell r="E2518">
            <v>318777</v>
          </cell>
          <cell r="F2518">
            <v>306516</v>
          </cell>
        </row>
        <row r="2519">
          <cell r="A2519" t="str">
            <v>I2840</v>
          </cell>
          <cell r="B2519" t="str">
            <v>PATCH CORD RJ45 30 CM CAT. 6A</v>
          </cell>
          <cell r="C2519" t="str">
            <v>Insumos</v>
          </cell>
          <cell r="D2519" t="str">
            <v>Und</v>
          </cell>
          <cell r="E2519">
            <v>26000</v>
          </cell>
          <cell r="F2519">
            <v>25000</v>
          </cell>
        </row>
        <row r="2520">
          <cell r="A2520" t="str">
            <v>I2841</v>
          </cell>
          <cell r="B2520" t="str">
            <v>ORGANIZADOR HORIZONTAL 2RU</v>
          </cell>
          <cell r="C2520" t="str">
            <v>Insumos</v>
          </cell>
          <cell r="D2520" t="str">
            <v>Und</v>
          </cell>
          <cell r="E2520">
            <v>296400</v>
          </cell>
          <cell r="F2520">
            <v>285000</v>
          </cell>
        </row>
        <row r="2521">
          <cell r="A2521" t="str">
            <v>I2842</v>
          </cell>
          <cell r="B2521" t="str">
            <v>CERTIFICACION SALIDA DATOS</v>
          </cell>
          <cell r="C2521" t="str">
            <v>Insumos</v>
          </cell>
          <cell r="D2521" t="str">
            <v>Und</v>
          </cell>
          <cell r="E2521">
            <v>15600</v>
          </cell>
          <cell r="F2521">
            <v>15000</v>
          </cell>
        </row>
        <row r="2522">
          <cell r="A2522" t="str">
            <v>I2843</v>
          </cell>
          <cell r="B2522" t="str">
            <v>GRIFERÍA LAVAPLATOS SENCILLA BALTA INCLUYE ACOPLES Y DEMAS ELEMENTOS NECESARIOS PARA SU CORRECTA INSTALACION</v>
          </cell>
          <cell r="C2522" t="str">
            <v>Insumos</v>
          </cell>
          <cell r="D2522" t="str">
            <v>Und</v>
          </cell>
          <cell r="E2522">
            <v>62296</v>
          </cell>
          <cell r="F2522">
            <v>59900</v>
          </cell>
        </row>
        <row r="2523">
          <cell r="A2523" t="str">
            <v>I2844</v>
          </cell>
          <cell r="B2523" t="str">
            <v>SIFON PARA LAVAPLATOS TIPO GRIVAL O SIMILAR INCLUYE ACOPLES, DESAGUE, REJILLA Y DEMÁS ACCESORIOS PARA SU CORRECTA INSTALACIÓN</v>
          </cell>
          <cell r="C2523" t="str">
            <v>Insumos</v>
          </cell>
          <cell r="D2523" t="str">
            <v>Und</v>
          </cell>
          <cell r="E2523">
            <v>58136</v>
          </cell>
          <cell r="F2523">
            <v>55900</v>
          </cell>
        </row>
        <row r="2524">
          <cell r="A2524" t="str">
            <v>I2845</v>
          </cell>
          <cell r="B2524" t="str">
            <v xml:space="preserve">LLAVE DE REGULACIÓN TIPO GRIVAL </v>
          </cell>
          <cell r="C2524" t="str">
            <v>Insumos</v>
          </cell>
          <cell r="D2524" t="str">
            <v>Und</v>
          </cell>
          <cell r="E2524">
            <v>19656</v>
          </cell>
          <cell r="F2524">
            <v>18900</v>
          </cell>
        </row>
        <row r="2525">
          <cell r="A2525" t="str">
            <v>I2846</v>
          </cell>
          <cell r="B2525" t="str">
            <v>DIVISION DE DUCHA EN ALUMINIO Y ACRILICO (INCLUYE TOALLERO Y PASADOR)</v>
          </cell>
          <cell r="C2525" t="str">
            <v>Insumos</v>
          </cell>
          <cell r="D2525" t="str">
            <v>M2</v>
          </cell>
          <cell r="E2525">
            <v>172851</v>
          </cell>
          <cell r="F2525">
            <v>166203</v>
          </cell>
        </row>
        <row r="2526">
          <cell r="A2526" t="str">
            <v>I2847</v>
          </cell>
          <cell r="B2526" t="str">
            <v>DESMONTE Y RETIRO DE CONTRAPESOS EXISTENTES EN EDIFICACIÓN</v>
          </cell>
          <cell r="C2526" t="str">
            <v>Insumos</v>
          </cell>
          <cell r="D2526" t="str">
            <v>Global</v>
          </cell>
          <cell r="E2526">
            <v>10399756</v>
          </cell>
          <cell r="F2526">
            <v>9999765</v>
          </cell>
        </row>
        <row r="2527">
          <cell r="A2527" t="str">
            <v>I2848</v>
          </cell>
          <cell r="B2527" t="str">
            <v xml:space="preserve">COCINA DE 1.5 M ANCHO 0,60M, CON ESTUFA; INCLUYE: MUEBLE SUPERIOR, MUEBLE INFERIOR, MESON CON LAVAPLATOS. </v>
          </cell>
          <cell r="C2527" t="str">
            <v>Insumos</v>
          </cell>
          <cell r="D2527" t="str">
            <v>Und</v>
          </cell>
          <cell r="E2527">
            <v>1909336</v>
          </cell>
          <cell r="F2527">
            <v>1835900</v>
          </cell>
        </row>
        <row r="2528">
          <cell r="A2528" t="str">
            <v>I2849</v>
          </cell>
          <cell r="B2528" t="str">
            <v xml:space="preserve">COCINA DE 1.8 M ANCHO 0,60M, CON ESTUFA ; INCLUYE: MUEBLE SUPERIOR, MUEBLE INFERIOR, MESON CON LAVAPLATOS. </v>
          </cell>
          <cell r="C2528" t="str">
            <v>Insumos</v>
          </cell>
          <cell r="D2528" t="str">
            <v>Und</v>
          </cell>
          <cell r="E2528">
            <v>2325336</v>
          </cell>
          <cell r="F2528">
            <v>2235900</v>
          </cell>
        </row>
        <row r="2529">
          <cell r="A2529" t="str">
            <v>I2850</v>
          </cell>
          <cell r="B2529" t="str">
            <v xml:space="preserve">COCINA DE 1.8 M ANCHO 0,60M, CON ESTUFA ; INCLUYE: MUEBLE SUPERIOR, MUEBLE INFERIOR, MESON CON LAVAPLATOS. </v>
          </cell>
          <cell r="C2529" t="str">
            <v>Insumos</v>
          </cell>
          <cell r="D2529" t="str">
            <v>Und</v>
          </cell>
          <cell r="E2529">
            <v>1560000</v>
          </cell>
          <cell r="F2529">
            <v>1500000</v>
          </cell>
        </row>
        <row r="2530">
          <cell r="A2530" t="str">
            <v>I2851</v>
          </cell>
          <cell r="B2530" t="str">
            <v xml:space="preserve">VENTANA EN LÁMINA METÁLICA DOBLADA, CALIBRE 22, CORREDIZA, MANIJA Y PÓRTA CANDADO, PINTADA CON ANTICORROSIVO A 3 MANOS, CON VIDRIO TRSLUCIDO 4MM SOPORTADA EN CONCRETO DE 3000 PSI </v>
          </cell>
          <cell r="C2530" t="str">
            <v>Insumos</v>
          </cell>
          <cell r="D2530" t="str">
            <v>m2</v>
          </cell>
          <cell r="E2530">
            <v>164666</v>
          </cell>
          <cell r="F2530">
            <v>158333</v>
          </cell>
        </row>
        <row r="2531">
          <cell r="A2531" t="str">
            <v>I2852</v>
          </cell>
          <cell r="B2531" t="str">
            <v>PUERTA Y MARCO EN LÁMINA METÁLICA DOBLADA CALIBRE 22 CON CHAPA TIPO VERA O SIMILAR, PINTADA CON ANTICORROSIVO A 3 MANOS</v>
          </cell>
          <cell r="C2531" t="str">
            <v>Insumos</v>
          </cell>
          <cell r="D2531" t="str">
            <v>m2</v>
          </cell>
          <cell r="E2531">
            <v>258232</v>
          </cell>
          <cell r="F2531">
            <v>248300</v>
          </cell>
        </row>
        <row r="2532">
          <cell r="A2532" t="str">
            <v>I2853</v>
          </cell>
          <cell r="B2532" t="str">
            <v>TAPÓN DE PRUEBA HASTA 4"</v>
          </cell>
          <cell r="C2532" t="str">
            <v>Insumos</v>
          </cell>
          <cell r="D2532" t="str">
            <v>und</v>
          </cell>
          <cell r="E2532">
            <v>3640</v>
          </cell>
          <cell r="F2532">
            <v>3500</v>
          </cell>
        </row>
        <row r="2533">
          <cell r="A2533" t="str">
            <v>I2854</v>
          </cell>
          <cell r="B2533" t="str">
            <v>PORCELANATO PARA PISO ESTILO NEUTRO NOVU-B 60*60 BLANCO</v>
          </cell>
          <cell r="C2533" t="str">
            <v>Insumos</v>
          </cell>
          <cell r="D2533" t="str">
            <v>m2</v>
          </cell>
          <cell r="E2533">
            <v>67496</v>
          </cell>
          <cell r="F2533">
            <v>64900</v>
          </cell>
        </row>
        <row r="2534">
          <cell r="A2534" t="str">
            <v>I2855</v>
          </cell>
          <cell r="B2534" t="str">
            <v>PISO PETRA TORTORA CD 60X60CM</v>
          </cell>
          <cell r="C2534" t="str">
            <v>Insumos</v>
          </cell>
          <cell r="D2534" t="str">
            <v>m2</v>
          </cell>
          <cell r="E2534">
            <v>45136</v>
          </cell>
          <cell r="F2534">
            <v>43400</v>
          </cell>
        </row>
        <row r="2535">
          <cell r="A2535" t="str">
            <v>I2856</v>
          </cell>
          <cell r="B2535" t="str">
            <v>PORCELANATO ESTILO NEUTRO NOVU 80*160</v>
          </cell>
          <cell r="C2535" t="str">
            <v>Insumos</v>
          </cell>
          <cell r="D2535" t="str">
            <v>M2</v>
          </cell>
          <cell r="E2535">
            <v>143520</v>
          </cell>
          <cell r="F2535">
            <v>138000</v>
          </cell>
        </row>
        <row r="2536">
          <cell r="A2536" t="str">
            <v>I2857</v>
          </cell>
          <cell r="B2536" t="str">
            <v>LAVAMANOS SOBREPONER BARU 45X32 CMS VESSEL INKORPORAR O SIMILAR.</v>
          </cell>
          <cell r="C2536" t="str">
            <v>Insumos</v>
          </cell>
          <cell r="D2536" t="str">
            <v>UND</v>
          </cell>
          <cell r="E2536">
            <v>487864</v>
          </cell>
          <cell r="F2536">
            <v>469100</v>
          </cell>
        </row>
        <row r="2537">
          <cell r="A2537" t="str">
            <v>I2858</v>
          </cell>
          <cell r="B2537" t="str">
            <v>GRIFERÍA DUCHA MEZCLADOR BACCI CUADRADA CROMO PFISTER O SIMILAR. (INCLUYE UNIVERSAL Y REGADERA)</v>
          </cell>
          <cell r="C2537" t="str">
            <v>Insumos</v>
          </cell>
          <cell r="D2537" t="str">
            <v>UND</v>
          </cell>
          <cell r="E2537">
            <v>454480</v>
          </cell>
          <cell r="F2537">
            <v>437000</v>
          </cell>
        </row>
        <row r="2538">
          <cell r="A2538" t="str">
            <v>I2859</v>
          </cell>
          <cell r="B2538" t="str">
            <v xml:space="preserve">SUMINISTRO E INSTALACIÓN DE DIVISIÓN DE BAÑO CON VIDRIO DE SEGURIDAD TEMPLADO INCOLORO DE 8 MM CON ESTRUCTURA Y RIEL EN ALUMINIO ENCAUCHETADO Y CON TODOS LOS ELEMENTOS DE FIJACION </v>
          </cell>
          <cell r="C2538" t="str">
            <v>Insumos</v>
          </cell>
          <cell r="D2538" t="str">
            <v>M2</v>
          </cell>
          <cell r="E2538">
            <v>499200</v>
          </cell>
          <cell r="F2538">
            <v>480000</v>
          </cell>
        </row>
        <row r="2539">
          <cell r="A2539" t="str">
            <v>I2861</v>
          </cell>
          <cell r="B2539" t="str">
            <v>VARILLA CUADRADA DE 1/2"</v>
          </cell>
          <cell r="C2539" t="str">
            <v>Insumos</v>
          </cell>
          <cell r="D2539" t="str">
            <v>M</v>
          </cell>
          <cell r="E2539">
            <v>4775</v>
          </cell>
          <cell r="F2539">
            <v>4591</v>
          </cell>
        </row>
        <row r="2540">
          <cell r="A2540" t="str">
            <v>I2862</v>
          </cell>
          <cell r="B2540" t="str">
            <v>GRIFERIA PARA LAVAMANOS TEMPORIZADOR INCLINADA SENSI DACQUA</v>
          </cell>
          <cell r="C2540" t="str">
            <v>Insumos</v>
          </cell>
          <cell r="D2540" t="str">
            <v>UND</v>
          </cell>
          <cell r="E2540">
            <v>182936</v>
          </cell>
          <cell r="F2540">
            <v>175900</v>
          </cell>
        </row>
        <row r="2541">
          <cell r="A2541" t="str">
            <v>I2863</v>
          </cell>
          <cell r="B2541" t="str">
            <v>MANTENIMIENTO Y RESTAURACION DE ANTEPECHOS Y DINTEL SUPERIOR EN MADERA</v>
          </cell>
          <cell r="C2541" t="str">
            <v>Insumos</v>
          </cell>
          <cell r="D2541" t="str">
            <v>ML</v>
          </cell>
          <cell r="E2541">
            <v>83200</v>
          </cell>
          <cell r="F2541">
            <v>80000</v>
          </cell>
        </row>
        <row r="2542">
          <cell r="A2542" t="str">
            <v>I2864</v>
          </cell>
          <cell r="B2542" t="str">
            <v>SUMINISTRO, TRANSPORTE E INSTALACIÓN DE MADERA PARA ANTEPECHO INCLUYE DINTEL SUPERIOR EN MADERA</v>
          </cell>
          <cell r="C2542" t="str">
            <v>Insumos</v>
          </cell>
          <cell r="D2542" t="str">
            <v>ML</v>
          </cell>
          <cell r="E2542">
            <v>126235</v>
          </cell>
          <cell r="F2542">
            <v>121380</v>
          </cell>
        </row>
        <row r="2543">
          <cell r="A2543" t="str">
            <v>I2865</v>
          </cell>
          <cell r="B2543" t="str">
            <v xml:space="preserve">VESTIER EN MADERA MELAMINICA DE 15MM DE DOS MODULOS:MODULO 1 ENTREPAÑOS Y CAJÓN; MODULO 2 ESPACIO DE COLGAR </v>
          </cell>
          <cell r="C2543" t="str">
            <v>Insumos</v>
          </cell>
          <cell r="D2543" t="str">
            <v>Und</v>
          </cell>
          <cell r="E2543">
            <v>3536000</v>
          </cell>
          <cell r="F2543">
            <v>3400000</v>
          </cell>
        </row>
        <row r="2544">
          <cell r="A2544" t="str">
            <v>I2866</v>
          </cell>
          <cell r="B2544" t="str">
            <v>ESMALTE POLIURETANO MEDIOS SOLIDOS PINTUCO O SIMILAR COMP A</v>
          </cell>
          <cell r="C2544" t="str">
            <v>Insumos</v>
          </cell>
          <cell r="D2544" t="str">
            <v>galon</v>
          </cell>
          <cell r="E2544">
            <v>343200</v>
          </cell>
          <cell r="F2544">
            <v>330000</v>
          </cell>
        </row>
        <row r="2545">
          <cell r="A2545" t="str">
            <v>I2867</v>
          </cell>
          <cell r="B2545" t="str">
            <v>ESMALTE POLIURETANO MEDIOS SOLIDOS PINTUCO O SIMILAR COMP B</v>
          </cell>
          <cell r="C2545" t="str">
            <v>Insumos</v>
          </cell>
          <cell r="D2545" t="str">
            <v>galon</v>
          </cell>
          <cell r="E2545">
            <v>452400</v>
          </cell>
          <cell r="F2545">
            <v>435000</v>
          </cell>
        </row>
        <row r="2546">
          <cell r="A2546" t="str">
            <v>I2868</v>
          </cell>
          <cell r="B2546" t="str">
            <v>SUMINISTRO, TRANSPORTE E INSTALACION DE ESPEJO 5MM CON MEDIDAS DE 1,80 X 0,60 INCLUYE MARCO EN MADECOR DE 15MM TIPO PIZANO CON UN ANCHO DE 0,08M</v>
          </cell>
          <cell r="C2546" t="str">
            <v>Insumos</v>
          </cell>
          <cell r="D2546" t="str">
            <v>UND</v>
          </cell>
          <cell r="E2546">
            <v>832000</v>
          </cell>
          <cell r="F2546">
            <v>800000</v>
          </cell>
        </row>
        <row r="2547">
          <cell r="A2547" t="str">
            <v>I2869</v>
          </cell>
          <cell r="B2547" t="str">
            <v>CABALLETE UPVC 2,0MM 0,60X0,94m</v>
          </cell>
          <cell r="C2547" t="str">
            <v>Insumos</v>
          </cell>
          <cell r="D2547" t="str">
            <v>Und</v>
          </cell>
          <cell r="E2547">
            <v>52000</v>
          </cell>
          <cell r="F2547">
            <v>50000</v>
          </cell>
        </row>
        <row r="2548">
          <cell r="A2548" t="str">
            <v>I2870</v>
          </cell>
          <cell r="B2548" t="str">
            <v>TEJA CUBIERTA ARQUITECTONICA POLICARBONATO OPALIZADA PARA UPVC  5.9x1.13m</v>
          </cell>
          <cell r="C2548" t="str">
            <v>Insumos</v>
          </cell>
          <cell r="D2548" t="str">
            <v>M2</v>
          </cell>
          <cell r="E2548">
            <v>88400</v>
          </cell>
          <cell r="F2548">
            <v>85000</v>
          </cell>
        </row>
        <row r="2549">
          <cell r="A2549" t="str">
            <v>I2871</v>
          </cell>
          <cell r="B2549" t="str">
            <v>TORNILLO AUTOPERFORANTE TEJA TIPO CINDU O SIMILAR. DIAM. 3/4".</v>
          </cell>
          <cell r="C2549" t="str">
            <v>Insumos</v>
          </cell>
          <cell r="D2549" t="str">
            <v>Und</v>
          </cell>
          <cell r="E2549">
            <v>405</v>
          </cell>
          <cell r="F2549">
            <v>389</v>
          </cell>
        </row>
        <row r="2550">
          <cell r="A2550" t="str">
            <v>I2872</v>
          </cell>
          <cell r="B2550" t="str">
            <v>ACEITE, SELLANTE, CICATRIZANTE Y ENRAIZANTE PARA PODA TECNICA</v>
          </cell>
          <cell r="C2550" t="str">
            <v>Insumos</v>
          </cell>
          <cell r="D2550" t="str">
            <v>Und</v>
          </cell>
          <cell r="E2550">
            <v>182000</v>
          </cell>
          <cell r="F2550">
            <v>175000</v>
          </cell>
        </row>
        <row r="2551">
          <cell r="A2551" t="str">
            <v>I2873</v>
          </cell>
          <cell r="B2551" t="str">
            <v>SERVICIO DE PODA TÉCNICA Y TRATAMIENTO DE RAICES, INCLUYE TRANSPORTE Y DISPOSICIÓN DE RESIDUOS</v>
          </cell>
          <cell r="C2551" t="str">
            <v>Insumos</v>
          </cell>
          <cell r="D2551" t="str">
            <v>Und</v>
          </cell>
          <cell r="E2551">
            <v>3330201</v>
          </cell>
          <cell r="F2551">
            <v>3202116</v>
          </cell>
        </row>
        <row r="2552">
          <cell r="A2552" t="str">
            <v>I2874</v>
          </cell>
          <cell r="B2552" t="str">
            <v>ACUSTIPLACA - LANA DE ROCA MINERAL 2"</v>
          </cell>
          <cell r="C2552" t="str">
            <v>Insumos</v>
          </cell>
          <cell r="D2552" t="str">
            <v>M2</v>
          </cell>
          <cell r="E2552">
            <v>131040</v>
          </cell>
          <cell r="F2552">
            <v>126000</v>
          </cell>
        </row>
        <row r="2553">
          <cell r="A2553" t="str">
            <v>I2875</v>
          </cell>
          <cell r="B2553" t="str">
            <v>ESPUMA BAJO PISO E=10mm</v>
          </cell>
          <cell r="C2553" t="str">
            <v>Insumos</v>
          </cell>
          <cell r="D2553" t="str">
            <v>M2</v>
          </cell>
          <cell r="E2553">
            <v>10400</v>
          </cell>
          <cell r="F2553">
            <v>10000</v>
          </cell>
        </row>
        <row r="2554">
          <cell r="A2554" t="str">
            <v>I2876</v>
          </cell>
          <cell r="B2554" t="str">
            <v>AISLANTE EN MEMBRANA DE POLIETILENO</v>
          </cell>
          <cell r="C2554" t="str">
            <v>Insumos</v>
          </cell>
          <cell r="D2554" t="str">
            <v>M2</v>
          </cell>
          <cell r="E2554">
            <v>28080</v>
          </cell>
          <cell r="F2554">
            <v>27000</v>
          </cell>
        </row>
        <row r="2555">
          <cell r="A2555" t="str">
            <v>I2877</v>
          </cell>
          <cell r="B2555" t="str">
            <v>CAPA COMPACTA PARA AISLAMIENTO ACUSTICO</v>
          </cell>
          <cell r="C2555" t="str">
            <v>Insumos</v>
          </cell>
          <cell r="D2555" t="str">
            <v>M2</v>
          </cell>
          <cell r="E2555">
            <v>52000</v>
          </cell>
          <cell r="F2555">
            <v>50000</v>
          </cell>
        </row>
        <row r="2556">
          <cell r="A2556" t="str">
            <v>I2878</v>
          </cell>
          <cell r="B2556" t="str">
            <v>ALFOMBRA MODULAR PARA PISOS ACÚSTICOS (50x50x6,5mm)</v>
          </cell>
          <cell r="C2556" t="str">
            <v>Insumos</v>
          </cell>
          <cell r="D2556" t="str">
            <v>Und</v>
          </cell>
          <cell r="E2556">
            <v>187200</v>
          </cell>
          <cell r="F2556">
            <v>180000</v>
          </cell>
        </row>
        <row r="2557">
          <cell r="A2557" t="str">
            <v>I2879</v>
          </cell>
          <cell r="B2557" t="str">
            <v>PERFILERIA GALVANIZADA PARA CIELO RASO ACUSTICO</v>
          </cell>
          <cell r="C2557" t="str">
            <v>Insumos</v>
          </cell>
          <cell r="D2557" t="str">
            <v>M2</v>
          </cell>
          <cell r="E2557">
            <v>124800</v>
          </cell>
          <cell r="F2557">
            <v>120000</v>
          </cell>
        </row>
        <row r="2558">
          <cell r="A2558" t="str">
            <v>I2880</v>
          </cell>
          <cell r="B2558" t="str">
            <v>PLACA DE YESO FONO ABSORBENTE PARA CIELO RASO</v>
          </cell>
          <cell r="C2558" t="str">
            <v>Insumos</v>
          </cell>
          <cell r="D2558" t="str">
            <v>M2</v>
          </cell>
          <cell r="E2558">
            <v>83200</v>
          </cell>
          <cell r="F2558">
            <v>80000</v>
          </cell>
        </row>
        <row r="2559">
          <cell r="A2559" t="str">
            <v>I2881</v>
          </cell>
          <cell r="B2559" t="str">
            <v>PANELES PARA ACONDICIONAMIENTO ACUSTICO DE PAREDES Y CIELOS</v>
          </cell>
          <cell r="C2559" t="str">
            <v>Insumos</v>
          </cell>
          <cell r="D2559" t="str">
            <v>M2</v>
          </cell>
          <cell r="E2559">
            <v>572000</v>
          </cell>
          <cell r="F2559">
            <v>550000</v>
          </cell>
        </row>
        <row r="2560">
          <cell r="A2560" t="str">
            <v>I2882</v>
          </cell>
          <cell r="B2560" t="str">
            <v>PUERTA METALICA INSONORIZACIÓN DE 1,0x2,30M</v>
          </cell>
          <cell r="C2560" t="str">
            <v>Insumos</v>
          </cell>
          <cell r="D2560" t="str">
            <v>Und</v>
          </cell>
          <cell r="E2560">
            <v>5200000</v>
          </cell>
          <cell r="F2560">
            <v>5000000</v>
          </cell>
        </row>
        <row r="2561">
          <cell r="A2561" t="str">
            <v>I2883</v>
          </cell>
          <cell r="B2561" t="str">
            <v>VENTANA ANTIRUIDO EN ALUMINIO Y VIDRIO</v>
          </cell>
          <cell r="C2561" t="str">
            <v>Insumos</v>
          </cell>
          <cell r="D2561" t="str">
            <v>M2</v>
          </cell>
          <cell r="E2561">
            <v>1872000</v>
          </cell>
          <cell r="F2561">
            <v>1800000</v>
          </cell>
        </row>
        <row r="2562">
          <cell r="A2562" t="str">
            <v>I2886</v>
          </cell>
          <cell r="B2562" t="str">
            <v>LIMPIEZA CON CHORRO ABRASIVO A METAL</v>
          </cell>
          <cell r="C2562" t="str">
            <v>Insumos</v>
          </cell>
          <cell r="D2562" t="str">
            <v>KG</v>
          </cell>
          <cell r="E2562">
            <v>3120</v>
          </cell>
          <cell r="F2562">
            <v>3000</v>
          </cell>
        </row>
        <row r="2563">
          <cell r="A2563" t="str">
            <v>I2887</v>
          </cell>
          <cell r="B2563" t="str">
            <v>ANTICORROSIVO EPOXICO PRIMER BICOMPONENTE</v>
          </cell>
          <cell r="C2563" t="str">
            <v>Insumos</v>
          </cell>
          <cell r="D2563" t="str">
            <v>Cuñete</v>
          </cell>
          <cell r="E2563">
            <v>832000</v>
          </cell>
          <cell r="F2563">
            <v>800000</v>
          </cell>
        </row>
        <row r="2564">
          <cell r="A2564" t="str">
            <v>I2888</v>
          </cell>
          <cell r="B2564" t="str">
            <v>ESMALTE POLURETANO BICOMPONENTE (REL 4:1)</v>
          </cell>
          <cell r="C2564" t="str">
            <v>Insumos</v>
          </cell>
          <cell r="D2564" t="str">
            <v>galon</v>
          </cell>
          <cell r="E2564">
            <v>447200</v>
          </cell>
          <cell r="F2564">
            <v>430000</v>
          </cell>
        </row>
        <row r="2565">
          <cell r="A2565" t="str">
            <v>I2889</v>
          </cell>
          <cell r="B2565" t="str">
            <v>DISOLVENTE PARA TRATAMIENTOS DE ESTRUCTURAS METALICAS</v>
          </cell>
          <cell r="C2565" t="str">
            <v>Insumos</v>
          </cell>
          <cell r="D2565" t="str">
            <v>Cuñete</v>
          </cell>
          <cell r="E2565">
            <v>499200</v>
          </cell>
          <cell r="F2565">
            <v>480000</v>
          </cell>
        </row>
        <row r="2566">
          <cell r="A2566" t="str">
            <v>I2890</v>
          </cell>
          <cell r="B2566" t="str">
            <v>ENSAYOS ESTRUCTURA METALICA</v>
          </cell>
          <cell r="C2566" t="str">
            <v>Insumos</v>
          </cell>
          <cell r="D2566" t="str">
            <v>KG</v>
          </cell>
          <cell r="E2566">
            <v>1560</v>
          </cell>
          <cell r="F2566">
            <v>1500</v>
          </cell>
        </row>
        <row r="2567">
          <cell r="A2567" t="str">
            <v>I2891</v>
          </cell>
          <cell r="B2567" t="str">
            <v>DISPOSICION DE EQUIPOS ELECTRONICOS (PANTALLA ELECTRONICA)</v>
          </cell>
          <cell r="C2567" t="str">
            <v>Insumos</v>
          </cell>
          <cell r="D2567" t="str">
            <v>Und</v>
          </cell>
          <cell r="E2567">
            <v>104000</v>
          </cell>
          <cell r="F2567">
            <v>100000</v>
          </cell>
        </row>
        <row r="2568">
          <cell r="A2568" t="str">
            <v>I2892</v>
          </cell>
          <cell r="B2568" t="str">
            <v>ANCLAJE CON EPOXI HIT-RE 500 X 500ML</v>
          </cell>
          <cell r="C2568" t="str">
            <v>Insumos</v>
          </cell>
          <cell r="D2568" t="str">
            <v>Und</v>
          </cell>
          <cell r="E2568">
            <v>425630</v>
          </cell>
          <cell r="F2568">
            <v>409260</v>
          </cell>
        </row>
        <row r="2569">
          <cell r="A2569" t="str">
            <v>I2893</v>
          </cell>
          <cell r="B2569" t="str">
            <v>CABLE ALUMINIO TRIPLEX 2X4+4</v>
          </cell>
          <cell r="C2569" t="str">
            <v>Insumos</v>
          </cell>
          <cell r="D2569" t="str">
            <v>ML</v>
          </cell>
          <cell r="E2569">
            <v>8788</v>
          </cell>
          <cell r="F2569">
            <v>8450</v>
          </cell>
        </row>
        <row r="2570">
          <cell r="A2570" t="str">
            <v>I2894</v>
          </cell>
          <cell r="B2570" t="str">
            <v xml:space="preserve">AISLADORES DE CARRETE YO-YO </v>
          </cell>
          <cell r="C2570" t="str">
            <v>Insumos</v>
          </cell>
          <cell r="D2570" t="str">
            <v>UND</v>
          </cell>
          <cell r="E2570">
            <v>4264</v>
          </cell>
          <cell r="F2570">
            <v>4100</v>
          </cell>
        </row>
        <row r="2571">
          <cell r="A2571" t="str">
            <v>I2895</v>
          </cell>
          <cell r="B2571" t="str">
            <v xml:space="preserve">HEBILLA BANDIT 5/8" </v>
          </cell>
          <cell r="C2571" t="str">
            <v>Insumos</v>
          </cell>
          <cell r="D2571" t="str">
            <v>UND</v>
          </cell>
          <cell r="E2571">
            <v>624</v>
          </cell>
          <cell r="F2571">
            <v>600</v>
          </cell>
        </row>
        <row r="2572">
          <cell r="A2572" t="str">
            <v>I2896</v>
          </cell>
          <cell r="B2572" t="str">
            <v>CAPACETE IMC 1"</v>
          </cell>
          <cell r="C2572" t="str">
            <v>Insumos</v>
          </cell>
          <cell r="D2572" t="str">
            <v>UND</v>
          </cell>
          <cell r="E2572">
            <v>7280</v>
          </cell>
          <cell r="F2572">
            <v>7000</v>
          </cell>
        </row>
        <row r="2573">
          <cell r="A2573" t="str">
            <v>I2897</v>
          </cell>
          <cell r="B2573" t="str">
            <v>CABLE COBRE ANTIFRAUDE 2X8+8</v>
          </cell>
          <cell r="C2573" t="str">
            <v>Insumos</v>
          </cell>
          <cell r="D2573" t="str">
            <v>M</v>
          </cell>
          <cell r="E2573">
            <v>29016</v>
          </cell>
          <cell r="F2573">
            <v>27900</v>
          </cell>
        </row>
        <row r="2574">
          <cell r="A2574" t="str">
            <v>I2898</v>
          </cell>
          <cell r="B2574" t="str">
            <v>CONECTOR DE TORNILLO DE PERFORACION DE CHAQUETA AISLADA PRINCIPAL 4 A 4-0-DERIVACION 4 A 4-0 CDP120</v>
          </cell>
          <cell r="C2574" t="str">
            <v>Insumos</v>
          </cell>
          <cell r="D2574" t="str">
            <v>UND</v>
          </cell>
          <cell r="E2574">
            <v>20436</v>
          </cell>
          <cell r="F2574">
            <v>19650</v>
          </cell>
        </row>
        <row r="2575">
          <cell r="A2575" t="str">
            <v>I2899</v>
          </cell>
          <cell r="B2575" t="str">
            <v xml:space="preserve">MEDIDOR TRIFILAR </v>
          </cell>
          <cell r="C2575" t="str">
            <v>Insumos</v>
          </cell>
          <cell r="D2575" t="str">
            <v>Und</v>
          </cell>
          <cell r="E2575">
            <v>215384</v>
          </cell>
          <cell r="F2575">
            <v>207100</v>
          </cell>
        </row>
        <row r="2576">
          <cell r="A2576" t="str">
            <v>I2901</v>
          </cell>
          <cell r="B2576" t="str">
            <v>PROYECTOR LED 100W TIPO SYLFLOOD P24104</v>
          </cell>
          <cell r="C2576" t="str">
            <v>Insumos</v>
          </cell>
          <cell r="D2576" t="str">
            <v>UND</v>
          </cell>
          <cell r="E2576">
            <v>731298</v>
          </cell>
          <cell r="F2576">
            <v>703171</v>
          </cell>
        </row>
        <row r="2577">
          <cell r="A2577" t="str">
            <v>I2902</v>
          </cell>
          <cell r="B2577" t="str">
            <v>CRUCETA ANGULAR GALVANIZADA 1 1/2″ x 1/4″ x 1 m</v>
          </cell>
          <cell r="C2577" t="str">
            <v>Insumos</v>
          </cell>
          <cell r="D2577" t="str">
            <v>UND</v>
          </cell>
          <cell r="E2577">
            <v>52936</v>
          </cell>
          <cell r="F2577">
            <v>50900</v>
          </cell>
        </row>
        <row r="2578">
          <cell r="A2578" t="str">
            <v>I2903</v>
          </cell>
          <cell r="B2578" t="str">
            <v>CINTA BANDIT 5/8"</v>
          </cell>
          <cell r="C2578" t="str">
            <v>Insumos</v>
          </cell>
          <cell r="D2578" t="str">
            <v>ML</v>
          </cell>
          <cell r="E2578">
            <v>2912</v>
          </cell>
          <cell r="F2578">
            <v>2800</v>
          </cell>
        </row>
        <row r="2579">
          <cell r="A2579" t="str">
            <v>I2904</v>
          </cell>
          <cell r="B2579" t="str">
            <v>LUMINARIA LED PARA PARQUES 60W KNPA</v>
          </cell>
          <cell r="C2579" t="str">
            <v>Insumos</v>
          </cell>
          <cell r="D2579" t="str">
            <v>UND</v>
          </cell>
          <cell r="E2579">
            <v>891072</v>
          </cell>
          <cell r="F2579">
            <v>856800</v>
          </cell>
        </row>
        <row r="2580">
          <cell r="A2580" t="str">
            <v>I2905</v>
          </cell>
          <cell r="B2580" t="str">
            <v>CABLE DE COBRE AISLADO No 14 AWG HFFR</v>
          </cell>
          <cell r="C2580" t="str">
            <v>Insumos</v>
          </cell>
          <cell r="D2580" t="str">
            <v>ML</v>
          </cell>
          <cell r="E2580">
            <v>2236</v>
          </cell>
          <cell r="F2580">
            <v>2150</v>
          </cell>
        </row>
        <row r="2581">
          <cell r="A2581" t="str">
            <v>I2906</v>
          </cell>
          <cell r="B2581" t="str">
            <v>BREAKER ENCHUFABLE 2x40AMP - 6 A 10 KA</v>
          </cell>
          <cell r="C2581" t="str">
            <v>Insumos</v>
          </cell>
          <cell r="D2581" t="str">
            <v>UND</v>
          </cell>
          <cell r="E2581">
            <v>23868</v>
          </cell>
          <cell r="F2581">
            <v>22950</v>
          </cell>
        </row>
        <row r="2582">
          <cell r="A2582" t="str">
            <v>I2907</v>
          </cell>
          <cell r="B2582" t="str">
            <v>TERMINAL CONDUIT PVC 1/2"</v>
          </cell>
          <cell r="C2582" t="str">
            <v>Insumos</v>
          </cell>
          <cell r="D2582" t="str">
            <v>UND</v>
          </cell>
          <cell r="E2582">
            <v>312</v>
          </cell>
          <cell r="F2582">
            <v>300</v>
          </cell>
        </row>
        <row r="2583">
          <cell r="A2583" t="str">
            <v>I2908</v>
          </cell>
          <cell r="B2583" t="str">
            <v>TOMA PARA CHASIS CON POLO A TIERRA</v>
          </cell>
          <cell r="C2583" t="str">
            <v>Insumos</v>
          </cell>
          <cell r="D2583" t="str">
            <v>UND</v>
          </cell>
          <cell r="E2583">
            <v>2278</v>
          </cell>
          <cell r="F2583">
            <v>2190</v>
          </cell>
        </row>
        <row r="2584">
          <cell r="A2584" t="str">
            <v>I2909</v>
          </cell>
          <cell r="B2584" t="str">
            <v>UPS POWEST TITAN 2KVA ON LINE, BIFASICA, DOBLE CONVERSION CON TRANSFORMADOR DE ASILAMIENTO</v>
          </cell>
          <cell r="C2584" t="str">
            <v>Insumos</v>
          </cell>
          <cell r="D2584" t="str">
            <v>UND</v>
          </cell>
          <cell r="E2584">
            <v>1980160</v>
          </cell>
          <cell r="F2584">
            <v>1904000</v>
          </cell>
        </row>
        <row r="2585">
          <cell r="A2585" t="str">
            <v>I2910</v>
          </cell>
          <cell r="B2585" t="str">
            <v>GABINETE RACK  28x38x38</v>
          </cell>
          <cell r="C2585" t="str">
            <v>Insumos</v>
          </cell>
          <cell r="D2585" t="str">
            <v>UND</v>
          </cell>
          <cell r="E2585">
            <v>175500</v>
          </cell>
          <cell r="F2585">
            <v>168750</v>
          </cell>
        </row>
        <row r="2586">
          <cell r="A2586" t="str">
            <v>I2911</v>
          </cell>
          <cell r="B2586" t="str">
            <v>PATCH PANEL CAT 6A DE 24 PUERTOS DE PLÁSTICO</v>
          </cell>
          <cell r="C2586" t="str">
            <v>Insumos</v>
          </cell>
          <cell r="D2586" t="str">
            <v>UND</v>
          </cell>
          <cell r="E2586">
            <v>450840</v>
          </cell>
          <cell r="F2586">
            <v>433500</v>
          </cell>
        </row>
        <row r="2587">
          <cell r="A2587" t="str">
            <v>I2912</v>
          </cell>
          <cell r="B2587" t="str">
            <v>PATCH CORD RJ45 CAT. 6A 3' - 1m</v>
          </cell>
          <cell r="C2587" t="str">
            <v>Insumos</v>
          </cell>
          <cell r="D2587" t="str">
            <v>UND</v>
          </cell>
          <cell r="E2587">
            <v>26728</v>
          </cell>
          <cell r="F2587">
            <v>25700</v>
          </cell>
        </row>
        <row r="2588">
          <cell r="A2588" t="str">
            <v>I2913</v>
          </cell>
          <cell r="B2588" t="str">
            <v>PATCH CORD RJ45 CAT. 6A 5' - 1,5m</v>
          </cell>
          <cell r="C2588" t="str">
            <v>Insumos</v>
          </cell>
          <cell r="D2588" t="str">
            <v>UND</v>
          </cell>
          <cell r="E2588">
            <v>29120</v>
          </cell>
          <cell r="F2588">
            <v>28000</v>
          </cell>
        </row>
        <row r="2589">
          <cell r="A2589" t="str">
            <v>I2914</v>
          </cell>
          <cell r="B2589" t="str">
            <v>CABLE DE COBRE Nº 4/0 AWG-HFFR LS 600</v>
          </cell>
          <cell r="C2589" t="str">
            <v>Insumos</v>
          </cell>
          <cell r="D2589" t="str">
            <v>M</v>
          </cell>
          <cell r="E2589">
            <v>98909</v>
          </cell>
          <cell r="F2589">
            <v>95105</v>
          </cell>
        </row>
        <row r="2590">
          <cell r="A2590" t="str">
            <v>I2924</v>
          </cell>
          <cell r="B2590" t="str">
            <v>RIEL CHANNEL 4x2 3MTS TROQUELADO</v>
          </cell>
          <cell r="C2590" t="str">
            <v>Insumos</v>
          </cell>
          <cell r="D2590" t="str">
            <v>UND</v>
          </cell>
          <cell r="E2590">
            <v>24232</v>
          </cell>
          <cell r="F2590">
            <v>23300</v>
          </cell>
        </row>
        <row r="2591">
          <cell r="A2591" t="str">
            <v>I2925</v>
          </cell>
          <cell r="B2591" t="str">
            <v>UNIÓN RÁPIDA EDRN EZ</v>
          </cell>
          <cell r="C2591" t="str">
            <v>Insumos</v>
          </cell>
          <cell r="D2591" t="str">
            <v>UND</v>
          </cell>
          <cell r="E2591">
            <v>3291</v>
          </cell>
          <cell r="F2591">
            <v>3164</v>
          </cell>
        </row>
        <row r="2592">
          <cell r="A2592" t="str">
            <v>I2926</v>
          </cell>
          <cell r="B2592" t="str">
            <v>CONECTOR DE PUESTA A TIERRA (32mm)</v>
          </cell>
          <cell r="C2592" t="str">
            <v>Insumos</v>
          </cell>
          <cell r="D2592" t="str">
            <v>UND</v>
          </cell>
          <cell r="E2592">
            <v>15392</v>
          </cell>
          <cell r="F2592">
            <v>14800</v>
          </cell>
        </row>
        <row r="2593">
          <cell r="A2593" t="str">
            <v>I2927</v>
          </cell>
          <cell r="B2593" t="str">
            <v>SOPORTES CABLE TIERRA</v>
          </cell>
          <cell r="C2593" t="str">
            <v>Insumos</v>
          </cell>
          <cell r="D2593" t="str">
            <v>UND</v>
          </cell>
          <cell r="E2593">
            <v>2230</v>
          </cell>
          <cell r="F2593">
            <v>2144</v>
          </cell>
        </row>
        <row r="2594">
          <cell r="A2594" t="str">
            <v>I2928</v>
          </cell>
          <cell r="B2594" t="str">
            <v>BREAKER INDUSTRIAL 3x350-500A, 70 kA. INCLUYE ACCESORIOS PARA SU FIJACIÓN</v>
          </cell>
          <cell r="C2594" t="str">
            <v>Insumos</v>
          </cell>
          <cell r="D2594" t="str">
            <v>UND</v>
          </cell>
          <cell r="E2594">
            <v>3678151</v>
          </cell>
          <cell r="F2594">
            <v>3536684</v>
          </cell>
        </row>
        <row r="2595">
          <cell r="A2595" t="str">
            <v>I2929</v>
          </cell>
          <cell r="B2595" t="str">
            <v>TABLERO DE FABRICACIÓN ESPECIAL DOBLE FONDO IP66, 3F5H, CON PUERTA Y ESPACIO PARA TOTALIZADOR, BARRAJE , BARRA NEUTRO Y BARRA TIERRA  CALIDAD LEGRAND, SIEMENS, SQARED O SUPERIOR DE MARCA RECONOCIDA Y HOMOLOGADA POR EL CIDET</v>
          </cell>
          <cell r="C2595" t="str">
            <v>Insumos</v>
          </cell>
          <cell r="D2595" t="str">
            <v>UND</v>
          </cell>
          <cell r="E2595">
            <v>658964</v>
          </cell>
          <cell r="F2595">
            <v>633619</v>
          </cell>
        </row>
        <row r="2596">
          <cell r="A2596" t="str">
            <v>I2930</v>
          </cell>
          <cell r="B2596" t="str">
            <v>BREAKER INDUSTRIAL 3x160A, 50 kA. INCLUYE ACCESORIOS PARA SU FIJACIÓN</v>
          </cell>
          <cell r="C2596" t="str">
            <v>Insumos</v>
          </cell>
          <cell r="D2596" t="str">
            <v>UND</v>
          </cell>
          <cell r="E2596">
            <v>1252403</v>
          </cell>
          <cell r="F2596">
            <v>1204234</v>
          </cell>
        </row>
        <row r="2597">
          <cell r="A2597" t="str">
            <v>I2931</v>
          </cell>
          <cell r="B2597" t="str">
            <v>CAJA METALICA 12x12 NARANJA CON TAPA TROQUELADA</v>
          </cell>
          <cell r="C2597" t="str">
            <v>Insumos</v>
          </cell>
          <cell r="D2597" t="str">
            <v>UND</v>
          </cell>
          <cell r="E2597">
            <v>20696</v>
          </cell>
          <cell r="F2597">
            <v>19900</v>
          </cell>
        </row>
        <row r="2598">
          <cell r="A2598" t="str">
            <v>I2932</v>
          </cell>
          <cell r="B2598" t="str">
            <v>TOMACORRIENTE TIPO  REGULADO COLOR NARANJA</v>
          </cell>
          <cell r="C2598" t="str">
            <v>Insumos</v>
          </cell>
          <cell r="D2598" t="str">
            <v>UND</v>
          </cell>
          <cell r="E2598">
            <v>25012</v>
          </cell>
          <cell r="F2598">
            <v>24050</v>
          </cell>
        </row>
        <row r="2599">
          <cell r="A2599" t="str">
            <v>I2933</v>
          </cell>
          <cell r="B2599" t="str">
            <v>SUMINISTRO DE FIBRA ÓPTICA SINGLE MODE 6 HILOS 9/125</v>
          </cell>
          <cell r="C2599" t="str">
            <v>Insumos</v>
          </cell>
          <cell r="D2599" t="str">
            <v>ML</v>
          </cell>
          <cell r="E2599">
            <v>34159</v>
          </cell>
          <cell r="F2599">
            <v>32845</v>
          </cell>
        </row>
        <row r="2600">
          <cell r="A2600" t="str">
            <v>I2934</v>
          </cell>
          <cell r="B2600" t="str">
            <v>CABLE 2/0 AWG DESNUDO, CU</v>
          </cell>
          <cell r="C2600" t="str">
            <v>Insumos</v>
          </cell>
          <cell r="D2600" t="str">
            <v>ML</v>
          </cell>
          <cell r="E2600">
            <v>47788</v>
          </cell>
          <cell r="F2600">
            <v>45950</v>
          </cell>
        </row>
        <row r="2601">
          <cell r="A2601" t="str">
            <v>I2935</v>
          </cell>
          <cell r="B2601" t="str">
            <v>CONECTOR TORNILLO PARTIDO DE Cu, CALIBRE 2/0</v>
          </cell>
          <cell r="C2601" t="str">
            <v>Insumos</v>
          </cell>
          <cell r="D2601" t="str">
            <v>UND</v>
          </cell>
          <cell r="E2601">
            <v>18200</v>
          </cell>
          <cell r="F2601">
            <v>17500</v>
          </cell>
        </row>
        <row r="2602">
          <cell r="A2602" t="str">
            <v>I2936</v>
          </cell>
          <cell r="B2602" t="str">
            <v>CINTA ELÁSTICA BLANCA A=4CM PARA DEMARCACIÓN DE CANCHAS x 40M</v>
          </cell>
          <cell r="C2602" t="str">
            <v>Insumos</v>
          </cell>
          <cell r="D2602" t="str">
            <v>ML</v>
          </cell>
          <cell r="E2602">
            <v>104000</v>
          </cell>
          <cell r="F2602">
            <v>100000</v>
          </cell>
        </row>
        <row r="2603">
          <cell r="A2603" t="str">
            <v>I2937</v>
          </cell>
          <cell r="B2603" t="str">
            <v>VARILLA GRAFILADA DE 4MM X 6M</v>
          </cell>
          <cell r="C2603" t="str">
            <v>Insumos</v>
          </cell>
          <cell r="D2603" t="str">
            <v>UND</v>
          </cell>
          <cell r="E2603">
            <v>3952</v>
          </cell>
          <cell r="F2603">
            <v>3800</v>
          </cell>
        </row>
        <row r="2604">
          <cell r="A2604" t="str">
            <v>I2938</v>
          </cell>
          <cell r="B2604" t="str">
            <v>CABLE DE COBRE #4 THWN AWG</v>
          </cell>
          <cell r="C2604" t="str">
            <v>Insumos</v>
          </cell>
          <cell r="D2604" t="str">
            <v>ML</v>
          </cell>
          <cell r="E2604">
            <v>17154</v>
          </cell>
          <cell r="F2604">
            <v>16494</v>
          </cell>
        </row>
        <row r="2605">
          <cell r="A2605" t="str">
            <v>I2939</v>
          </cell>
          <cell r="B2605" t="str">
            <v>CRUCETA METÁLICA 1500 mm 3x3x14</v>
          </cell>
          <cell r="C2605" t="str">
            <v>Insumos</v>
          </cell>
          <cell r="D2605" t="str">
            <v>UND</v>
          </cell>
          <cell r="E2605">
            <v>213304</v>
          </cell>
          <cell r="F2605">
            <v>205100</v>
          </cell>
        </row>
        <row r="2606">
          <cell r="A2606" t="str">
            <v>I2940</v>
          </cell>
          <cell r="B2606" t="str">
            <v>ESLABÓN EN U 5/8" FORJADO GALVANIZADO</v>
          </cell>
          <cell r="C2606" t="str">
            <v>Insumos</v>
          </cell>
          <cell r="D2606" t="str">
            <v>UND</v>
          </cell>
          <cell r="E2606">
            <v>13260</v>
          </cell>
          <cell r="F2606">
            <v>12750</v>
          </cell>
        </row>
        <row r="2607">
          <cell r="A2607" t="str">
            <v>I2941</v>
          </cell>
          <cell r="B2607" t="str">
            <v>GRAPA DE RETENCIÓN ALUMINIO TIPO PISTOLA 4 AWG A 2/0 AWG</v>
          </cell>
          <cell r="C2607" t="str">
            <v>Insumos</v>
          </cell>
          <cell r="D2607" t="str">
            <v>UND</v>
          </cell>
          <cell r="E2607">
            <v>51480</v>
          </cell>
          <cell r="F2607">
            <v>49500</v>
          </cell>
        </row>
        <row r="2608">
          <cell r="A2608" t="str">
            <v>I2942</v>
          </cell>
          <cell r="B2608" t="str">
            <v>TUERCA DE OJO ALARGADA 5/8"</v>
          </cell>
          <cell r="C2608" t="str">
            <v>Insumos</v>
          </cell>
          <cell r="D2608" t="str">
            <v>UND</v>
          </cell>
          <cell r="E2608">
            <v>13832</v>
          </cell>
          <cell r="F2608">
            <v>13300</v>
          </cell>
        </row>
        <row r="2609">
          <cell r="A2609" t="str">
            <v>I2943</v>
          </cell>
          <cell r="B2609" t="str">
            <v>TORNILLO DE MAQUINA CABEZA HEXAGONAL ACERO GALVANIZADO 5/8" x 1_1/2"</v>
          </cell>
          <cell r="C2609" t="str">
            <v>Insumos</v>
          </cell>
          <cell r="D2609" t="str">
            <v>UND</v>
          </cell>
          <cell r="E2609">
            <v>6448</v>
          </cell>
          <cell r="F2609">
            <v>6200</v>
          </cell>
        </row>
        <row r="2610">
          <cell r="A2610" t="str">
            <v>I2944</v>
          </cell>
          <cell r="B2610" t="str">
            <v>ESPÁRRAGO 5/8" x 12"</v>
          </cell>
          <cell r="C2610" t="str">
            <v>Insumos</v>
          </cell>
          <cell r="D2610" t="str">
            <v>UND</v>
          </cell>
          <cell r="E2610">
            <v>6344</v>
          </cell>
          <cell r="F2610">
            <v>6100</v>
          </cell>
        </row>
        <row r="2611">
          <cell r="A2611" t="str">
            <v>I2945</v>
          </cell>
          <cell r="B2611" t="str">
            <v>DIAGONAL METÁLICA EN V 1_1/2"x1_1/2"x3/16" DE 42"</v>
          </cell>
          <cell r="C2611" t="str">
            <v>Insumos</v>
          </cell>
          <cell r="D2611" t="str">
            <v>UND</v>
          </cell>
          <cell r="E2611">
            <v>36816</v>
          </cell>
          <cell r="F2611">
            <v>35400</v>
          </cell>
        </row>
        <row r="2612">
          <cell r="A2612" t="str">
            <v>I2946</v>
          </cell>
          <cell r="B2612" t="str">
            <v>AISLADOR SUSPENSIÓN POLIMÉRICO 15kV ANSI C29.13 CLASE DS-15 CLEVIS-LENGÜETA</v>
          </cell>
          <cell r="C2612" t="str">
            <v>Insumos</v>
          </cell>
          <cell r="D2612" t="str">
            <v>UND</v>
          </cell>
          <cell r="E2612">
            <v>48568</v>
          </cell>
          <cell r="F2612">
            <v>46700</v>
          </cell>
        </row>
        <row r="2613">
          <cell r="A2613" t="str">
            <v>I2947</v>
          </cell>
          <cell r="B2613" t="str">
            <v>GUARDACABO ACERO GALVANIZADO 3/4"</v>
          </cell>
          <cell r="C2613" t="str">
            <v>Insumos</v>
          </cell>
          <cell r="D2613" t="str">
            <v>UND</v>
          </cell>
          <cell r="E2613">
            <v>6760</v>
          </cell>
          <cell r="F2613">
            <v>6500</v>
          </cell>
        </row>
        <row r="2614">
          <cell r="A2614" t="str">
            <v>I2948</v>
          </cell>
          <cell r="B2614" t="str">
            <v>GRAPA PREFORMADA ALEACIÓN DE ALUMINIO 2AWG A 312.8 KCMIL 15kV CABLE CUBIERTO</v>
          </cell>
          <cell r="C2614" t="str">
            <v>Insumos</v>
          </cell>
          <cell r="D2614" t="str">
            <v>UND</v>
          </cell>
          <cell r="E2614">
            <v>52000</v>
          </cell>
          <cell r="F2614">
            <v>50000</v>
          </cell>
        </row>
        <row r="2615">
          <cell r="A2615" t="str">
            <v>I2949</v>
          </cell>
          <cell r="B2615" t="str">
            <v>TABLERO ELÉCTRICO DE 0,70Mx0.60Mx0.25M TIPO INTEMPERIE PARA ALOJAR EQUIPOS DE CONTROL</v>
          </cell>
          <cell r="C2615" t="str">
            <v>Insumos</v>
          </cell>
          <cell r="D2615" t="str">
            <v>UND</v>
          </cell>
          <cell r="E2615">
            <v>1731080</v>
          </cell>
          <cell r="F2615">
            <v>1664500</v>
          </cell>
        </row>
        <row r="2616">
          <cell r="A2616" t="str">
            <v>I2950</v>
          </cell>
          <cell r="B2616" t="str">
            <v>BREAKER INDUSTRIAL TOTALIZADOR 3x50Amp</v>
          </cell>
          <cell r="C2616" t="str">
            <v>Insumos</v>
          </cell>
          <cell r="D2616" t="str">
            <v>UND</v>
          </cell>
          <cell r="E2616">
            <v>230412</v>
          </cell>
          <cell r="F2616">
            <v>221550</v>
          </cell>
        </row>
        <row r="2617">
          <cell r="A2617" t="str">
            <v>I2951</v>
          </cell>
          <cell r="B2617" t="str">
            <v>BREAKER DE 2X20A, 6KA, INCRUSTAR RIEL DIN</v>
          </cell>
          <cell r="C2617" t="str">
            <v>Insumos</v>
          </cell>
          <cell r="D2617" t="str">
            <v>UND</v>
          </cell>
          <cell r="E2617">
            <v>42900</v>
          </cell>
          <cell r="F2617">
            <v>41250</v>
          </cell>
        </row>
        <row r="2618">
          <cell r="A2618" t="str">
            <v>I2952</v>
          </cell>
          <cell r="B2618" t="str">
            <v>RIEL CHANNEL 4x2 3MTS TROQUELADO</v>
          </cell>
          <cell r="C2618" t="str">
            <v>Insumos</v>
          </cell>
          <cell r="D2618" t="str">
            <v>UND</v>
          </cell>
          <cell r="E2618">
            <v>24232</v>
          </cell>
          <cell r="F2618">
            <v>23300</v>
          </cell>
        </row>
        <row r="2619">
          <cell r="A2619" t="str">
            <v>I2953</v>
          </cell>
          <cell r="B2619" t="str">
            <v>RIEL DIN OMEGA</v>
          </cell>
          <cell r="C2619" t="str">
            <v>Insumos</v>
          </cell>
          <cell r="D2619" t="str">
            <v>ML</v>
          </cell>
          <cell r="E2619">
            <v>10400</v>
          </cell>
          <cell r="F2619">
            <v>10000</v>
          </cell>
        </row>
        <row r="2620">
          <cell r="A2620" t="str">
            <v>I2954</v>
          </cell>
          <cell r="B2620" t="str">
            <v>FRENO PARA RIEL DIN OMEGA</v>
          </cell>
          <cell r="C2620" t="str">
            <v>Insumos</v>
          </cell>
          <cell r="D2620" t="str">
            <v>UND</v>
          </cell>
          <cell r="E2620">
            <v>4874</v>
          </cell>
          <cell r="F2620">
            <v>4687</v>
          </cell>
        </row>
        <row r="2621">
          <cell r="A2621" t="str">
            <v>I2955</v>
          </cell>
          <cell r="B2621" t="str">
            <v>CONTACTOR 208 - 25Amp</v>
          </cell>
          <cell r="C2621" t="str">
            <v>Insumos</v>
          </cell>
          <cell r="D2621" t="str">
            <v>UND</v>
          </cell>
          <cell r="E2621">
            <v>327685</v>
          </cell>
          <cell r="F2621">
            <v>315082</v>
          </cell>
        </row>
        <row r="2622">
          <cell r="A2622" t="str">
            <v>I2956</v>
          </cell>
          <cell r="B2622" t="str">
            <v>TERMINAL PIN PUNTA CILIND 10-12</v>
          </cell>
          <cell r="C2622" t="str">
            <v>Insumos</v>
          </cell>
          <cell r="D2622" t="str">
            <v>UND</v>
          </cell>
          <cell r="E2622">
            <v>364</v>
          </cell>
          <cell r="F2622">
            <v>350</v>
          </cell>
        </row>
        <row r="2623">
          <cell r="A2623" t="str">
            <v>I2957</v>
          </cell>
          <cell r="B2623" t="str">
            <v>TERMINAL DE OJO PARA CABLE 12</v>
          </cell>
          <cell r="C2623" t="str">
            <v>Insumos</v>
          </cell>
          <cell r="D2623" t="str">
            <v>UND</v>
          </cell>
          <cell r="E2623">
            <v>260</v>
          </cell>
          <cell r="F2623">
            <v>250</v>
          </cell>
        </row>
        <row r="2624">
          <cell r="A2624" t="str">
            <v>I2958</v>
          </cell>
          <cell r="B2624" t="str">
            <v>MEDIDOR TRIFÁSICO NEUTRO INCORPORADO 208/120 CL1. EN CAJA DE POLICARBONATO INCLUYE PIN DE CORTE</v>
          </cell>
          <cell r="C2624" t="str">
            <v>Insumos</v>
          </cell>
          <cell r="D2624" t="str">
            <v>UND</v>
          </cell>
          <cell r="E2624">
            <v>213876</v>
          </cell>
          <cell r="F2624">
            <v>205650</v>
          </cell>
        </row>
        <row r="2625">
          <cell r="A2625" t="str">
            <v>I2959</v>
          </cell>
          <cell r="B2625" t="str">
            <v>PIN DE CORTE BREAKER TRIFÁSICO TERMOMAGNÉTICO 3x60Amp</v>
          </cell>
          <cell r="C2625" t="str">
            <v>Insumos</v>
          </cell>
          <cell r="D2625" t="str">
            <v>UND</v>
          </cell>
          <cell r="E2625">
            <v>131862</v>
          </cell>
          <cell r="F2625">
            <v>126790</v>
          </cell>
        </row>
        <row r="2626">
          <cell r="A2626" t="str">
            <v>I2960</v>
          </cell>
          <cell r="B2626" t="str">
            <v>BORNA PONCHAR CALIBRE 4 AWG ESTAÑADA BARRIL LARGO</v>
          </cell>
          <cell r="C2626" t="str">
            <v>Insumos</v>
          </cell>
          <cell r="D2626" t="str">
            <v>UND</v>
          </cell>
          <cell r="E2626">
            <v>1508</v>
          </cell>
          <cell r="F2626">
            <v>1450</v>
          </cell>
        </row>
        <row r="2627">
          <cell r="A2627" t="str">
            <v>I2961</v>
          </cell>
          <cell r="B2627" t="str">
            <v>BORNA PONCHAR CALIBRE 6 AWG ESTAÑADA BARRIL LARGO</v>
          </cell>
          <cell r="C2627" t="str">
            <v>Insumos</v>
          </cell>
          <cell r="D2627" t="str">
            <v>UND</v>
          </cell>
          <cell r="E2627">
            <v>1248</v>
          </cell>
          <cell r="F2627">
            <v>1200</v>
          </cell>
        </row>
        <row r="2628">
          <cell r="A2628" t="str">
            <v>I2963</v>
          </cell>
          <cell r="B2628" t="str">
            <v>PROYECTOR LED SYLVEO 400W - SYLVANIA</v>
          </cell>
          <cell r="C2628" t="str">
            <v>Insumos</v>
          </cell>
          <cell r="D2628" t="str">
            <v>UND</v>
          </cell>
          <cell r="E2628">
            <v>2306763</v>
          </cell>
          <cell r="F2628">
            <v>2218041</v>
          </cell>
        </row>
        <row r="2629">
          <cell r="A2629" t="str">
            <v>I2964</v>
          </cell>
          <cell r="B2629" t="str">
            <v>REFLECTOR LED 200W, IP65</v>
          </cell>
          <cell r="C2629" t="str">
            <v>Insumos</v>
          </cell>
          <cell r="D2629" t="str">
            <v>UND</v>
          </cell>
          <cell r="E2629">
            <v>135096</v>
          </cell>
          <cell r="F2629">
            <v>129900</v>
          </cell>
        </row>
        <row r="2630">
          <cell r="A2630" t="str">
            <v>I2965</v>
          </cell>
          <cell r="B2630" t="str">
            <v>CAJA DE PASO PLÁSTICA 15X15</v>
          </cell>
          <cell r="C2630" t="str">
            <v>Insumos</v>
          </cell>
          <cell r="D2630" t="str">
            <v>UND</v>
          </cell>
          <cell r="E2630">
            <v>14456</v>
          </cell>
          <cell r="F2630">
            <v>13900</v>
          </cell>
        </row>
        <row r="2631">
          <cell r="A2631" t="str">
            <v>I2966</v>
          </cell>
          <cell r="B2631" t="str">
            <v>CABLE ECOLÓGICO HASTA 15KV Nº2 AWG ACSR</v>
          </cell>
          <cell r="C2631" t="str">
            <v>Insumos</v>
          </cell>
          <cell r="D2631" t="str">
            <v>ML</v>
          </cell>
          <cell r="E2631">
            <v>8736</v>
          </cell>
          <cell r="F2631">
            <v>8400</v>
          </cell>
        </row>
        <row r="2632">
          <cell r="A2632" t="str">
            <v>I2967</v>
          </cell>
          <cell r="B2632" t="str">
            <v>ESPACIADOR POLIGONAL POLIMÉRICO 15 kV 10 kA CABLE CUBIERTO</v>
          </cell>
          <cell r="C2632" t="str">
            <v>Insumos</v>
          </cell>
          <cell r="D2632" t="str">
            <v>UND</v>
          </cell>
          <cell r="E2632">
            <v>49868</v>
          </cell>
          <cell r="F2632">
            <v>47950</v>
          </cell>
        </row>
        <row r="2633">
          <cell r="A2633" t="str">
            <v>I2968</v>
          </cell>
          <cell r="B2633" t="str">
            <v>HIGH BAY DE COLGAR 100W</v>
          </cell>
          <cell r="C2633" t="str">
            <v>Insumos</v>
          </cell>
          <cell r="D2633" t="str">
            <v>UND</v>
          </cell>
          <cell r="E2633">
            <v>401908</v>
          </cell>
          <cell r="F2633">
            <v>386450</v>
          </cell>
        </row>
        <row r="2634">
          <cell r="A2634" t="str">
            <v>I2969</v>
          </cell>
          <cell r="B2634" t="str">
            <v>CABLE DE COBRE # 10 THHN AWG HFFR-LS</v>
          </cell>
          <cell r="C2634" t="str">
            <v>Insumos</v>
          </cell>
          <cell r="D2634" t="str">
            <v>ML</v>
          </cell>
          <cell r="E2634">
            <v>4160</v>
          </cell>
          <cell r="F2634">
            <v>4000</v>
          </cell>
        </row>
        <row r="2635">
          <cell r="A2635" t="str">
            <v>I2970</v>
          </cell>
          <cell r="B2635" t="str">
            <v>CABLE DE COBRE # 12 THHN AWG HFFR-LS</v>
          </cell>
          <cell r="C2635" t="str">
            <v>Insumos</v>
          </cell>
          <cell r="D2635" t="str">
            <v>ML</v>
          </cell>
          <cell r="E2635">
            <v>2652</v>
          </cell>
          <cell r="F2635">
            <v>2550</v>
          </cell>
        </row>
        <row r="2636">
          <cell r="A2636" t="str">
            <v>I2971</v>
          </cell>
          <cell r="B2636" t="str">
            <v>CAJA CONTADOR TRIFASICO ANTIFRAUDE 50A</v>
          </cell>
          <cell r="C2636" t="str">
            <v>Insumos</v>
          </cell>
          <cell r="D2636" t="str">
            <v>UND</v>
          </cell>
          <cell r="E2636">
            <v>90480</v>
          </cell>
          <cell r="F2636">
            <v>87000</v>
          </cell>
        </row>
        <row r="2637">
          <cell r="A2637" t="str">
            <v>I2972</v>
          </cell>
          <cell r="B2637" t="str">
            <v>BANCA MANEN GRIS LLUVIA SOBREPONER KONKRETUS O SIMILAR</v>
          </cell>
          <cell r="C2637" t="str">
            <v>Insumos</v>
          </cell>
          <cell r="D2637" t="str">
            <v>UND</v>
          </cell>
          <cell r="E2637">
            <v>2501200</v>
          </cell>
          <cell r="F2637">
            <v>2405000</v>
          </cell>
        </row>
        <row r="2638">
          <cell r="A2638" t="str">
            <v>I2973</v>
          </cell>
          <cell r="B2638" t="str">
            <v>ALCORQUE MANEN GRIS LLUVIA KONKRETUS O SIMILAR</v>
          </cell>
          <cell r="C2638" t="str">
            <v>Insumos</v>
          </cell>
          <cell r="D2638" t="str">
            <v>UND</v>
          </cell>
          <cell r="E2638">
            <v>1726400</v>
          </cell>
          <cell r="F2638">
            <v>1660000</v>
          </cell>
        </row>
        <row r="2639">
          <cell r="A2639" t="str">
            <v>I2974</v>
          </cell>
          <cell r="B2639" t="str">
            <v>LISADERO METALICO</v>
          </cell>
          <cell r="C2639" t="str">
            <v>Insumos</v>
          </cell>
          <cell r="D2639" t="str">
            <v>UND</v>
          </cell>
          <cell r="E2639">
            <v>5445440</v>
          </cell>
          <cell r="F2639">
            <v>5236000</v>
          </cell>
        </row>
        <row r="2640">
          <cell r="A2640" t="str">
            <v>I2975</v>
          </cell>
          <cell r="B2640" t="str">
            <v>ADAPTADOR TERMINAL IMC 1/2"</v>
          </cell>
          <cell r="C2640" t="str">
            <v>Insumos</v>
          </cell>
          <cell r="D2640" t="str">
            <v>UND</v>
          </cell>
          <cell r="E2640">
            <v>1394</v>
          </cell>
          <cell r="F2640">
            <v>1340</v>
          </cell>
        </row>
        <row r="2641">
          <cell r="A2641" t="str">
            <v>I2976</v>
          </cell>
          <cell r="B2641" t="str">
            <v>ADAPTADOR TERMINAL IMC 1"</v>
          </cell>
          <cell r="C2641" t="str">
            <v>Insumos</v>
          </cell>
          <cell r="D2641" t="str">
            <v>UND</v>
          </cell>
          <cell r="E2641">
            <v>2538</v>
          </cell>
          <cell r="F2641">
            <v>2440</v>
          </cell>
        </row>
        <row r="2642">
          <cell r="A2642" t="str">
            <v>I2978</v>
          </cell>
          <cell r="B2642" t="str">
            <v>POLVO DE LADRILLO</v>
          </cell>
          <cell r="C2642" t="str">
            <v>Insumos</v>
          </cell>
          <cell r="D2642" t="str">
            <v>KG</v>
          </cell>
          <cell r="E2642">
            <v>520</v>
          </cell>
          <cell r="F2642">
            <v>500</v>
          </cell>
        </row>
        <row r="2643">
          <cell r="A2643" t="str">
            <v>I2979</v>
          </cell>
          <cell r="B2643" t="str">
            <v>GRANULADO DE LADRILLO</v>
          </cell>
          <cell r="C2643" t="str">
            <v>Insumos</v>
          </cell>
          <cell r="D2643" t="str">
            <v>KG</v>
          </cell>
          <cell r="E2643">
            <v>520</v>
          </cell>
          <cell r="F2643">
            <v>500</v>
          </cell>
        </row>
        <row r="2644">
          <cell r="A2644" t="str">
            <v>I2980</v>
          </cell>
          <cell r="B2644" t="str">
            <v>BREAKER ENCHUFABLE 2x32A 120-240V 10kA</v>
          </cell>
          <cell r="C2644" t="str">
            <v>Insumos</v>
          </cell>
          <cell r="D2644" t="str">
            <v>UND</v>
          </cell>
          <cell r="E2644">
            <v>28184</v>
          </cell>
          <cell r="F2644">
            <v>27100</v>
          </cell>
        </row>
        <row r="2645">
          <cell r="A2645" t="str">
            <v>I2981</v>
          </cell>
          <cell r="B2645" t="str">
            <v>CABLE DE ALUMINIO Nº 250 MCM AWG-RHW</v>
          </cell>
          <cell r="C2645" t="str">
            <v>Insumos</v>
          </cell>
          <cell r="D2645" t="str">
            <v>ML</v>
          </cell>
          <cell r="E2645">
            <v>16276</v>
          </cell>
          <cell r="F2645">
            <v>15650</v>
          </cell>
        </row>
        <row r="2646">
          <cell r="A2646" t="str">
            <v>I2982</v>
          </cell>
          <cell r="B2646" t="str">
            <v>CABLE DE ALUMINIO Nº 4/0 MCM AWG-RHW</v>
          </cell>
          <cell r="C2646" t="str">
            <v>Insumos</v>
          </cell>
          <cell r="D2646" t="str">
            <v>ML</v>
          </cell>
          <cell r="E2646">
            <v>14768</v>
          </cell>
          <cell r="F2646">
            <v>14200</v>
          </cell>
        </row>
        <row r="2647">
          <cell r="A2647" t="str">
            <v>I2983</v>
          </cell>
          <cell r="B2647" t="str">
            <v>BORNA PONCHAR BIMETÁLICA CALIBRE Nº 250 AWG</v>
          </cell>
          <cell r="C2647" t="str">
            <v>Insumos</v>
          </cell>
          <cell r="D2647" t="str">
            <v>UND</v>
          </cell>
          <cell r="E2647">
            <v>16432</v>
          </cell>
          <cell r="F2647">
            <v>15800</v>
          </cell>
        </row>
        <row r="2648">
          <cell r="A2648" t="str">
            <v>I2984</v>
          </cell>
          <cell r="B2648" t="str">
            <v>BORNA PONCHAR BIMETÁLICA CALIBRE Nº 4/0 AWG</v>
          </cell>
          <cell r="C2648" t="str">
            <v>Insumos</v>
          </cell>
          <cell r="D2648" t="str">
            <v>UND</v>
          </cell>
          <cell r="E2648">
            <v>12480</v>
          </cell>
          <cell r="F2648">
            <v>12000</v>
          </cell>
        </row>
        <row r="2649">
          <cell r="A2649" t="str">
            <v>I2985</v>
          </cell>
          <cell r="B2649" t="str">
            <v>BANDEJA PORTACABLE TIPO DUCTO DE 0,20X0,05X2,4M</v>
          </cell>
          <cell r="C2649" t="str">
            <v>Insumos</v>
          </cell>
          <cell r="D2649" t="str">
            <v>UND</v>
          </cell>
          <cell r="E2649">
            <v>136320</v>
          </cell>
          <cell r="F2649">
            <v>131077</v>
          </cell>
        </row>
        <row r="2650">
          <cell r="A2650" t="str">
            <v>I2986</v>
          </cell>
          <cell r="B2650" t="str">
            <v>CONECTOR TIPO PIERCING PARA CABLE #4</v>
          </cell>
          <cell r="C2650" t="str">
            <v>Insumos</v>
          </cell>
          <cell r="D2650" t="str">
            <v>UND</v>
          </cell>
          <cell r="E2650">
            <v>24856</v>
          </cell>
          <cell r="F2650">
            <v>23900</v>
          </cell>
        </row>
        <row r="2651">
          <cell r="A2651" t="str">
            <v>I2987</v>
          </cell>
          <cell r="B2651" t="str">
            <v>CAJA DE PASO METALICA 30X30X15CM</v>
          </cell>
          <cell r="C2651" t="str">
            <v>Insumos</v>
          </cell>
          <cell r="D2651" t="str">
            <v>UND</v>
          </cell>
          <cell r="E2651">
            <v>73736</v>
          </cell>
          <cell r="F2651">
            <v>70900</v>
          </cell>
        </row>
        <row r="2652">
          <cell r="A2652" t="str">
            <v>I2988</v>
          </cell>
          <cell r="B2652" t="str">
            <v>GABINETE RACK DE 60x60CM</v>
          </cell>
          <cell r="C2652" t="str">
            <v>Insumos</v>
          </cell>
          <cell r="D2652" t="str">
            <v>UND</v>
          </cell>
          <cell r="E2652">
            <v>452296</v>
          </cell>
          <cell r="F2652">
            <v>434900</v>
          </cell>
        </row>
        <row r="2653">
          <cell r="A2653" t="str">
            <v>I2989</v>
          </cell>
          <cell r="B2653" t="str">
            <v>UPS POWEST TITAN 4KVA ON LINE, BIFASICA TIPO AMERICAN POWER O SIMILAR</v>
          </cell>
          <cell r="C2653" t="str">
            <v>Insumos</v>
          </cell>
          <cell r="D2653" t="str">
            <v>UND</v>
          </cell>
          <cell r="E2653">
            <v>6240000</v>
          </cell>
          <cell r="F2653">
            <v>6000000</v>
          </cell>
        </row>
        <row r="2654">
          <cell r="A2654" t="str">
            <v>I2990</v>
          </cell>
          <cell r="B2654" t="str">
            <v>PORCELANATO 60x60</v>
          </cell>
          <cell r="C2654" t="str">
            <v>Insumos</v>
          </cell>
          <cell r="D2654" t="str">
            <v>M2</v>
          </cell>
          <cell r="E2654">
            <v>72800</v>
          </cell>
          <cell r="F2654">
            <v>70000</v>
          </cell>
        </row>
        <row r="2655">
          <cell r="A2655" t="str">
            <v>I2991</v>
          </cell>
          <cell r="B2655" t="str">
            <v>PEGACOR PORCELANICO</v>
          </cell>
          <cell r="C2655" t="str">
            <v>Insumos</v>
          </cell>
          <cell r="D2655" t="str">
            <v>KG</v>
          </cell>
          <cell r="E2655">
            <v>3016</v>
          </cell>
          <cell r="F2655">
            <v>2900</v>
          </cell>
        </row>
        <row r="2656">
          <cell r="A2656" t="str">
            <v>I2992</v>
          </cell>
          <cell r="B2656" t="str">
            <v>PORCELANATO 60X120cm</v>
          </cell>
          <cell r="C2656" t="str">
            <v>Insumos</v>
          </cell>
          <cell r="D2656" t="str">
            <v>M2</v>
          </cell>
          <cell r="E2656">
            <v>124800</v>
          </cell>
          <cell r="F2656">
            <v>120000</v>
          </cell>
        </row>
        <row r="2657">
          <cell r="A2657" t="str">
            <v>I2993</v>
          </cell>
          <cell r="B2657" t="str">
            <v>CAJA DE PASO 12X12X5 CM METÁLICA PARA DERIVACIÓN DE CIRCUITOS</v>
          </cell>
          <cell r="C2657" t="str">
            <v>Insumos</v>
          </cell>
          <cell r="D2657" t="str">
            <v>UND</v>
          </cell>
          <cell r="E2657">
            <v>9246</v>
          </cell>
          <cell r="F2657">
            <v>8890</v>
          </cell>
        </row>
        <row r="2658">
          <cell r="A2658" t="str">
            <v>I2994</v>
          </cell>
          <cell r="B2658" t="str">
            <v>REFLECTOR LED 30W, 120-240V, 4000K</v>
          </cell>
          <cell r="C2658" t="str">
            <v>Insumos</v>
          </cell>
          <cell r="D2658" t="str">
            <v>UND</v>
          </cell>
          <cell r="E2658">
            <v>33799</v>
          </cell>
          <cell r="F2658">
            <v>32499</v>
          </cell>
        </row>
        <row r="2659">
          <cell r="A2659" t="str">
            <v>I2995</v>
          </cell>
          <cell r="B2659" t="str">
            <v>SUMINISTRO Y TRANSPORTE DE PUERTA METALICA ENTAMBORADA EN LÁMINA CR CAL 20 CON REFUERZOS INTERIORES, PINTURA ANTICORRISOVA Y CHAPA YALE DE ACCESO. INC. MARCO. A=1,30 - 1,40 H=2,40</v>
          </cell>
          <cell r="C2659" t="str">
            <v>Insumos</v>
          </cell>
          <cell r="D2659" t="str">
            <v>UND</v>
          </cell>
          <cell r="E2659">
            <v>1092000</v>
          </cell>
          <cell r="F2659">
            <v>1050000</v>
          </cell>
        </row>
        <row r="2660">
          <cell r="A2660" t="str">
            <v>I2996</v>
          </cell>
          <cell r="B2660" t="str">
            <v>CONECTOR TIPO PIERCING DERIVACIÓN DESDE 2 HASTA 8 AWG</v>
          </cell>
          <cell r="C2660" t="str">
            <v>Insumos</v>
          </cell>
          <cell r="D2660" t="str">
            <v>UND</v>
          </cell>
          <cell r="E2660">
            <v>10504</v>
          </cell>
          <cell r="F2660">
            <v>10100</v>
          </cell>
        </row>
        <row r="2661">
          <cell r="A2661" t="str">
            <v>I2997</v>
          </cell>
          <cell r="B2661" t="str">
            <v>BOQUILLA GALVANIZADA PARA TUBO IMC 3/4"</v>
          </cell>
          <cell r="C2661" t="str">
            <v>Insumos</v>
          </cell>
          <cell r="D2661" t="str">
            <v>UND</v>
          </cell>
          <cell r="E2661">
            <v>624</v>
          </cell>
          <cell r="F2661">
            <v>600</v>
          </cell>
        </row>
        <row r="2662">
          <cell r="A2662" t="str">
            <v>I2998</v>
          </cell>
          <cell r="B2662" t="str">
            <v>LLAVE CONMUTABLE MANUAL DE 3x32 AMP PARA UPS</v>
          </cell>
          <cell r="C2662" t="str">
            <v>Insumos</v>
          </cell>
          <cell r="D2662" t="str">
            <v>UND</v>
          </cell>
          <cell r="E2662">
            <v>156000</v>
          </cell>
          <cell r="F2662">
            <v>150000</v>
          </cell>
        </row>
        <row r="2663">
          <cell r="A2663" t="str">
            <v>I3003</v>
          </cell>
          <cell r="B2663" t="str">
            <v>VARILLA GRAFILADA DE 4MM A 8,5MM</v>
          </cell>
          <cell r="C2663" t="str">
            <v>Insumos</v>
          </cell>
          <cell r="D2663" t="str">
            <v>KG</v>
          </cell>
          <cell r="E2663">
            <v>6760</v>
          </cell>
          <cell r="F2663">
            <v>6500</v>
          </cell>
        </row>
        <row r="2664">
          <cell r="A2664" t="str">
            <v>I3004</v>
          </cell>
          <cell r="B2664" t="str">
            <v>BUTACO PREFABRICADO FUNGI REF. KONKRETUS O SIMILAR</v>
          </cell>
          <cell r="C2664" t="str">
            <v>Insumos</v>
          </cell>
          <cell r="D2664" t="str">
            <v>UND</v>
          </cell>
          <cell r="E2664">
            <v>897260</v>
          </cell>
          <cell r="F2664">
            <v>862750</v>
          </cell>
        </row>
        <row r="2665">
          <cell r="A2665" t="str">
            <v>I3005</v>
          </cell>
          <cell r="B2665" t="str">
            <v>BANCA LINNE PREFABRICADA REF. KONKRETUS O SIMILAR</v>
          </cell>
          <cell r="C2665" t="str">
            <v>Insumos</v>
          </cell>
          <cell r="D2665" t="str">
            <v>UND</v>
          </cell>
          <cell r="E2665">
            <v>3465280</v>
          </cell>
          <cell r="F2665">
            <v>3332000</v>
          </cell>
        </row>
        <row r="2666">
          <cell r="A2666" t="str">
            <v>I3006</v>
          </cell>
          <cell r="B2666" t="str">
            <v>CERAMICA DE PISO HASTA 50,000 X M2</v>
          </cell>
          <cell r="C2666" t="str">
            <v>Insumos</v>
          </cell>
          <cell r="D2666" t="str">
            <v>M2</v>
          </cell>
          <cell r="E2666">
            <v>52000</v>
          </cell>
          <cell r="F2666">
            <v>50000</v>
          </cell>
        </row>
        <row r="2667">
          <cell r="A2667" t="str">
            <v>I3007</v>
          </cell>
          <cell r="B2667" t="str">
            <v>LÁMINA DE TRIPLEX DE 18MM 1,22 x 2,44m</v>
          </cell>
          <cell r="C2667" t="str">
            <v>Insumos</v>
          </cell>
          <cell r="D2667" t="str">
            <v>UND</v>
          </cell>
          <cell r="E2667">
            <v>339560</v>
          </cell>
          <cell r="F2667">
            <v>326500</v>
          </cell>
        </row>
        <row r="2668">
          <cell r="A2668" t="str">
            <v>I3008</v>
          </cell>
          <cell r="B2668" t="str">
            <v>SUMINISTRO LONA SATTLER BLACKOUT , 780G/M2,
RETARDANCIA AL FUEGO NORMAS EU 13501, USA NFPA-701. RESISTENCIA A LA TRACCIÓN 3000N/2800N/5CM. PROTECCIÓN UV</v>
          </cell>
          <cell r="C2668" t="str">
            <v>Insumos</v>
          </cell>
          <cell r="D2668" t="str">
            <v>M2</v>
          </cell>
          <cell r="E2668">
            <v>104000</v>
          </cell>
          <cell r="F2668">
            <v>100000</v>
          </cell>
        </row>
        <row r="2669">
          <cell r="A2669" t="str">
            <v>I3009</v>
          </cell>
          <cell r="B2669" t="str">
            <v>TEJA ONDULADA DE ZINC DE 3,66x0,30</v>
          </cell>
          <cell r="C2669" t="str">
            <v>Insumos</v>
          </cell>
          <cell r="D2669" t="str">
            <v>M2</v>
          </cell>
          <cell r="E2669">
            <v>12504</v>
          </cell>
          <cell r="F2669">
            <v>12023</v>
          </cell>
        </row>
        <row r="2670">
          <cell r="A2670" t="str">
            <v>I3010</v>
          </cell>
          <cell r="B2670" t="str">
            <v>PARTIDORES PARA COMPETENCIAS DE NATACIÓN EN ACERO INOXIDABLE SAE 304 DE 2mm DE ESPESOR</v>
          </cell>
          <cell r="C2670" t="str">
            <v>Insumos</v>
          </cell>
          <cell r="D2670" t="str">
            <v>UN</v>
          </cell>
          <cell r="E2670">
            <v>831496</v>
          </cell>
          <cell r="F2670">
            <v>799515</v>
          </cell>
        </row>
        <row r="2671">
          <cell r="A2671" t="str">
            <v>I3011</v>
          </cell>
          <cell r="B2671" t="str">
            <v>TUBO CUADRADO DE 1" x 1,2mm</v>
          </cell>
          <cell r="C2671" t="str">
            <v>Insumos</v>
          </cell>
          <cell r="D2671" t="str">
            <v>ML</v>
          </cell>
          <cell r="E2671">
            <v>6240</v>
          </cell>
          <cell r="F2671">
            <v>6000</v>
          </cell>
        </row>
        <row r="2672">
          <cell r="A2672" t="str">
            <v>I3012</v>
          </cell>
          <cell r="B2672" t="str">
            <v>RIEL EN ACERO HR A36 DE 3,0M PARA PUERTA PESADA</v>
          </cell>
          <cell r="C2672" t="str">
            <v>Insumos</v>
          </cell>
          <cell r="D2672" t="str">
            <v>UN</v>
          </cell>
          <cell r="E2672">
            <v>106080</v>
          </cell>
          <cell r="F2672">
            <v>102000</v>
          </cell>
        </row>
        <row r="2673">
          <cell r="A2673" t="str">
            <v>I3013</v>
          </cell>
          <cell r="B2673" t="str">
            <v>RODACHINAS PESADAS DE 4 BALINERAS</v>
          </cell>
          <cell r="C2673" t="str">
            <v>Insumos</v>
          </cell>
          <cell r="D2673" t="str">
            <v>UN</v>
          </cell>
          <cell r="E2673">
            <v>20800</v>
          </cell>
          <cell r="F2673">
            <v>20000</v>
          </cell>
        </row>
        <row r="2674">
          <cell r="A2674" t="str">
            <v>I3014</v>
          </cell>
          <cell r="B2674" t="str">
            <v>SIKALATEX</v>
          </cell>
          <cell r="C2674" t="str">
            <v>Insumos</v>
          </cell>
          <cell r="D2674" t="str">
            <v>KG</v>
          </cell>
          <cell r="E2674">
            <v>48776</v>
          </cell>
          <cell r="F2674">
            <v>46900</v>
          </cell>
        </row>
        <row r="2675">
          <cell r="A2675" t="str">
            <v>I3015</v>
          </cell>
          <cell r="B2675" t="str">
            <v>RUEDA METALICA CON RANURA PARA RIEL - D=2"</v>
          </cell>
          <cell r="C2675" t="str">
            <v>Insumos</v>
          </cell>
          <cell r="D2675" t="str">
            <v>UN</v>
          </cell>
          <cell r="E2675">
            <v>27040</v>
          </cell>
          <cell r="F2675">
            <v>26000</v>
          </cell>
        </row>
        <row r="2676">
          <cell r="A2676" t="str">
            <v>I3016</v>
          </cell>
          <cell r="B2676" t="str">
            <v>FALDÓN EN GRANITO NATURAL PARA MESONES EXISTENTES (INC. SUMINISTRO E INSTALACIÓN A TODO COSTO)</v>
          </cell>
          <cell r="C2676" t="str">
            <v>Insumos</v>
          </cell>
          <cell r="D2676" t="str">
            <v>ML</v>
          </cell>
          <cell r="E2676">
            <v>208000</v>
          </cell>
          <cell r="F2676">
            <v>200000</v>
          </cell>
        </row>
        <row r="2677">
          <cell r="A2677" t="str">
            <v>I3017</v>
          </cell>
          <cell r="B2677" t="str">
            <v>SUBCONTRATO ACERO DE REFUERZO POSTENSADO CON CABLES DE 5/8" SIETE HILOS ASTM 416. (INCLUYE DUCTOS, BLOQUES, GUIAS Y CUÑAS, TENSIONAMIENTO)</v>
          </cell>
          <cell r="C2677" t="str">
            <v>Insumos</v>
          </cell>
          <cell r="D2677" t="str">
            <v>KG</v>
          </cell>
          <cell r="E2677">
            <v>29120</v>
          </cell>
          <cell r="F2677">
            <v>28000</v>
          </cell>
        </row>
        <row r="2678">
          <cell r="A2678" t="str">
            <v>I3018</v>
          </cell>
          <cell r="B2678" t="str">
            <v>KIT SISTEMA SEPTICO 500 + 500 + 105 LT</v>
          </cell>
          <cell r="C2678" t="str">
            <v>Insumos</v>
          </cell>
          <cell r="D2678" t="str">
            <v>UND</v>
          </cell>
          <cell r="E2678">
            <v>1248000</v>
          </cell>
          <cell r="F2678">
            <v>1200000</v>
          </cell>
        </row>
        <row r="2679">
          <cell r="A2679" t="str">
            <v>I3019</v>
          </cell>
          <cell r="B2679" t="str">
            <v>KIT ACCESORIOS PVC PARA SISTEMA SÉPTICO</v>
          </cell>
          <cell r="C2679" t="str">
            <v>Insumos</v>
          </cell>
          <cell r="D2679" t="str">
            <v>UND</v>
          </cell>
          <cell r="E2679">
            <v>312000</v>
          </cell>
          <cell r="F2679">
            <v>300000</v>
          </cell>
        </row>
        <row r="2680">
          <cell r="A2680" t="str">
            <v>I3020</v>
          </cell>
          <cell r="B2680" t="str">
            <v>CONCRETO PREMEZCLADO AUTOCOMPACTANTE DE 7000PSI T.M 1/2" ACELERADO A SIETE DIAS</v>
          </cell>
          <cell r="C2680" t="str">
            <v>Insumos</v>
          </cell>
          <cell r="D2680" t="str">
            <v>M3</v>
          </cell>
          <cell r="E2680">
            <v>1081600</v>
          </cell>
          <cell r="F2680">
            <v>1040000</v>
          </cell>
        </row>
        <row r="2681">
          <cell r="A2681" t="str">
            <v>I3021</v>
          </cell>
          <cell r="B2681" t="str">
            <v>CONCRETO PREMEZCLADO 4000 PSI ACELERADO A 7D</v>
          </cell>
          <cell r="C2681" t="str">
            <v>Insumos</v>
          </cell>
          <cell r="D2681" t="str">
            <v>M3</v>
          </cell>
          <cell r="E2681">
            <v>769600</v>
          </cell>
          <cell r="F2681">
            <v>740000</v>
          </cell>
        </row>
        <row r="2682">
          <cell r="A2682" t="str">
            <v>I3023</v>
          </cell>
          <cell r="B2682" t="str">
            <v>VIGA IPE 120</v>
          </cell>
          <cell r="C2682" t="str">
            <v>Insumos</v>
          </cell>
          <cell r="D2682" t="str">
            <v>ML</v>
          </cell>
          <cell r="E2682">
            <v>69680</v>
          </cell>
          <cell r="F2682">
            <v>67000</v>
          </cell>
        </row>
        <row r="2683">
          <cell r="A2683" t="str">
            <v>I3024</v>
          </cell>
          <cell r="B2683" t="str">
            <v>TUBO REDONDO EN ACERO DE 1-1/2" x 3MM</v>
          </cell>
          <cell r="C2683" t="str">
            <v>Insumos</v>
          </cell>
          <cell r="D2683" t="str">
            <v>ML</v>
          </cell>
          <cell r="E2683">
            <v>29120</v>
          </cell>
          <cell r="F2683">
            <v>28000</v>
          </cell>
        </row>
        <row r="2684">
          <cell r="A2684" t="str">
            <v>I3025</v>
          </cell>
          <cell r="B2684" t="str">
            <v>PLATINA 19X19CM EN 3/4" CON PERFORACIONES DE 5/8"</v>
          </cell>
          <cell r="C2684" t="str">
            <v>Insumos</v>
          </cell>
          <cell r="D2684" t="str">
            <v>UND</v>
          </cell>
          <cell r="E2684">
            <v>83200</v>
          </cell>
          <cell r="F2684">
            <v>80000</v>
          </cell>
        </row>
        <row r="2685">
          <cell r="A2685" t="str">
            <v>I3026</v>
          </cell>
          <cell r="B2685" t="str">
            <v>VARILLA ROSCADA DE 3/4" B7 - A325 x3,66M</v>
          </cell>
          <cell r="C2685" t="str">
            <v>Insumos</v>
          </cell>
          <cell r="D2685" t="str">
            <v>UND</v>
          </cell>
          <cell r="E2685">
            <v>124800</v>
          </cell>
          <cell r="F2685">
            <v>120000</v>
          </cell>
        </row>
        <row r="2686">
          <cell r="A2686" t="str">
            <v>I3027</v>
          </cell>
          <cell r="B2686" t="str">
            <v>FENOLICO PARA FORMALETA</v>
          </cell>
          <cell r="C2686" t="str">
            <v>Insumos</v>
          </cell>
          <cell r="D2686" t="str">
            <v>M2</v>
          </cell>
          <cell r="E2686">
            <v>74880</v>
          </cell>
          <cell r="F2686">
            <v>72000</v>
          </cell>
        </row>
        <row r="2687">
          <cell r="A2687" t="str">
            <v>I3028</v>
          </cell>
          <cell r="B2687" t="str">
            <v>TUERCA Y ARANDELA B7 3/4"</v>
          </cell>
          <cell r="C2687" t="str">
            <v>Insumos</v>
          </cell>
          <cell r="D2687" t="str">
            <v>UN</v>
          </cell>
          <cell r="E2687">
            <v>8320</v>
          </cell>
          <cell r="F2687">
            <v>8000</v>
          </cell>
        </row>
        <row r="2688">
          <cell r="A2688" t="str">
            <v>I3029</v>
          </cell>
          <cell r="B2688" t="str">
            <v>APOYO ELASTOMERICO DUREZA 60 500X400X75mm CON 5 PLATINAS DE REFUERZO DE 3MM</v>
          </cell>
          <cell r="C2688" t="str">
            <v>Insumos</v>
          </cell>
          <cell r="D2688" t="str">
            <v>UND</v>
          </cell>
          <cell r="E2688">
            <v>1980160</v>
          </cell>
          <cell r="F2688">
            <v>1904000</v>
          </cell>
        </row>
        <row r="2689">
          <cell r="A2689" t="str">
            <v>I3030</v>
          </cell>
          <cell r="B2689" t="str">
            <v>JUNTA DE COMPRESIÓN ELASTOMÉRICA WABO WA-300 O SIMILAR A=1-1/8" H=4-5/16"</v>
          </cell>
          <cell r="C2689" t="str">
            <v>Insumos</v>
          </cell>
          <cell r="D2689" t="str">
            <v>ML</v>
          </cell>
          <cell r="E2689">
            <v>156000</v>
          </cell>
          <cell r="F2689">
            <v>150000</v>
          </cell>
        </row>
        <row r="2690">
          <cell r="A2690" t="str">
            <v>I3031</v>
          </cell>
          <cell r="B2690" t="str">
            <v>ADHESIVO WABO PRIMA-LUB</v>
          </cell>
          <cell r="C2690" t="str">
            <v>Insumos</v>
          </cell>
          <cell r="D2690" t="str">
            <v>GL</v>
          </cell>
          <cell r="E2690">
            <v>416000</v>
          </cell>
          <cell r="F2690">
            <v>400000</v>
          </cell>
        </row>
        <row r="2691">
          <cell r="A2691" t="str">
            <v>I3032</v>
          </cell>
          <cell r="B2691" t="str">
            <v>PLATINA DE 1/4" PARA JUNTA</v>
          </cell>
          <cell r="C2691" t="str">
            <v>Insumos</v>
          </cell>
          <cell r="D2691" t="str">
            <v>ML</v>
          </cell>
          <cell r="E2691">
            <v>4160</v>
          </cell>
          <cell r="F2691">
            <v>4000</v>
          </cell>
        </row>
        <row r="2692">
          <cell r="A2692" t="str">
            <v>I3033</v>
          </cell>
          <cell r="B2692" t="str">
            <v>PLATINA GALVANIZADA 150X150X1/4" A572 GR50</v>
          </cell>
          <cell r="C2692" t="str">
            <v>Insumos</v>
          </cell>
          <cell r="D2692" t="str">
            <v>UN</v>
          </cell>
          <cell r="E2692">
            <v>46800</v>
          </cell>
          <cell r="F2692">
            <v>45000</v>
          </cell>
        </row>
        <row r="2693">
          <cell r="A2693" t="str">
            <v>I3034</v>
          </cell>
          <cell r="B2693" t="str">
            <v>NEOPRENO 250X250X10MM</v>
          </cell>
          <cell r="C2693" t="str">
            <v>Insumos</v>
          </cell>
          <cell r="D2693" t="str">
            <v>UN</v>
          </cell>
          <cell r="E2693">
            <v>26000</v>
          </cell>
          <cell r="F2693">
            <v>25000</v>
          </cell>
        </row>
        <row r="2694">
          <cell r="A2694" t="str">
            <v>I3035</v>
          </cell>
          <cell r="B2694" t="str">
            <v>CONCRETO PREMEZCLADO PARA PAVIMENTO FAST-TRACK MR45</v>
          </cell>
          <cell r="C2694" t="str">
            <v>Insumos</v>
          </cell>
          <cell r="D2694" t="str">
            <v>M3</v>
          </cell>
          <cell r="E2694">
            <v>915705</v>
          </cell>
          <cell r="F2694">
            <v>900000</v>
          </cell>
        </row>
        <row r="2695">
          <cell r="A2695" t="str">
            <v>I3036</v>
          </cell>
          <cell r="B2695" t="str">
            <v>TAPA REDONDA PARA TUBO EN PLATINA 3MM</v>
          </cell>
          <cell r="C2695" t="str">
            <v>Insumos</v>
          </cell>
          <cell r="D2695" t="str">
            <v>UND</v>
          </cell>
          <cell r="E2695">
            <v>4056</v>
          </cell>
          <cell r="F2695">
            <v>3900</v>
          </cell>
        </row>
        <row r="2696">
          <cell r="A2696" t="str">
            <v>I3037</v>
          </cell>
          <cell r="B2696" t="str">
            <v>TABLERO ELÉCTRICO DE 0,50Mx0.30Mx0.20M IP 65 DOBLE FONDO USO INTERIOR</v>
          </cell>
          <cell r="C2696" t="str">
            <v>Insumos</v>
          </cell>
          <cell r="D2696" t="str">
            <v>UND</v>
          </cell>
          <cell r="E2696">
            <v>461760</v>
          </cell>
          <cell r="F2696">
            <v>444000</v>
          </cell>
        </row>
        <row r="2697">
          <cell r="A2697" t="str">
            <v>I3038</v>
          </cell>
          <cell r="B2697" t="str">
            <v>BREAKER INDUSTRIAL TOTALIZADOR 3x60Amp</v>
          </cell>
          <cell r="C2697" t="str">
            <v>Insumos</v>
          </cell>
          <cell r="D2697" t="str">
            <v>UND</v>
          </cell>
          <cell r="E2697">
            <v>221728</v>
          </cell>
          <cell r="F2697">
            <v>213200</v>
          </cell>
        </row>
        <row r="2698">
          <cell r="A2698" t="str">
            <v>I3039</v>
          </cell>
          <cell r="B2698" t="str">
            <v>BREAKER INDUSTRIAL TOTALIZADOR 3x40Amp</v>
          </cell>
          <cell r="C2698" t="str">
            <v>Insumos</v>
          </cell>
          <cell r="D2698" t="str">
            <v>UND</v>
          </cell>
          <cell r="E2698">
            <v>221728</v>
          </cell>
          <cell r="F2698">
            <v>213200</v>
          </cell>
        </row>
        <row r="2699">
          <cell r="A2699" t="str">
            <v>I3040</v>
          </cell>
          <cell r="B2699" t="str">
            <v>BARRA COBRE 0,20m x 0,05m x 3m PARA NEUTRO Y TIERRA</v>
          </cell>
          <cell r="C2699" t="str">
            <v>Insumos</v>
          </cell>
          <cell r="D2699" t="str">
            <v>UND</v>
          </cell>
          <cell r="E2699">
            <v>78485</v>
          </cell>
          <cell r="F2699">
            <v>75466</v>
          </cell>
        </row>
        <row r="2700">
          <cell r="A2700" t="str">
            <v>I3041</v>
          </cell>
          <cell r="B2700" t="str">
            <v>AISLADOR DE BARRAJE 25mm</v>
          </cell>
          <cell r="C2700" t="str">
            <v>Insumos</v>
          </cell>
          <cell r="D2700" t="str">
            <v>UND</v>
          </cell>
          <cell r="E2700">
            <v>3110</v>
          </cell>
          <cell r="F2700">
            <v>2990</v>
          </cell>
        </row>
        <row r="2701">
          <cell r="A2701" t="str">
            <v>I3042</v>
          </cell>
          <cell r="B2701" t="str">
            <v>BORNA PONCHAR CALIBRE 8 AWG ESTAÑADA COBRE BARRIL LARGO</v>
          </cell>
          <cell r="C2701" t="str">
            <v>Insumos</v>
          </cell>
          <cell r="D2701" t="str">
            <v>UND</v>
          </cell>
          <cell r="E2701">
            <v>1040</v>
          </cell>
          <cell r="F2701">
            <v>1000</v>
          </cell>
        </row>
        <row r="2702">
          <cell r="A2702" t="str">
            <v>I3043</v>
          </cell>
          <cell r="B2702" t="str">
            <v>BORNA PONCHAR CALIBRE 6 AWG ESTAÑADA COBRE BARRIL LARGO</v>
          </cell>
          <cell r="C2702" t="str">
            <v>Insumos</v>
          </cell>
          <cell r="D2702" t="str">
            <v>UND</v>
          </cell>
          <cell r="E2702">
            <v>1248</v>
          </cell>
          <cell r="F2702">
            <v>1200</v>
          </cell>
        </row>
        <row r="2703">
          <cell r="A2703" t="str">
            <v>I3044</v>
          </cell>
          <cell r="B2703" t="str">
            <v>BREAKER DE RIEL MONOPOLAR 1x20A, 6kA</v>
          </cell>
          <cell r="C2703" t="str">
            <v>Insumos</v>
          </cell>
          <cell r="D2703" t="str">
            <v>UND</v>
          </cell>
          <cell r="E2703">
            <v>17264</v>
          </cell>
          <cell r="F2703">
            <v>16600</v>
          </cell>
        </row>
        <row r="2704">
          <cell r="A2704" t="str">
            <v>I3045</v>
          </cell>
          <cell r="B2704" t="str">
            <v>TABLERO ELÉCTRICO DE 0,30Mx0.25Mx0.20M IP 65 DOBLE FONDO USO INTERIOR</v>
          </cell>
          <cell r="C2704" t="str">
            <v>Insumos</v>
          </cell>
          <cell r="D2704" t="str">
            <v>UND</v>
          </cell>
          <cell r="E2704">
            <v>310960</v>
          </cell>
          <cell r="F2704">
            <v>299000</v>
          </cell>
        </row>
        <row r="2705">
          <cell r="A2705" t="str">
            <v>I3046</v>
          </cell>
          <cell r="B2705" t="str">
            <v>BREAKER INDUSTRIAL TOTALIZADOR 3x40Amp</v>
          </cell>
          <cell r="C2705" t="str">
            <v>Insumos</v>
          </cell>
          <cell r="D2705" t="str">
            <v>UND</v>
          </cell>
          <cell r="E2705">
            <v>221728</v>
          </cell>
          <cell r="F2705">
            <v>213200</v>
          </cell>
        </row>
        <row r="2706">
          <cell r="A2706" t="str">
            <v>I3047</v>
          </cell>
          <cell r="B2706" t="str">
            <v>CURVA SCH40 1"</v>
          </cell>
          <cell r="C2706" t="str">
            <v>Insumos</v>
          </cell>
          <cell r="D2706" t="str">
            <v>UND</v>
          </cell>
          <cell r="E2706">
            <v>2756</v>
          </cell>
          <cell r="F2706">
            <v>2650</v>
          </cell>
        </row>
        <row r="2707">
          <cell r="A2707" t="str">
            <v>I3048</v>
          </cell>
          <cell r="B2707" t="str">
            <v>MEDIDOR ELECTRÓNICO TRIFÁSICO 208/120V 5-100A, CLASE 1 CALIBRADO</v>
          </cell>
          <cell r="C2707" t="str">
            <v>Insumos</v>
          </cell>
          <cell r="D2707" t="str">
            <v>UND</v>
          </cell>
          <cell r="E2707">
            <v>215488</v>
          </cell>
          <cell r="F2707">
            <v>207200</v>
          </cell>
        </row>
        <row r="2708">
          <cell r="A2708" t="str">
            <v>I3049</v>
          </cell>
          <cell r="B2708" t="str">
            <v>ABRAZADERA DE 1 SALIDA TIPO 2, 140 mm</v>
          </cell>
          <cell r="C2708" t="str">
            <v>Insumos</v>
          </cell>
          <cell r="D2708" t="str">
            <v>UND</v>
          </cell>
          <cell r="E2708">
            <v>16432</v>
          </cell>
          <cell r="F2708">
            <v>15800</v>
          </cell>
        </row>
        <row r="2709">
          <cell r="A2709" t="str">
            <v>I3050</v>
          </cell>
          <cell r="B2709" t="str">
            <v>GRAPA RETENCIÓN AISLADA PARA RED TRENZADA B.T.</v>
          </cell>
          <cell r="C2709" t="str">
            <v>Insumos</v>
          </cell>
          <cell r="D2709" t="str">
            <v>UND</v>
          </cell>
          <cell r="E2709">
            <v>22308</v>
          </cell>
          <cell r="F2709">
            <v>21450</v>
          </cell>
        </row>
        <row r="2710">
          <cell r="A2710" t="str">
            <v>I3051</v>
          </cell>
          <cell r="B2710" t="str">
            <v>CABLE ALUMINIO CUADRUPLEX 3x4 + 4</v>
          </cell>
          <cell r="C2710" t="str">
            <v>Insumos</v>
          </cell>
          <cell r="D2710" t="str">
            <v>ML</v>
          </cell>
          <cell r="E2710">
            <v>16095</v>
          </cell>
          <cell r="F2710">
            <v>15476</v>
          </cell>
        </row>
        <row r="2711">
          <cell r="A2711" t="str">
            <v>I3052</v>
          </cell>
          <cell r="B2711" t="str">
            <v>LUMINARIA DECORATIVA SPRING 40 W</v>
          </cell>
          <cell r="C2711" t="str">
            <v>Insumos</v>
          </cell>
          <cell r="D2711" t="str">
            <v>UND</v>
          </cell>
          <cell r="E2711">
            <v>1487304</v>
          </cell>
          <cell r="F2711">
            <v>1430100</v>
          </cell>
        </row>
        <row r="2712">
          <cell r="A2712" t="str">
            <v>I3053</v>
          </cell>
          <cell r="B2712" t="str">
            <v>POSTE METÁLICO 3 MTS, CON BASE CUADRADA ATORNILLABLE, PINTURA HORNEADA</v>
          </cell>
          <cell r="C2712" t="str">
            <v>Insumos</v>
          </cell>
          <cell r="D2712" t="str">
            <v>UND</v>
          </cell>
          <cell r="E2712">
            <v>433160</v>
          </cell>
          <cell r="F2712">
            <v>416500</v>
          </cell>
        </row>
        <row r="2713">
          <cell r="A2713" t="str">
            <v>I3054</v>
          </cell>
          <cell r="B2713" t="str">
            <v>PERNO DE ANCLAJE DE 3/8" X 2"</v>
          </cell>
          <cell r="C2713" t="str">
            <v>Insumos</v>
          </cell>
          <cell r="D2713" t="str">
            <v>UND</v>
          </cell>
          <cell r="E2713">
            <v>1976</v>
          </cell>
          <cell r="F2713">
            <v>1900</v>
          </cell>
        </row>
        <row r="2714">
          <cell r="A2714" t="str">
            <v>I3055</v>
          </cell>
          <cell r="B2714" t="str">
            <v>TORNILLO ESTRIA DE LÁMINA DE 1/8" X 1/4"</v>
          </cell>
          <cell r="C2714" t="str">
            <v>Insumos</v>
          </cell>
          <cell r="D2714" t="str">
            <v>UND</v>
          </cell>
          <cell r="E2714">
            <v>208</v>
          </cell>
          <cell r="F2714">
            <v>200</v>
          </cell>
        </row>
        <row r="2715">
          <cell r="A2715" t="str">
            <v>I3056</v>
          </cell>
          <cell r="B2715" t="str">
            <v>CURVA DE PVC SCH 40 1/2"</v>
          </cell>
          <cell r="C2715" t="str">
            <v>Insumos</v>
          </cell>
          <cell r="D2715" t="str">
            <v>M</v>
          </cell>
          <cell r="E2715">
            <v>1248</v>
          </cell>
          <cell r="F2715">
            <v>1200</v>
          </cell>
        </row>
        <row r="2716">
          <cell r="A2716" t="str">
            <v>I3057</v>
          </cell>
          <cell r="B2716" t="str">
            <v>CAJA PVC DE 4"X4"</v>
          </cell>
          <cell r="C2716" t="str">
            <v>Insumos</v>
          </cell>
          <cell r="D2716" t="str">
            <v>UND</v>
          </cell>
          <cell r="E2716">
            <v>624</v>
          </cell>
          <cell r="F2716">
            <v>600</v>
          </cell>
        </row>
        <row r="2717">
          <cell r="A2717" t="str">
            <v>I3058</v>
          </cell>
          <cell r="B2717" t="str">
            <v>CABLE COBRE LSZH Nº 12 AWG</v>
          </cell>
          <cell r="C2717" t="str">
            <v>Insumos</v>
          </cell>
          <cell r="D2717" t="str">
            <v>ML</v>
          </cell>
          <cell r="E2717">
            <v>3432</v>
          </cell>
          <cell r="F2717">
            <v>3300</v>
          </cell>
        </row>
        <row r="2718">
          <cell r="A2718" t="str">
            <v>I3059</v>
          </cell>
          <cell r="B2718" t="str">
            <v>GABINETE METÁLICO DE 30X30X12 CM CON TAPA Y FONDO MADERA</v>
          </cell>
          <cell r="C2718" t="str">
            <v>Insumos</v>
          </cell>
          <cell r="D2718" t="str">
            <v>UND</v>
          </cell>
          <cell r="E2718">
            <v>78000</v>
          </cell>
          <cell r="F2718">
            <v>75000</v>
          </cell>
        </row>
        <row r="2719">
          <cell r="A2719" t="str">
            <v>I3060</v>
          </cell>
          <cell r="B2719" t="str">
            <v>TORNILLO DE LÁMINA CABEZA ESTRÍA N°8 X 1"</v>
          </cell>
          <cell r="C2719" t="str">
            <v>Insumos</v>
          </cell>
          <cell r="D2719" t="str">
            <v>UND</v>
          </cell>
          <cell r="E2719">
            <v>312</v>
          </cell>
          <cell r="F2719">
            <v>300</v>
          </cell>
        </row>
        <row r="2720">
          <cell r="A2720" t="str">
            <v>I3061</v>
          </cell>
          <cell r="B2720" t="str">
            <v>TAPA TROQUEL DOBLE PARA CANALETA 12 X 5 CM</v>
          </cell>
          <cell r="C2720" t="str">
            <v>Insumos</v>
          </cell>
          <cell r="D2720" t="str">
            <v>UND</v>
          </cell>
          <cell r="E2720">
            <v>11960</v>
          </cell>
          <cell r="F2720">
            <v>11500</v>
          </cell>
        </row>
        <row r="2721">
          <cell r="A2721" t="str">
            <v>I3062</v>
          </cell>
          <cell r="B2721" t="str">
            <v>ROTULO AUTOADHESIVO DE IDENTIFICACIÓN DIRECCIONAL PARA 120 V</v>
          </cell>
          <cell r="C2721" t="str">
            <v>Insumos</v>
          </cell>
          <cell r="D2721" t="str">
            <v>UND</v>
          </cell>
          <cell r="E2721">
            <v>2496</v>
          </cell>
          <cell r="F2721">
            <v>2400</v>
          </cell>
        </row>
        <row r="2722">
          <cell r="A2722" t="str">
            <v>I3063</v>
          </cell>
          <cell r="B2722" t="str">
            <v>ROTULO AUTOADHESIVO DE IDENTIFICACIÓN DIRECCIONAL PARA DATOS</v>
          </cell>
          <cell r="C2722" t="str">
            <v>Insumos</v>
          </cell>
          <cell r="D2722" t="str">
            <v>UND</v>
          </cell>
          <cell r="E2722">
            <v>2704</v>
          </cell>
          <cell r="F2722">
            <v>2600</v>
          </cell>
        </row>
        <row r="2723">
          <cell r="A2723" t="str">
            <v>I3064</v>
          </cell>
          <cell r="B2723" t="str">
            <v>ROTULO AUTOADHESIVO DE IDENTIFICACIÓN DIRECCIONAL PARA VOZ</v>
          </cell>
          <cell r="C2723" t="str">
            <v>Insumos</v>
          </cell>
          <cell r="D2723" t="str">
            <v>UND</v>
          </cell>
          <cell r="E2723">
            <v>1040</v>
          </cell>
          <cell r="F2723">
            <v>1000</v>
          </cell>
        </row>
        <row r="2724">
          <cell r="A2724" t="str">
            <v>I3065</v>
          </cell>
          <cell r="B2724" t="str">
            <v>AMARRA PLÁSTICA 95 MM</v>
          </cell>
          <cell r="C2724" t="str">
            <v>Insumos</v>
          </cell>
          <cell r="D2724" t="str">
            <v>UND</v>
          </cell>
          <cell r="E2724">
            <v>104</v>
          </cell>
          <cell r="F2724">
            <v>100</v>
          </cell>
        </row>
        <row r="2725">
          <cell r="A2725" t="str">
            <v>I3066</v>
          </cell>
          <cell r="B2725" t="str">
            <v>CABLE F/UTP CAT. 6A LSZH</v>
          </cell>
          <cell r="C2725" t="str">
            <v>Insumos</v>
          </cell>
          <cell r="D2725" t="str">
            <v>Ml</v>
          </cell>
          <cell r="E2725">
            <v>4264</v>
          </cell>
          <cell r="F2725">
            <v>4100</v>
          </cell>
        </row>
        <row r="2726">
          <cell r="A2726" t="str">
            <v>I3067</v>
          </cell>
          <cell r="B2726" t="str">
            <v>ORGANIZADOR HORIZONTAL 19" DE 1 RU CON TAPA</v>
          </cell>
          <cell r="C2726" t="str">
            <v>Insumos</v>
          </cell>
          <cell r="D2726" t="str">
            <v>UND</v>
          </cell>
          <cell r="E2726">
            <v>200096</v>
          </cell>
          <cell r="F2726">
            <v>192400</v>
          </cell>
        </row>
        <row r="2727">
          <cell r="A2727" t="str">
            <v>I3068</v>
          </cell>
          <cell r="B2727" t="str">
            <v>BANDEJA SENCILLA VENTILADA 25 CM ( 10") X 1 RU</v>
          </cell>
          <cell r="C2727" t="str">
            <v>Insumos</v>
          </cell>
          <cell r="D2727" t="str">
            <v>UND</v>
          </cell>
          <cell r="E2727">
            <v>78728</v>
          </cell>
          <cell r="F2727">
            <v>75700</v>
          </cell>
        </row>
        <row r="2728">
          <cell r="A2728" t="str">
            <v>I3069</v>
          </cell>
          <cell r="B2728" t="e">
            <v>#VALUE!</v>
          </cell>
          <cell r="C2728" t="str">
            <v>Insumos</v>
          </cell>
          <cell r="D2728" t="str">
            <v>UND</v>
          </cell>
          <cell r="E2728">
            <v>1563848</v>
          </cell>
          <cell r="F2728">
            <v>1503700</v>
          </cell>
        </row>
        <row r="2729">
          <cell r="A2729" t="str">
            <v>I3070</v>
          </cell>
          <cell r="B2729" t="str">
            <v>KIT DE VENTILACION GABINETE DE PISO 2 VENTILADORES 4" CON CABLE Y CLAVIJA</v>
          </cell>
          <cell r="C2729" t="str">
            <v>Insumos</v>
          </cell>
          <cell r="D2729" t="str">
            <v>UND</v>
          </cell>
          <cell r="E2729">
            <v>213824</v>
          </cell>
          <cell r="F2729">
            <v>205600</v>
          </cell>
        </row>
        <row r="2730">
          <cell r="A2730" t="str">
            <v>I3071</v>
          </cell>
          <cell r="B2730" t="str">
            <v>MULTITOMA PARA RACK 19" 3 TOMAS PT AISLADA 6
SALIDAS</v>
          </cell>
          <cell r="C2730" t="str">
            <v>Insumos</v>
          </cell>
          <cell r="D2730" t="str">
            <v>UND</v>
          </cell>
          <cell r="E2730">
            <v>285896</v>
          </cell>
          <cell r="F2730">
            <v>274900</v>
          </cell>
        </row>
        <row r="2731">
          <cell r="A2731" t="str">
            <v>I3072</v>
          </cell>
          <cell r="B2731" t="str">
            <v>UPS ONLINE TIPO TORRE DE 10KVA, 208-240/120 V</v>
          </cell>
          <cell r="C2731" t="str">
            <v>Insumos</v>
          </cell>
          <cell r="D2731" t="str">
            <v>UND</v>
          </cell>
          <cell r="E2731">
            <v>11048128</v>
          </cell>
          <cell r="F2731">
            <v>10623200</v>
          </cell>
        </row>
        <row r="2732">
          <cell r="A2732" t="str">
            <v>I3073</v>
          </cell>
          <cell r="B2732" t="str">
            <v>SELECTOR 3 POSICIONES RED NORMAL - 0 - RED REGULADA, 63 A - 250 V</v>
          </cell>
          <cell r="C2732" t="str">
            <v>Insumos</v>
          </cell>
          <cell r="D2732" t="str">
            <v>UND</v>
          </cell>
          <cell r="E2732">
            <v>284648</v>
          </cell>
          <cell r="F2732">
            <v>273700</v>
          </cell>
        </row>
        <row r="2733">
          <cell r="A2733" t="str">
            <v>I3074</v>
          </cell>
          <cell r="B2733" t="str">
            <v>CAJA TERMOPLÁSTICA 100 X 100 X 70 MM IP65</v>
          </cell>
          <cell r="C2733" t="str">
            <v>Insumos</v>
          </cell>
          <cell r="D2733" t="str">
            <v>UND</v>
          </cell>
          <cell r="E2733">
            <v>16744</v>
          </cell>
          <cell r="F2733">
            <v>16100</v>
          </cell>
        </row>
        <row r="2734">
          <cell r="A2734" t="str">
            <v>I3075</v>
          </cell>
          <cell r="B2734" t="str">
            <v>ROTULO DESCRIPTIVO EN ACRÍLICO CON LEYENDA "DATOS"</v>
          </cell>
          <cell r="C2734" t="str">
            <v>Insumos</v>
          </cell>
          <cell r="D2734" t="str">
            <v>UND</v>
          </cell>
          <cell r="E2734">
            <v>2288</v>
          </cell>
          <cell r="F2734">
            <v>2200</v>
          </cell>
        </row>
        <row r="2735">
          <cell r="A2735" t="str">
            <v>I3076</v>
          </cell>
          <cell r="B2735" t="str">
            <v>GABINETE METÁLICO PARA CONTADOR TRIFASICO VERTICAL PARA 1 MEDIDOR 57X27X18 X18 CM</v>
          </cell>
          <cell r="C2735" t="str">
            <v>Insumos</v>
          </cell>
          <cell r="D2735" t="str">
            <v>UND</v>
          </cell>
          <cell r="E2735">
            <v>174200</v>
          </cell>
          <cell r="F2735">
            <v>167500</v>
          </cell>
        </row>
        <row r="2736">
          <cell r="A2736" t="str">
            <v>I3077</v>
          </cell>
          <cell r="B2736" t="str">
            <v>INTERRUPTOR AUTOMATICO DE 3 X 100 A LUMINEX</v>
          </cell>
          <cell r="C2736" t="str">
            <v>Insumos</v>
          </cell>
          <cell r="D2736" t="str">
            <v>UND</v>
          </cell>
          <cell r="E2736">
            <v>83408</v>
          </cell>
          <cell r="F2736">
            <v>80200</v>
          </cell>
        </row>
        <row r="2737">
          <cell r="A2737" t="str">
            <v>I3078</v>
          </cell>
          <cell r="B2737" t="str">
            <v>CONECTOR BIMETÁLICO VARILLA 5/8" - CABLE N° 8-6</v>
          </cell>
          <cell r="C2737" t="str">
            <v>Insumos</v>
          </cell>
          <cell r="D2737" t="str">
            <v>UND</v>
          </cell>
          <cell r="E2737">
            <v>7176</v>
          </cell>
          <cell r="F2737">
            <v>6900</v>
          </cell>
        </row>
        <row r="2738">
          <cell r="A2738" t="str">
            <v>I3079</v>
          </cell>
          <cell r="B2738" t="str">
            <v>CURVA DE PVC 3/4"</v>
          </cell>
          <cell r="C2738" t="str">
            <v>Insumos</v>
          </cell>
          <cell r="D2738" t="str">
            <v>UND</v>
          </cell>
          <cell r="E2738">
            <v>728</v>
          </cell>
          <cell r="F2738">
            <v>700</v>
          </cell>
        </row>
        <row r="2739">
          <cell r="A2739" t="str">
            <v>I3080</v>
          </cell>
          <cell r="B2739" t="str">
            <v>BOQUILLLA TERMINAL GALVANIZADA 1.1/2" (TUERCA Y CONTRATUERCA)</v>
          </cell>
          <cell r="C2739" t="str">
            <v>Insumos</v>
          </cell>
          <cell r="D2739" t="str">
            <v>UND</v>
          </cell>
          <cell r="E2739">
            <v>5304</v>
          </cell>
          <cell r="F2739">
            <v>5100</v>
          </cell>
        </row>
        <row r="2740">
          <cell r="A2740" t="str">
            <v>I3081</v>
          </cell>
          <cell r="B2740" t="str">
            <v>UNIÓN GALVANIZADA 1.1/2"</v>
          </cell>
          <cell r="C2740" t="str">
            <v>Insumos</v>
          </cell>
          <cell r="D2740" t="str">
            <v>UND</v>
          </cell>
          <cell r="E2740">
            <v>7696</v>
          </cell>
          <cell r="F2740">
            <v>7400</v>
          </cell>
        </row>
        <row r="2741">
          <cell r="A2741" t="str">
            <v>I3082</v>
          </cell>
          <cell r="B2741" t="e">
            <v>#VALUE!</v>
          </cell>
          <cell r="C2741" t="str">
            <v>Insumos</v>
          </cell>
          <cell r="D2741" t="str">
            <v>UND</v>
          </cell>
          <cell r="E2741">
            <v>728416</v>
          </cell>
          <cell r="F2741">
            <v>700400</v>
          </cell>
        </row>
        <row r="2742">
          <cell r="A2742" t="str">
            <v>I3083</v>
          </cell>
          <cell r="B2742" t="str">
            <v>CÁMARA EN CONCRETO CÓDIGO CS 276</v>
          </cell>
          <cell r="C2742" t="str">
            <v>Insumos</v>
          </cell>
          <cell r="D2742" t="str">
            <v>UND</v>
          </cell>
          <cell r="E2742">
            <v>1165424</v>
          </cell>
          <cell r="F2742">
            <v>1120600</v>
          </cell>
        </row>
        <row r="2743">
          <cell r="A2743" t="str">
            <v>I3084</v>
          </cell>
          <cell r="B2743" t="str">
            <v>VARILLA DE ANCLAJE DE 5/8" X 2,40 M</v>
          </cell>
          <cell r="C2743" t="str">
            <v>Insumos</v>
          </cell>
          <cell r="D2743" t="str">
            <v>UND</v>
          </cell>
          <cell r="E2743">
            <v>59696</v>
          </cell>
          <cell r="F2743">
            <v>57400</v>
          </cell>
        </row>
        <row r="2744">
          <cell r="A2744" t="str">
            <v>I3085</v>
          </cell>
          <cell r="B2744" t="str">
            <v>MUERTO EN CONCRETO</v>
          </cell>
          <cell r="C2744" t="str">
            <v>Insumos</v>
          </cell>
          <cell r="D2744" t="str">
            <v>UND</v>
          </cell>
          <cell r="E2744">
            <v>21320</v>
          </cell>
          <cell r="F2744">
            <v>20500</v>
          </cell>
        </row>
        <row r="2745">
          <cell r="A2745" t="str">
            <v>I3087</v>
          </cell>
          <cell r="B2745" t="str">
            <v>ALAMBRE COBRE DESNUDO Nº 14 AWG</v>
          </cell>
          <cell r="C2745" t="str">
            <v>Insumos</v>
          </cell>
          <cell r="D2745" t="str">
            <v>M</v>
          </cell>
          <cell r="E2745">
            <v>1456</v>
          </cell>
          <cell r="F2745">
            <v>1400</v>
          </cell>
        </row>
        <row r="2746">
          <cell r="A2746" t="str">
            <v>I3088</v>
          </cell>
          <cell r="B2746" t="str">
            <v>ALAMBRE COBRE Nº 14 THHN  AWG</v>
          </cell>
          <cell r="C2746" t="str">
            <v>Insumos</v>
          </cell>
          <cell r="D2746" t="str">
            <v>M</v>
          </cell>
          <cell r="E2746">
            <v>3016</v>
          </cell>
          <cell r="F2746">
            <v>2900</v>
          </cell>
        </row>
        <row r="2747">
          <cell r="A2747" t="str">
            <v>I3089</v>
          </cell>
          <cell r="B2747" t="str">
            <v>GEOMALLA UNIAXIAL UX-100 O EQUIVALENTE - RESISTENCIA ULTIMA A LA TENSIÓN 116 kN/m</v>
          </cell>
          <cell r="C2747" t="str">
            <v>Insumos</v>
          </cell>
          <cell r="D2747" t="str">
            <v>M2</v>
          </cell>
          <cell r="E2747">
            <v>8840</v>
          </cell>
          <cell r="F2747">
            <v>8500</v>
          </cell>
        </row>
        <row r="2748">
          <cell r="A2748" t="str">
            <v>I3090</v>
          </cell>
          <cell r="B2748" t="str">
            <v>GEOMALLA UNIAXIAL UX-75 O EQUIVALENTE - RESISTENCIA ULTIMA A LA TENSIÓN 80 kN/m</v>
          </cell>
          <cell r="C2748" t="str">
            <v>Insumos</v>
          </cell>
          <cell r="D2748" t="str">
            <v>M2</v>
          </cell>
          <cell r="E2748">
            <v>7800</v>
          </cell>
          <cell r="F2748">
            <v>7500</v>
          </cell>
        </row>
        <row r="2749">
          <cell r="A2749" t="str">
            <v>I3091</v>
          </cell>
          <cell r="B2749" t="str">
            <v>COMPOST ORGANICO X 50KG</v>
          </cell>
          <cell r="C2749" t="str">
            <v>Insumos</v>
          </cell>
          <cell r="D2749" t="str">
            <v>UND</v>
          </cell>
          <cell r="E2749">
            <v>41600</v>
          </cell>
          <cell r="F2749">
            <v>40000</v>
          </cell>
        </row>
        <row r="2750">
          <cell r="A2750" t="str">
            <v>I3092</v>
          </cell>
          <cell r="B2750" t="str">
            <v>PERMADRAIN 450 0.5m PLANAR</v>
          </cell>
          <cell r="C2750" t="str">
            <v>Insumos</v>
          </cell>
          <cell r="D2750" t="str">
            <v>ML</v>
          </cell>
          <cell r="E2750">
            <v>20800</v>
          </cell>
          <cell r="F2750">
            <v>20000</v>
          </cell>
        </row>
        <row r="2751">
          <cell r="A2751" t="str">
            <v>I3094</v>
          </cell>
          <cell r="B2751" t="str">
            <v>MANTO CONTROL DE EROSION TERRATRAC TRM 15 3.50m</v>
          </cell>
          <cell r="C2751" t="str">
            <v>Insumos</v>
          </cell>
          <cell r="D2751" t="str">
            <v>M2</v>
          </cell>
          <cell r="E2751">
            <v>14560</v>
          </cell>
          <cell r="F2751">
            <v>14000</v>
          </cell>
        </row>
        <row r="2752">
          <cell r="A2752" t="str">
            <v>I3095</v>
          </cell>
          <cell r="B2752" t="str">
            <v>MOLDE LOSETA TOPEROL / GUIA DE 100X20CM</v>
          </cell>
          <cell r="C2752" t="str">
            <v>Insumos</v>
          </cell>
          <cell r="D2752" t="str">
            <v>UND</v>
          </cell>
          <cell r="E2752">
            <v>395200</v>
          </cell>
          <cell r="F2752">
            <v>380000</v>
          </cell>
        </row>
        <row r="2753">
          <cell r="A2753" t="str">
            <v>I3096</v>
          </cell>
          <cell r="B2753" t="str">
            <v>PISON PARA MOLDES CONCRETO ESTAMPADO</v>
          </cell>
          <cell r="C2753" t="str">
            <v>Insumos</v>
          </cell>
          <cell r="D2753" t="str">
            <v>UND</v>
          </cell>
          <cell r="E2753">
            <v>421200</v>
          </cell>
          <cell r="F2753">
            <v>405000</v>
          </cell>
        </row>
        <row r="2754">
          <cell r="A2754" t="str">
            <v>I3097</v>
          </cell>
          <cell r="B2754" t="str">
            <v>ENDURECEDOR PARA CONCRETO ESTAMPADO  X 25 KG</v>
          </cell>
          <cell r="C2754" t="str">
            <v>Insumos</v>
          </cell>
          <cell r="D2754" t="str">
            <v>UND</v>
          </cell>
          <cell r="E2754">
            <v>62400</v>
          </cell>
          <cell r="F2754">
            <v>60000</v>
          </cell>
        </row>
        <row r="2755">
          <cell r="A2755" t="str">
            <v>I3098</v>
          </cell>
          <cell r="B2755" t="str">
            <v>DESMOLDANTE PARA ESTAMPADOS X 5 KG</v>
          </cell>
          <cell r="C2755" t="str">
            <v>Insumos</v>
          </cell>
          <cell r="D2755" t="str">
            <v>UND</v>
          </cell>
          <cell r="E2755">
            <v>72800</v>
          </cell>
          <cell r="F2755">
            <v>70000</v>
          </cell>
        </row>
        <row r="2756">
          <cell r="A2756" t="str">
            <v>I3099</v>
          </cell>
          <cell r="B2756" t="str">
            <v>CABLE ANTIFRAUDE/CONCENTRICO CU 2X8+8 PE/PVC</v>
          </cell>
          <cell r="C2756" t="str">
            <v>Insumos</v>
          </cell>
          <cell r="D2756" t="str">
            <v>ML</v>
          </cell>
          <cell r="E2756">
            <v>27516</v>
          </cell>
          <cell r="F2756">
            <v>26458</v>
          </cell>
        </row>
        <row r="2757">
          <cell r="A2757" t="str">
            <v>I3100</v>
          </cell>
          <cell r="B2757" t="str">
            <v>SUMINISTRO DE PROTECCION  2X32 A; 10 KA, INCRUSTAR</v>
          </cell>
          <cell r="C2757" t="str">
            <v>Insumos</v>
          </cell>
          <cell r="D2757" t="str">
            <v>UND</v>
          </cell>
          <cell r="E2757">
            <v>58206</v>
          </cell>
          <cell r="F2757">
            <v>55967</v>
          </cell>
        </row>
        <row r="2758">
          <cell r="A2758" t="str">
            <v>I3101</v>
          </cell>
          <cell r="B2758" t="str">
            <v>EMPALME DE DERIVACION EN GEL 6-2/8-14 AWG BIMETALICO</v>
          </cell>
          <cell r="C2758" t="str">
            <v>Insumos</v>
          </cell>
          <cell r="D2758" t="str">
            <v>UND</v>
          </cell>
          <cell r="E2758">
            <v>43313</v>
          </cell>
          <cell r="F2758">
            <v>41647</v>
          </cell>
        </row>
        <row r="2759">
          <cell r="A2759" t="str">
            <v>I3102</v>
          </cell>
          <cell r="B2759" t="str">
            <v>CABLE DE ALUMINIO RHH/RHW/USE-2 CALIBRE 4 AWG</v>
          </cell>
          <cell r="C2759" t="str">
            <v>Insumos</v>
          </cell>
          <cell r="D2759" t="str">
            <v>ML</v>
          </cell>
          <cell r="E2759">
            <v>5178</v>
          </cell>
          <cell r="F2759">
            <v>4979</v>
          </cell>
        </row>
        <row r="2760">
          <cell r="A2760" t="str">
            <v>I3103</v>
          </cell>
          <cell r="B2760" t="str">
            <v xml:space="preserve">LUMINARIA LED SYLVANIA STREET ZD229 60-120W NW 7P 18840lm 4000K Blanco Neutro-Iluminacion Vial y Exterior P29455. INCLUYE BRAZO DE ALUMBRADO PUBLICO </v>
          </cell>
          <cell r="C2760" t="str">
            <v>Insumos</v>
          </cell>
          <cell r="D2760" t="str">
            <v>UND</v>
          </cell>
          <cell r="E2760">
            <v>752752</v>
          </cell>
          <cell r="F2760">
            <v>723800</v>
          </cell>
        </row>
        <row r="2761">
          <cell r="A2761" t="str">
            <v>I3104</v>
          </cell>
          <cell r="B2761" t="str">
            <v>TUBO CONDUIT PVC 1" TIPO PESADO</v>
          </cell>
          <cell r="C2761" t="str">
            <v>Insumos</v>
          </cell>
          <cell r="D2761" t="str">
            <v>ML</v>
          </cell>
          <cell r="E2761">
            <v>3502</v>
          </cell>
          <cell r="F2761">
            <v>3367</v>
          </cell>
        </row>
        <row r="2762">
          <cell r="A2762" t="str">
            <v>I3105</v>
          </cell>
          <cell r="B2762" t="str">
            <v>PANEL LED 30W DE SOBREPONER REDONDO MARCA SYLVANIA O SUPERIOR 4000°K/6500°K</v>
          </cell>
          <cell r="C2762" t="str">
            <v>Insumos</v>
          </cell>
          <cell r="D2762" t="str">
            <v>UND</v>
          </cell>
          <cell r="E2762">
            <v>27976</v>
          </cell>
          <cell r="F2762">
            <v>26900</v>
          </cell>
        </row>
        <row r="2763">
          <cell r="A2763" t="str">
            <v>I3106</v>
          </cell>
          <cell r="B2763" t="str">
            <v>PANEL LED 18W REDONDO DE SOBREPONER 4000°K</v>
          </cell>
          <cell r="C2763" t="str">
            <v>Insumos</v>
          </cell>
          <cell r="D2763" t="str">
            <v>UND</v>
          </cell>
          <cell r="E2763">
            <v>20956</v>
          </cell>
          <cell r="F2763">
            <v>20150</v>
          </cell>
        </row>
        <row r="2764">
          <cell r="A2764" t="str">
            <v>I3107</v>
          </cell>
          <cell r="B2764" t="str">
            <v>ISOPO DE FIQUE</v>
          </cell>
          <cell r="C2764" t="str">
            <v>Insumos</v>
          </cell>
          <cell r="D2764" t="str">
            <v>UND</v>
          </cell>
          <cell r="E2764">
            <v>5096</v>
          </cell>
          <cell r="F2764">
            <v>4900</v>
          </cell>
        </row>
        <row r="2765">
          <cell r="A2765" t="str">
            <v>I3108</v>
          </cell>
          <cell r="B2765" t="str">
            <v>MASILLA EN POLVO X 25 KG</v>
          </cell>
          <cell r="C2765" t="str">
            <v>Insumos</v>
          </cell>
          <cell r="D2765" t="str">
            <v>UND</v>
          </cell>
          <cell r="E2765">
            <v>62400</v>
          </cell>
          <cell r="F2765">
            <v>60000</v>
          </cell>
        </row>
        <row r="2766">
          <cell r="A2766" t="str">
            <v>I3109</v>
          </cell>
          <cell r="B2766" t="str">
            <v>CERRADURA ALCOBA MANIJA SATINADA FIXER O EQUIVALENTE</v>
          </cell>
          <cell r="C2766" t="str">
            <v>Insumos</v>
          </cell>
          <cell r="D2766" t="str">
            <v>UND</v>
          </cell>
          <cell r="E2766">
            <v>72696</v>
          </cell>
          <cell r="F2766">
            <v>69900</v>
          </cell>
        </row>
        <row r="2767">
          <cell r="A2767" t="str">
            <v>I3110</v>
          </cell>
          <cell r="B2767" t="str">
            <v>CABLE DE COBRE CAL. 14 THHN AWG</v>
          </cell>
          <cell r="C2767" t="str">
            <v>Insumos</v>
          </cell>
          <cell r="D2767" t="str">
            <v>ML</v>
          </cell>
          <cell r="E2767">
            <v>1820</v>
          </cell>
          <cell r="F2767">
            <v>1750</v>
          </cell>
        </row>
        <row r="2768">
          <cell r="A2768" t="str">
            <v>I3111</v>
          </cell>
          <cell r="B2768" t="str">
            <v>GEOTEXTIL TEJIDO 2100 CALYPSO O EQUIVALENTE</v>
          </cell>
          <cell r="C2768" t="str">
            <v>Insumos</v>
          </cell>
          <cell r="D2768" t="str">
            <v>M2</v>
          </cell>
          <cell r="E2768">
            <v>8563</v>
          </cell>
          <cell r="F2768">
            <v>8234</v>
          </cell>
        </row>
        <row r="2769">
          <cell r="A2769" t="str">
            <v>I3112</v>
          </cell>
          <cell r="B2769" t="str">
            <v>TEJA SIGMATECH BLANCA/ BLANCA 1075 11.80 X 1.07 3 MM (INC TRANSPORTE)</v>
          </cell>
          <cell r="C2769" t="str">
            <v>Insumos</v>
          </cell>
          <cell r="D2769" t="str">
            <v>UND</v>
          </cell>
          <cell r="E2769">
            <v>540800</v>
          </cell>
          <cell r="F2769">
            <v>520000</v>
          </cell>
        </row>
        <row r="2770">
          <cell r="A2770" t="str">
            <v>I3113</v>
          </cell>
          <cell r="B2770" t="str">
            <v>SET DE FIJACION 1075 PARA TEJA UPVC 3,0MM</v>
          </cell>
          <cell r="C2770" t="str">
            <v>Insumos</v>
          </cell>
          <cell r="D2770" t="str">
            <v>UND</v>
          </cell>
          <cell r="E2770">
            <v>3120</v>
          </cell>
          <cell r="F2770">
            <v>3000</v>
          </cell>
        </row>
        <row r="2771">
          <cell r="A2771" t="str">
            <v>I3114</v>
          </cell>
          <cell r="B2771" t="str">
            <v>TEJA SIGMATECH 37 POLI 1075 BRETT MARTIN 1 MM 11,80 X 1,08 OPAL (INC. TRANSPORTE)</v>
          </cell>
          <cell r="C2771" t="str">
            <v>Insumos</v>
          </cell>
          <cell r="D2771" t="str">
            <v>UND</v>
          </cell>
          <cell r="E2771">
            <v>884000</v>
          </cell>
          <cell r="F2771">
            <v>850000</v>
          </cell>
        </row>
        <row r="2772">
          <cell r="A2772" t="str">
            <v>I3115</v>
          </cell>
          <cell r="B2772" t="str">
            <v>CINTA ASFÁLTICA IMPERMEABILIZANTE</v>
          </cell>
          <cell r="C2772" t="str">
            <v>Insumos</v>
          </cell>
          <cell r="D2772" t="str">
            <v>ML</v>
          </cell>
          <cell r="E2772">
            <v>9360</v>
          </cell>
          <cell r="F2772">
            <v>9000</v>
          </cell>
        </row>
        <row r="2773">
          <cell r="A2773" t="str">
            <v>I3116</v>
          </cell>
          <cell r="B2773" t="str">
            <v>BARRERA VEHICULAR HIKVISION DS TMG520 INCLUYE BRAZO DE 3MTS</v>
          </cell>
          <cell r="C2773" t="str">
            <v>Insumos</v>
          </cell>
          <cell r="D2773" t="str">
            <v>UND</v>
          </cell>
          <cell r="E2773">
            <v>8299200</v>
          </cell>
          <cell r="F2773">
            <v>7980000</v>
          </cell>
        </row>
        <row r="2774">
          <cell r="A2774" t="str">
            <v>I3117</v>
          </cell>
          <cell r="B2774" t="str">
            <v>CLAVIJA PARA TOMA 2P+T 250V/50A.</v>
          </cell>
          <cell r="C2774" t="str">
            <v>Insumos</v>
          </cell>
          <cell r="D2774" t="str">
            <v>UND</v>
          </cell>
          <cell r="E2774">
            <v>36296</v>
          </cell>
          <cell r="F2774">
            <v>34900</v>
          </cell>
        </row>
        <row r="2775">
          <cell r="A2775" t="str">
            <v>I3118</v>
          </cell>
          <cell r="B2775" t="str">
            <v>PDU NORMA NEMA L5 15R, 120V</v>
          </cell>
          <cell r="C2775" t="str">
            <v>Insumos</v>
          </cell>
          <cell r="D2775" t="str">
            <v>UND</v>
          </cell>
          <cell r="E2775">
            <v>73840</v>
          </cell>
          <cell r="F2775">
            <v>71000</v>
          </cell>
        </row>
        <row r="2776">
          <cell r="A2776" t="str">
            <v>I3119</v>
          </cell>
          <cell r="B2776" t="str">
            <v>CONECTOR SPEAKON NEUTRIK MACHO NL4FXX-W-S ORIGINAL</v>
          </cell>
          <cell r="C2776" t="str">
            <v>Insumos</v>
          </cell>
          <cell r="D2776" t="str">
            <v>UND</v>
          </cell>
          <cell r="E2776">
            <v>41600</v>
          </cell>
          <cell r="F2776">
            <v>40000</v>
          </cell>
        </row>
        <row r="2777">
          <cell r="A2777" t="str">
            <v>I3120</v>
          </cell>
          <cell r="B2777" t="str">
            <v>Ventana fija en perfil de aluminio rectangular 3' x 1', reforzado en parte interna con madera de Chanul, vidrio blindado nivel IIIA certificado por area de balistica de Indumil con pelicula anti esquirlas y pelicula anti rayones polarizada al 5%.</v>
          </cell>
          <cell r="C2777" t="str">
            <v>Insumos</v>
          </cell>
          <cell r="D2777" t="str">
            <v>M2</v>
          </cell>
          <cell r="E2777">
            <v>4492800</v>
          </cell>
          <cell r="F2777">
            <v>4320000</v>
          </cell>
        </row>
        <row r="2778">
          <cell r="A2778" t="str">
            <v>I3121</v>
          </cell>
          <cell r="B2778" t="str">
            <v>MASILLA HUESO DURO O EQUIVALENTE  x 1/4</v>
          </cell>
          <cell r="C2778" t="str">
            <v>Insumos</v>
          </cell>
          <cell r="D2778" t="str">
            <v>UND</v>
          </cell>
          <cell r="E2778">
            <v>37440</v>
          </cell>
          <cell r="F2778">
            <v>36000</v>
          </cell>
        </row>
        <row r="2779">
          <cell r="A2779" t="str">
            <v>I3122</v>
          </cell>
          <cell r="B2779" t="e">
            <v>#VALUE!</v>
          </cell>
          <cell r="C2779" t="str">
            <v>Insumos</v>
          </cell>
          <cell r="D2779" t="str">
            <v>UND</v>
          </cell>
          <cell r="E2779">
            <v>3328000</v>
          </cell>
          <cell r="F2779">
            <v>3200000</v>
          </cell>
        </row>
        <row r="2780">
          <cell r="A2780" t="str">
            <v>I3123</v>
          </cell>
          <cell r="B2780" t="str">
            <v>SELLO POLIURETANO AUTONIVELANTE SIKAFLEX 401 PAVEMENT O EQUIVALENTE</v>
          </cell>
          <cell r="C2780" t="str">
            <v>Insumos</v>
          </cell>
          <cell r="D2780" t="str">
            <v>CUÑETE</v>
          </cell>
          <cell r="E2780">
            <v>1041976</v>
          </cell>
          <cell r="F2780">
            <v>1001900</v>
          </cell>
        </row>
        <row r="2781">
          <cell r="A2781" t="str">
            <v>I3124</v>
          </cell>
          <cell r="B2781" t="str">
            <v>JUEGO INFANTIL MODULO EQUILIBRIO SENCILLO M50419D DE ESTRUCTURAS INFANTILES O EQUIVALENTE</v>
          </cell>
          <cell r="C2781" t="str">
            <v>Insumos</v>
          </cell>
          <cell r="D2781" t="str">
            <v>UND</v>
          </cell>
          <cell r="E2781">
            <v>1976000</v>
          </cell>
          <cell r="F2781">
            <v>1900000</v>
          </cell>
        </row>
        <row r="2782">
          <cell r="A2782" t="str">
            <v>I3125</v>
          </cell>
          <cell r="B2782" t="str">
            <v>JUEGO INFANTIL MODULAR KDL0201 DE ESTRUCTURAS INFANTILES O EQUIVALENTE</v>
          </cell>
          <cell r="C2782" t="str">
            <v>Insumos</v>
          </cell>
          <cell r="D2782" t="str">
            <v>UND</v>
          </cell>
          <cell r="E2782">
            <v>12480000</v>
          </cell>
          <cell r="F2782">
            <v>12000000</v>
          </cell>
        </row>
        <row r="2783">
          <cell r="A2783" t="str">
            <v>I3126</v>
          </cell>
          <cell r="B2783" t="str">
            <v>JUEGO INFANTIL MALLA ESCALAR CURVA M-001 DE ESTRUCTURAS INFANTILES O EQUIVALENTE</v>
          </cell>
          <cell r="C2783" t="str">
            <v>Insumos</v>
          </cell>
          <cell r="D2783" t="str">
            <v>UND</v>
          </cell>
          <cell r="E2783">
            <v>19864000</v>
          </cell>
          <cell r="F2783">
            <v>19100000</v>
          </cell>
        </row>
        <row r="2784">
          <cell r="A2784" t="str">
            <v>I3127</v>
          </cell>
          <cell r="B2784" t="str">
            <v>JUEGO INFANTIL BALANCIN MOTO KDM80 DE ESTRUCTURAS INFANTILES O EQUIVALENTE</v>
          </cell>
          <cell r="C2784" t="str">
            <v>Insumos</v>
          </cell>
          <cell r="D2784" t="str">
            <v>UND</v>
          </cell>
          <cell r="E2784">
            <v>3094000</v>
          </cell>
          <cell r="F2784">
            <v>2975000</v>
          </cell>
        </row>
        <row r="2785">
          <cell r="A2785" t="str">
            <v>I3128</v>
          </cell>
          <cell r="B2785" t="str">
            <v>MALLA ESLABONADA CAL 10,5 OJO DE 2"</v>
          </cell>
          <cell r="C2785" t="str">
            <v>Insumos</v>
          </cell>
          <cell r="D2785" t="str">
            <v>M2</v>
          </cell>
          <cell r="E2785">
            <v>39520</v>
          </cell>
          <cell r="F2785">
            <v>38000</v>
          </cell>
        </row>
        <row r="2786">
          <cell r="A2786" t="str">
            <v>I3129</v>
          </cell>
          <cell r="B2786" t="str">
            <v>LUMINARIA SYLFLOOD 400W, 5000K, P23707 SYLVANIA O SUPERIOR</v>
          </cell>
          <cell r="C2786" t="str">
            <v>Insumos</v>
          </cell>
          <cell r="D2786" t="str">
            <v>UN</v>
          </cell>
          <cell r="E2786">
            <v>2111423</v>
          </cell>
          <cell r="F2786">
            <v>2030214</v>
          </cell>
        </row>
        <row r="2787">
          <cell r="A2787" t="str">
            <v>I3130</v>
          </cell>
          <cell r="B2787" t="str">
            <v>LUMINARIA SYLFLOOD 200W, 5000K, P2410636 SYLVANIA O SUPERIOR</v>
          </cell>
          <cell r="C2787" t="str">
            <v>Insumos</v>
          </cell>
          <cell r="D2787" t="str">
            <v>UN</v>
          </cell>
          <cell r="E2787">
            <v>747032</v>
          </cell>
          <cell r="F2787">
            <v>718300</v>
          </cell>
        </row>
        <row r="2788">
          <cell r="A2788" t="str">
            <v>I3131</v>
          </cell>
          <cell r="B2788" t="str">
            <v>LAMINA GALVANIZADA CALIBRE 22 (0,70mm) DE 4X8' (1,22x2,44m)</v>
          </cell>
          <cell r="C2788" t="str">
            <v>Insumos</v>
          </cell>
          <cell r="D2788" t="str">
            <v>UN</v>
          </cell>
          <cell r="E2788">
            <v>121482</v>
          </cell>
          <cell r="F2788">
            <v>116810</v>
          </cell>
        </row>
        <row r="2789">
          <cell r="A2789" t="str">
            <v>I3132</v>
          </cell>
          <cell r="B2789" t="str">
            <v>LAMINA GALVANIZADA CALIBRE 22 (0,70mm) DE 1,0X2,0M</v>
          </cell>
          <cell r="C2789" t="str">
            <v>Insumos</v>
          </cell>
          <cell r="D2789" t="str">
            <v>UN</v>
          </cell>
          <cell r="E2789">
            <v>81608</v>
          </cell>
          <cell r="F2789">
            <v>78469</v>
          </cell>
        </row>
        <row r="2790">
          <cell r="A2790" t="str">
            <v>I3133</v>
          </cell>
          <cell r="B2790" t="str">
            <v>GRIFERIA PARA LAVAMANOS BRIZA 1/2"</v>
          </cell>
          <cell r="C2790" t="str">
            <v>Insumos</v>
          </cell>
          <cell r="D2790" t="str">
            <v>UN</v>
          </cell>
          <cell r="E2790">
            <v>31200</v>
          </cell>
          <cell r="F2790">
            <v>30000</v>
          </cell>
        </row>
        <row r="2791">
          <cell r="A2791" t="str">
            <v>I3134</v>
          </cell>
          <cell r="B2791" t="str">
            <v>PINTURA ANTIMICOTICA AQUABLOCK ULTRA PINTUCO O EQUIVALENTE</v>
          </cell>
          <cell r="C2791" t="str">
            <v>Insumos</v>
          </cell>
          <cell r="D2791" t="str">
            <v>galon</v>
          </cell>
          <cell r="E2791">
            <v>114400</v>
          </cell>
          <cell r="F2791">
            <v>110000</v>
          </cell>
        </row>
        <row r="2792">
          <cell r="A2792" t="str">
            <v>I3135</v>
          </cell>
          <cell r="B2792" t="str">
            <v>ESMALTE DOMÉSTICO BLANCO O COLOR PINTUCO O EQUIVALENTE</v>
          </cell>
          <cell r="C2792" t="str">
            <v>Insumos</v>
          </cell>
          <cell r="D2792" t="str">
            <v>galon</v>
          </cell>
          <cell r="E2792">
            <v>93600</v>
          </cell>
          <cell r="F2792">
            <v>90000</v>
          </cell>
        </row>
        <row r="2793">
          <cell r="A2793" t="str">
            <v>I3136</v>
          </cell>
          <cell r="B2793" t="str">
            <v>COMPUERTA DE CHAPALETA O CHARNELA DE 16" EN PLASTICO POLIPROPILENO DE ALTO IMPACTO CON EMPAQUES</v>
          </cell>
          <cell r="C2793" t="str">
            <v>Insumos</v>
          </cell>
          <cell r="D2793" t="str">
            <v>UN</v>
          </cell>
          <cell r="E2793">
            <v>4056000</v>
          </cell>
          <cell r="F2793">
            <v>3900000</v>
          </cell>
        </row>
        <row r="2794">
          <cell r="A2794" t="str">
            <v>I3137</v>
          </cell>
          <cell r="B2794" t="str">
            <v>SANITARIO ANTI VANDALISMO EN ACERO INOXIDABLE AISE SEA 304 CALIBRE 16. CON TANQUE Y VÁLVULA DUAL TAPA ANTI VANDALISMO . 68 DE ALTO X 35 DE ANCHO X 60 DE FONDO SALIDA A PISO DE BAJA PRESIÓN.</v>
          </cell>
          <cell r="C2794" t="str">
            <v>Insumos</v>
          </cell>
          <cell r="D2794" t="str">
            <v>UN</v>
          </cell>
          <cell r="E2794">
            <v>3330000</v>
          </cell>
          <cell r="F2794">
            <v>0</v>
          </cell>
        </row>
        <row r="2795">
          <cell r="A2795" t="str">
            <v>I3138</v>
          </cell>
          <cell r="B2795" t="str">
            <v>LAVAMANOS ANTI VANDALISMO EN ACERO INOXIDABLE AISE SEA 304 CALIBRE 18 , VÁLVULA DOCOL TAPA PUSH PROTECTORA DE VÁLVULA. 32.1H.X.42ª.X.44 PROFUNDIDAD</v>
          </cell>
          <cell r="C2795" t="str">
            <v>Insumos</v>
          </cell>
          <cell r="D2795" t="str">
            <v>UN</v>
          </cell>
          <cell r="E2795">
            <v>1750000</v>
          </cell>
          <cell r="F2795">
            <v>0</v>
          </cell>
        </row>
        <row r="2796">
          <cell r="A2796" t="str">
            <v>I3139</v>
          </cell>
          <cell r="B2796" t="str">
            <v>CABLE COBRE ANTIFRAUDE 3X4+4</v>
          </cell>
          <cell r="C2796" t="str">
            <v>Insumos</v>
          </cell>
          <cell r="D2796" t="str">
            <v>M</v>
          </cell>
          <cell r="E2796">
            <v>74428</v>
          </cell>
          <cell r="F2796">
            <v>0</v>
          </cell>
        </row>
        <row r="2797">
          <cell r="A2797" t="str">
            <v>I3140</v>
          </cell>
          <cell r="B2797" t="str">
            <v>PERFIL TUBULAR RECTANGULAR PTR 150X50X2,0MM</v>
          </cell>
          <cell r="C2797" t="str">
            <v>Insumos</v>
          </cell>
          <cell r="D2797" t="str">
            <v>M</v>
          </cell>
          <cell r="E2797">
            <v>51700</v>
          </cell>
          <cell r="F2797">
            <v>0</v>
          </cell>
        </row>
        <row r="2798">
          <cell r="A2798" t="str">
            <v>I3141</v>
          </cell>
          <cell r="B2798" t="str">
            <v>LAMINA ALFAJOR 3,0MM 3,0X1,0M</v>
          </cell>
          <cell r="C2798" t="str">
            <v>Insumos</v>
          </cell>
          <cell r="D2798" t="str">
            <v>UN</v>
          </cell>
          <cell r="E2798">
            <v>442000</v>
          </cell>
          <cell r="F2798">
            <v>0</v>
          </cell>
        </row>
        <row r="2799">
          <cell r="A2799" t="str">
            <v>I3142</v>
          </cell>
          <cell r="B2799" t="str">
            <v>LAMINA HR 3,0MM 1,2X2,4M</v>
          </cell>
          <cell r="C2799" t="str">
            <v>Insumos</v>
          </cell>
          <cell r="D2799" t="str">
            <v>UN</v>
          </cell>
          <cell r="E2799">
            <v>467000</v>
          </cell>
          <cell r="F2799">
            <v>0</v>
          </cell>
        </row>
        <row r="2800">
          <cell r="A2800" t="str">
            <v>I3143</v>
          </cell>
          <cell r="B2800" t="str">
            <v>INTERRUPTOR ENCHUFABLE DE 3 X 80A - 240V - 10KA</v>
          </cell>
          <cell r="C2800" t="str">
            <v>Insumos</v>
          </cell>
          <cell r="D2800" t="str">
            <v>UN</v>
          </cell>
          <cell r="E2800">
            <v>147800</v>
          </cell>
          <cell r="F2800">
            <v>0</v>
          </cell>
        </row>
        <row r="2801">
          <cell r="A2801" t="str">
            <v>NI001</v>
          </cell>
          <cell r="B2801" t="str">
            <v xml:space="preserve">MADERA ESTRUCTURAL CHANUL O SIMILAR </v>
          </cell>
          <cell r="C2801" t="str">
            <v>Insumos</v>
          </cell>
          <cell r="D2801" t="str">
            <v>m3</v>
          </cell>
          <cell r="E2801">
            <v>6441549</v>
          </cell>
          <cell r="F2801">
            <v>6193797</v>
          </cell>
        </row>
        <row r="2802">
          <cell r="A2802" t="str">
            <v>NI002</v>
          </cell>
          <cell r="B2802" t="str">
            <v xml:space="preserve">INSECTICIDA INMUNIZANTE DE MADERA COMEFIN PLUS </v>
          </cell>
          <cell r="C2802" t="str">
            <v>Insumos</v>
          </cell>
          <cell r="D2802" t="str">
            <v>galon</v>
          </cell>
          <cell r="E2802">
            <v>2206969</v>
          </cell>
          <cell r="F2802">
            <v>2122086</v>
          </cell>
        </row>
        <row r="2803">
          <cell r="A2803" t="str">
            <v>NI003</v>
          </cell>
          <cell r="B2803" t="str">
            <v xml:space="preserve">IGOL DENSO </v>
          </cell>
          <cell r="C2803" t="str">
            <v>Insumos</v>
          </cell>
          <cell r="D2803" t="str">
            <v>kg</v>
          </cell>
          <cell r="E2803">
            <v>40095</v>
          </cell>
          <cell r="F2803">
            <v>38553</v>
          </cell>
        </row>
        <row r="2804">
          <cell r="A2804" t="str">
            <v>NI004</v>
          </cell>
          <cell r="B2804" t="str">
            <v>VARILLA ROSCADA DE 3/8"</v>
          </cell>
          <cell r="C2804" t="str">
            <v>Insumos</v>
          </cell>
          <cell r="D2804" t="str">
            <v>ml</v>
          </cell>
          <cell r="E2804">
            <v>13021</v>
          </cell>
          <cell r="F2804">
            <v>12520</v>
          </cell>
        </row>
        <row r="2805">
          <cell r="A2805" t="str">
            <v>NI005</v>
          </cell>
          <cell r="B2805" t="str">
            <v>TUERCA DE 3/8"</v>
          </cell>
          <cell r="C2805" t="str">
            <v>Insumos</v>
          </cell>
          <cell r="D2805" t="str">
            <v>und</v>
          </cell>
          <cell r="E2805">
            <v>985</v>
          </cell>
          <cell r="F2805">
            <v>947</v>
          </cell>
        </row>
        <row r="2806">
          <cell r="A2806" t="str">
            <v>NI006</v>
          </cell>
          <cell r="B2806" t="str">
            <v>ARANDELA DE 3/8"</v>
          </cell>
          <cell r="C2806" t="str">
            <v>Insumos</v>
          </cell>
          <cell r="D2806" t="str">
            <v>und</v>
          </cell>
          <cell r="E2806">
            <v>985</v>
          </cell>
          <cell r="F2806">
            <v>947</v>
          </cell>
        </row>
        <row r="2807">
          <cell r="A2807" t="str">
            <v>NI007</v>
          </cell>
          <cell r="B2807" t="str">
            <v>BROCA 1/2"</v>
          </cell>
          <cell r="C2807" t="str">
            <v>Insumos</v>
          </cell>
          <cell r="D2807" t="str">
            <v>und</v>
          </cell>
          <cell r="E2807">
            <v>21329</v>
          </cell>
          <cell r="F2807">
            <v>20509</v>
          </cell>
        </row>
        <row r="2808">
          <cell r="A2808" t="str">
            <v>NI008</v>
          </cell>
          <cell r="B2808" t="str">
            <v>ESTRIBO EN LAMINA GALVANIZADA CALIBRE 14  PARA SOPORTAR UNIONES EN ESTRUCTURA DE MURO EN BARAQUE SEGÚN DETALLE</v>
          </cell>
          <cell r="C2808" t="str">
            <v>Insumos</v>
          </cell>
          <cell r="D2808" t="str">
            <v>und</v>
          </cell>
          <cell r="E2808">
            <v>45408</v>
          </cell>
          <cell r="F2808">
            <v>43662</v>
          </cell>
        </row>
        <row r="2809">
          <cell r="A2809" t="str">
            <v>NI009</v>
          </cell>
          <cell r="B2809" t="str">
            <v>CLAVO DE ACERO ESTRIADO VERTICAL 2"</v>
          </cell>
          <cell r="C2809" t="str">
            <v>Insumos</v>
          </cell>
          <cell r="D2809" t="str">
            <v>lb</v>
          </cell>
          <cell r="E2809">
            <v>12882</v>
          </cell>
          <cell r="F2809">
            <v>12387</v>
          </cell>
        </row>
        <row r="2810">
          <cell r="A2810" t="str">
            <v>NI010</v>
          </cell>
          <cell r="B2810" t="str">
            <v>Esterilla de guadua inmunizada  por inmersion limpia a una cara 4m X 0,25-0,4 m</v>
          </cell>
          <cell r="C2810" t="str">
            <v>Insumos</v>
          </cell>
          <cell r="D2810" t="str">
            <v>und</v>
          </cell>
          <cell r="E2810">
            <v>27355</v>
          </cell>
          <cell r="F2810">
            <v>26303</v>
          </cell>
        </row>
        <row r="2811">
          <cell r="A2811" t="str">
            <v>NI011</v>
          </cell>
          <cell r="B2811" t="str">
            <v>Guadua limpia, inmunizada por inmersion arquitectonica de 6 m</v>
          </cell>
          <cell r="C2811" t="str">
            <v>Insumos</v>
          </cell>
          <cell r="D2811" t="str">
            <v>und</v>
          </cell>
          <cell r="E2811">
            <v>46503</v>
          </cell>
          <cell r="F2811">
            <v>44714</v>
          </cell>
        </row>
        <row r="2812">
          <cell r="A2812" t="str">
            <v>NI012</v>
          </cell>
          <cell r="B2812" t="str">
            <v xml:space="preserve">ACRONAL 50% SOLIDOS </v>
          </cell>
          <cell r="C2812" t="str">
            <v>Insumos</v>
          </cell>
          <cell r="D2812" t="str">
            <v>galon</v>
          </cell>
          <cell r="E2812">
            <v>74150</v>
          </cell>
          <cell r="F2812">
            <v>71298</v>
          </cell>
        </row>
        <row r="2813">
          <cell r="A2813" t="str">
            <v>NI013</v>
          </cell>
          <cell r="B2813" t="str">
            <v xml:space="preserve">MOLDURA SIMPLE TIPO FLANCHE EN LAMINA CALIBRE 22 DOBLADA CON CORTAGOTERAS ANCHO DE HASTA 55 CM </v>
          </cell>
          <cell r="C2813" t="str">
            <v>Insumos</v>
          </cell>
          <cell r="D2813" t="str">
            <v>ml</v>
          </cell>
          <cell r="E2813">
            <v>52521</v>
          </cell>
          <cell r="F2813">
            <v>50501</v>
          </cell>
        </row>
        <row r="2814">
          <cell r="A2814" t="str">
            <v>NI014</v>
          </cell>
          <cell r="B2814" t="str">
            <v>TORNILLO MADERA AVELLANADO IRIZADO 8X1 1/4"</v>
          </cell>
          <cell r="C2814" t="str">
            <v>Insumos</v>
          </cell>
          <cell r="D2814" t="str">
            <v>und</v>
          </cell>
          <cell r="E2814">
            <v>630</v>
          </cell>
          <cell r="F2814">
            <v>606</v>
          </cell>
        </row>
        <row r="2815">
          <cell r="A2815" t="str">
            <v>NI015</v>
          </cell>
          <cell r="B2815" t="str">
            <v>sello de poliuretano sikarod o similar 1/4"</v>
          </cell>
          <cell r="C2815" t="str">
            <v>Insumos</v>
          </cell>
          <cell r="D2815" t="str">
            <v>ml</v>
          </cell>
          <cell r="E2815">
            <v>1861</v>
          </cell>
          <cell r="F2815">
            <v>1789</v>
          </cell>
        </row>
        <row r="2816">
          <cell r="A2816" t="str">
            <v>NI016</v>
          </cell>
          <cell r="B2816" t="str">
            <v xml:space="preserve">PINTURA  ESMALTE ALQUIDICO TIPO PINTULUX 3 EN 1 - O SIMILAR  COLOR SEGÚN DISEÑO </v>
          </cell>
          <cell r="C2816" t="str">
            <v>Insumos</v>
          </cell>
          <cell r="D2816" t="str">
            <v>galon</v>
          </cell>
          <cell r="E2816">
            <v>130208</v>
          </cell>
          <cell r="F2816">
            <v>125200</v>
          </cell>
        </row>
        <row r="2817">
          <cell r="A2817" t="str">
            <v>NI017</v>
          </cell>
          <cell r="B2817" t="str">
            <v>ANGULO EN LAMINA GALVANIZADA CALIBRE 22 DE 0,06M</v>
          </cell>
          <cell r="C2817" t="str">
            <v>Insumos</v>
          </cell>
          <cell r="D2817" t="str">
            <v>ml</v>
          </cell>
          <cell r="E2817">
            <v>7488</v>
          </cell>
          <cell r="F2817">
            <v>7200</v>
          </cell>
        </row>
        <row r="2818">
          <cell r="A2818" t="str">
            <v>NI018</v>
          </cell>
          <cell r="B2818" t="str">
            <v>Moldura figurada en lamina galvanizada cal 22 d=0,7</v>
          </cell>
          <cell r="C2818" t="str">
            <v>Insumos</v>
          </cell>
          <cell r="D2818" t="str">
            <v>ml</v>
          </cell>
          <cell r="E2818">
            <v>65651</v>
          </cell>
          <cell r="F2818">
            <v>63126</v>
          </cell>
        </row>
        <row r="2819">
          <cell r="A2819" t="str">
            <v>NI019</v>
          </cell>
          <cell r="B2819" t="str">
            <v xml:space="preserve">LIJA DE AGUA 150 </v>
          </cell>
          <cell r="C2819" t="str">
            <v>Insumos</v>
          </cell>
          <cell r="D2819" t="str">
            <v>und</v>
          </cell>
          <cell r="E2819">
            <v>1861</v>
          </cell>
          <cell r="F2819">
            <v>1789</v>
          </cell>
        </row>
        <row r="2820">
          <cell r="A2820" t="str">
            <v>NI020</v>
          </cell>
          <cell r="B2820" t="str">
            <v>SELLADOR ACRILICO SELLOMAX ANTIALCALINO</v>
          </cell>
          <cell r="C2820" t="str">
            <v>Insumos</v>
          </cell>
          <cell r="D2820" t="str">
            <v>galon</v>
          </cell>
          <cell r="E2820">
            <v>110286</v>
          </cell>
          <cell r="F2820">
            <v>106044</v>
          </cell>
        </row>
        <row r="2821">
          <cell r="A2821" t="str">
            <v>NI021</v>
          </cell>
          <cell r="B2821" t="str">
            <v xml:space="preserve">MADERA CHOIBA O SIMILAR </v>
          </cell>
          <cell r="C2821" t="str">
            <v>Insumos</v>
          </cell>
          <cell r="D2821" t="str">
            <v>m3</v>
          </cell>
          <cell r="E2821">
            <v>12790052</v>
          </cell>
          <cell r="F2821">
            <v>12298127</v>
          </cell>
        </row>
        <row r="2822">
          <cell r="A2822" t="str">
            <v>NI022</v>
          </cell>
          <cell r="B2822" t="str">
            <v>PROFILAN COLOR PLUS BARNIZ FUNGICIDA</v>
          </cell>
          <cell r="C2822" t="str">
            <v>Insumos</v>
          </cell>
          <cell r="D2822" t="str">
            <v>litro</v>
          </cell>
          <cell r="E2822">
            <v>95734</v>
          </cell>
          <cell r="F2822">
            <v>92052</v>
          </cell>
        </row>
        <row r="2823">
          <cell r="A2823" t="str">
            <v>NI023</v>
          </cell>
          <cell r="B2823" t="str">
            <v>LAMINA GALVANIZADA CAL. 0.75 mm 1220X2440 mm DOBLADA CON CORTAGOTERA D= 1,15 M</v>
          </cell>
          <cell r="C2823" t="str">
            <v>Insumos</v>
          </cell>
          <cell r="D2823" t="str">
            <v>ml</v>
          </cell>
          <cell r="E2823">
            <v>74952</v>
          </cell>
          <cell r="F2823">
            <v>72069</v>
          </cell>
        </row>
        <row r="2824">
          <cell r="A2824" t="str">
            <v>NI024</v>
          </cell>
          <cell r="B2824" t="str">
            <v>TORNILLO TIRAFONDO 5''</v>
          </cell>
          <cell r="C2824" t="str">
            <v>Insumos</v>
          </cell>
          <cell r="D2824" t="str">
            <v>und</v>
          </cell>
          <cell r="E2824">
            <v>3579</v>
          </cell>
          <cell r="F2824">
            <v>3441</v>
          </cell>
        </row>
        <row r="2825">
          <cell r="A2825" t="str">
            <v>NI025</v>
          </cell>
          <cell r="B2825" t="str">
            <v>lámina galvanizada micro perforada cal 20 ancho 10 -long hasta 40 cm</v>
          </cell>
          <cell r="C2825" t="str">
            <v>Insumos</v>
          </cell>
          <cell r="D2825" t="str">
            <v>und</v>
          </cell>
          <cell r="E2825">
            <v>44042</v>
          </cell>
          <cell r="F2825">
            <v>42348</v>
          </cell>
        </row>
        <row r="2826">
          <cell r="A2826" t="str">
            <v>NI026</v>
          </cell>
          <cell r="B2826" t="str">
            <v>Soldadura Electrodo 7018 x 1/8 West Arco O SIMILAR</v>
          </cell>
          <cell r="C2826" t="str">
            <v>Insumos</v>
          </cell>
          <cell r="D2826" t="str">
            <v>kg</v>
          </cell>
          <cell r="E2826">
            <v>33854</v>
          </cell>
          <cell r="F2826">
            <v>32552</v>
          </cell>
        </row>
        <row r="2827">
          <cell r="A2827" t="str">
            <v>NI027</v>
          </cell>
          <cell r="B2827" t="str">
            <v>PUNTILLA SIN CABEZA 2'' CAJA POR 400GR</v>
          </cell>
          <cell r="C2827" t="str">
            <v>Insumos</v>
          </cell>
          <cell r="D2827" t="str">
            <v>und</v>
          </cell>
          <cell r="E2827">
            <v>5537</v>
          </cell>
          <cell r="F2827">
            <v>5324</v>
          </cell>
        </row>
        <row r="2828">
          <cell r="A2828" t="str">
            <v>NI028</v>
          </cell>
          <cell r="B2828" t="str">
            <v>LACA BRILLANTE PARA PISO BICOMPONENTE LACA RENANIA</v>
          </cell>
          <cell r="C2828" t="str">
            <v>Insumos</v>
          </cell>
          <cell r="D2828" t="str">
            <v>galon</v>
          </cell>
          <cell r="E2828">
            <v>583091</v>
          </cell>
          <cell r="F2828">
            <v>560664</v>
          </cell>
        </row>
        <row r="2829">
          <cell r="A2829" t="str">
            <v>NI029</v>
          </cell>
          <cell r="B2829" t="str">
            <v>Pegante para madera pl285 Adherencia Pisos Madera</v>
          </cell>
          <cell r="C2829" t="str">
            <v>Insumos</v>
          </cell>
          <cell r="D2829" t="str">
            <v>galon</v>
          </cell>
          <cell r="E2829">
            <v>99668</v>
          </cell>
          <cell r="F2829">
            <v>95835</v>
          </cell>
        </row>
        <row r="2830">
          <cell r="A2830" t="str">
            <v>NI030</v>
          </cell>
          <cell r="B2830" t="str">
            <v>ALAMBRE GALVANIZADO CALIBRE 14</v>
          </cell>
          <cell r="C2830" t="str">
            <v>Insumos</v>
          </cell>
          <cell r="D2830" t="str">
            <v>kg</v>
          </cell>
          <cell r="E2830">
            <v>16232</v>
          </cell>
          <cell r="F2830">
            <v>15608</v>
          </cell>
        </row>
        <row r="2831">
          <cell r="A2831" t="str">
            <v>NI031</v>
          </cell>
          <cell r="B2831" t="str">
            <v>ALAMBRE GALVANIZADO CALIBRE 18</v>
          </cell>
          <cell r="C2831" t="str">
            <v>Insumos</v>
          </cell>
          <cell r="D2831" t="str">
            <v>kg</v>
          </cell>
          <cell r="E2831">
            <v>20008</v>
          </cell>
          <cell r="F2831">
            <v>19238</v>
          </cell>
        </row>
        <row r="2832">
          <cell r="A2832" t="str">
            <v>NI032</v>
          </cell>
          <cell r="B2832" t="str">
            <v>TEJA PERFIL 7 No 10 en fibrocemento</v>
          </cell>
          <cell r="C2832" t="str">
            <v>Insumos</v>
          </cell>
          <cell r="D2832" t="str">
            <v>und</v>
          </cell>
          <cell r="E2832">
            <v>66745</v>
          </cell>
          <cell r="F2832">
            <v>64178</v>
          </cell>
        </row>
        <row r="2833">
          <cell r="A2833" t="str">
            <v>NI033</v>
          </cell>
          <cell r="B2833" t="str">
            <v>CABUYA DE FIQUE ROLLO X 45 M</v>
          </cell>
          <cell r="C2833" t="str">
            <v>Insumos</v>
          </cell>
          <cell r="D2833" t="str">
            <v>und</v>
          </cell>
          <cell r="E2833">
            <v>10942</v>
          </cell>
          <cell r="F2833">
            <v>10521</v>
          </cell>
        </row>
        <row r="2834">
          <cell r="A2834" t="str">
            <v>NI034</v>
          </cell>
          <cell r="B2834" t="str">
            <v xml:space="preserve">VARILLA ROSCADA DE 3/4'' X 3ML GALVANIZADA </v>
          </cell>
          <cell r="C2834" t="str">
            <v>Insumos</v>
          </cell>
          <cell r="D2834" t="str">
            <v>und</v>
          </cell>
          <cell r="E2834">
            <v>130006</v>
          </cell>
          <cell r="F2834">
            <v>125006</v>
          </cell>
        </row>
        <row r="2835">
          <cell r="A2835" t="str">
            <v>NI035</v>
          </cell>
          <cell r="B2835" t="str">
            <v>TUERCA 3/4'' GALVANIZADA EN CALIENTE</v>
          </cell>
          <cell r="C2835" t="str">
            <v>Insumos</v>
          </cell>
          <cell r="D2835" t="str">
            <v>und</v>
          </cell>
          <cell r="E2835">
            <v>1253</v>
          </cell>
          <cell r="F2835">
            <v>1205</v>
          </cell>
        </row>
        <row r="2836">
          <cell r="A2836" t="str">
            <v>NI036</v>
          </cell>
          <cell r="B2836" t="str">
            <v xml:space="preserve">ARANDELA DE 3/4'' GALVANIZADA EN CALIENTE </v>
          </cell>
          <cell r="C2836" t="str">
            <v>Insumos</v>
          </cell>
          <cell r="D2836" t="str">
            <v>und</v>
          </cell>
          <cell r="E2836">
            <v>496</v>
          </cell>
          <cell r="F2836">
            <v>477</v>
          </cell>
        </row>
        <row r="2837">
          <cell r="A2837" t="str">
            <v>NI037</v>
          </cell>
          <cell r="B2837" t="str">
            <v>BROCA RAPIDA P/MADERA SANCO 7/8 X 8 PULGADAS</v>
          </cell>
          <cell r="C2837" t="str">
            <v>Insumos</v>
          </cell>
          <cell r="D2837" t="str">
            <v>und</v>
          </cell>
          <cell r="E2837">
            <v>41360</v>
          </cell>
          <cell r="F2837">
            <v>39769</v>
          </cell>
        </row>
        <row r="2838">
          <cell r="A2838" t="str">
            <v>NI038</v>
          </cell>
          <cell r="B2838" t="str">
            <v>Tirafondo Hexagonal Galvanizado 1/4 X 3-1/2"</v>
          </cell>
          <cell r="C2838" t="str">
            <v>Insumos</v>
          </cell>
          <cell r="D2838" t="str">
            <v>und</v>
          </cell>
          <cell r="E2838">
            <v>3009</v>
          </cell>
          <cell r="F2838">
            <v>2893</v>
          </cell>
        </row>
        <row r="2839">
          <cell r="A2839" t="str">
            <v>NI039</v>
          </cell>
          <cell r="B2839" t="str">
            <v>malla microperforada en lamina galvanizada cal 20 ancho 10 cm  y long hasta 40 cm doblada para fijacion entre canes</v>
          </cell>
          <cell r="C2839" t="str">
            <v>Insumos</v>
          </cell>
          <cell r="D2839" t="str">
            <v>und</v>
          </cell>
          <cell r="E2839">
            <v>27355</v>
          </cell>
          <cell r="F2839">
            <v>26303</v>
          </cell>
        </row>
        <row r="2840">
          <cell r="A2840" t="str">
            <v>NI040</v>
          </cell>
          <cell r="B2840" t="str">
            <v xml:space="preserve">BRAZO METÁLICO TUBULAR 5X5 CALIBRE 3MM X 1,5 m PARA SOPORTE CABLE ANDAMIO COLGANTE - INCLUYE PINTURA DE ACABADO 3 EN 1 COLOR SEGÚN DISEÑO, INCLUYE CAJAS Y GUIAS SOLDADAS Y TORNILLO PARA FIJACIÓN AL ELEMENTO DE MADERA  </v>
          </cell>
          <cell r="C2840" t="str">
            <v>Insumos</v>
          </cell>
          <cell r="D2840" t="str">
            <v>und</v>
          </cell>
          <cell r="E2840">
            <v>87535</v>
          </cell>
          <cell r="F2840">
            <v>84168</v>
          </cell>
        </row>
        <row r="2841">
          <cell r="A2841" t="str">
            <v>NI041</v>
          </cell>
          <cell r="B2841" t="str">
            <v xml:space="preserve">malla vena .60 x 2m calibre 34 </v>
          </cell>
          <cell r="C2841" t="str">
            <v>Insumos</v>
          </cell>
          <cell r="D2841" t="str">
            <v>und</v>
          </cell>
          <cell r="E2841">
            <v>7331</v>
          </cell>
          <cell r="F2841">
            <v>7049</v>
          </cell>
        </row>
        <row r="2842">
          <cell r="A2842" t="str">
            <v>NI042</v>
          </cell>
          <cell r="B2842" t="str">
            <v>Manto P4 Pro 4 mm</v>
          </cell>
          <cell r="C2842" t="str">
            <v>Insumos</v>
          </cell>
          <cell r="D2842" t="str">
            <v>m2</v>
          </cell>
          <cell r="E2842">
            <v>49457</v>
          </cell>
          <cell r="F2842">
            <v>47555</v>
          </cell>
        </row>
        <row r="2843">
          <cell r="A2843" t="str">
            <v>NI043</v>
          </cell>
          <cell r="B2843" t="str">
            <v xml:space="preserve">GANCHO PARA CANALES EN PLATINA DE 3/16 FIJADO A CAN DE ALERO CON TORNILLO AUTOPERFORANTE </v>
          </cell>
          <cell r="C2843" t="str">
            <v>Insumos</v>
          </cell>
          <cell r="D2843" t="str">
            <v>und</v>
          </cell>
          <cell r="E2843">
            <v>17507</v>
          </cell>
          <cell r="F2843">
            <v>16834</v>
          </cell>
        </row>
        <row r="2844">
          <cell r="A2844" t="str">
            <v>NI044</v>
          </cell>
          <cell r="B2844" t="str">
            <v>Varilla Roscada 1/4</v>
          </cell>
          <cell r="C2844" t="str">
            <v>Insumos</v>
          </cell>
          <cell r="D2844" t="str">
            <v>ml</v>
          </cell>
          <cell r="E2844">
            <v>6784</v>
          </cell>
          <cell r="F2844">
            <v>6523</v>
          </cell>
        </row>
        <row r="2845">
          <cell r="A2845" t="str">
            <v>NI045</v>
          </cell>
          <cell r="B2845" t="str">
            <v>Varilla Lisa 3/4 de pulgada</v>
          </cell>
          <cell r="C2845" t="str">
            <v>Insumos</v>
          </cell>
          <cell r="D2845" t="str">
            <v>ml</v>
          </cell>
          <cell r="E2845">
            <v>15255</v>
          </cell>
          <cell r="F2845">
            <v>14668</v>
          </cell>
        </row>
        <row r="2846">
          <cell r="A2846" t="str">
            <v>NI046</v>
          </cell>
          <cell r="B2846" t="str">
            <v>Tirafondo Hexagonal Galvanizado 1/4 X 3-1/2"</v>
          </cell>
          <cell r="C2846" t="str">
            <v>Insumos</v>
          </cell>
          <cell r="D2846" t="str">
            <v>und</v>
          </cell>
          <cell r="E2846">
            <v>3009</v>
          </cell>
          <cell r="F2846">
            <v>2893</v>
          </cell>
        </row>
        <row r="2847">
          <cell r="A2847" t="str">
            <v>NI047</v>
          </cell>
          <cell r="B2847" t="str">
            <v>HONORARIO PARA VISTA ASESOR FITOSANITARIO</v>
          </cell>
          <cell r="C2847" t="str">
            <v>Insumos</v>
          </cell>
          <cell r="D2847" t="str">
            <v>dia</v>
          </cell>
          <cell r="E2847">
            <v>1203602</v>
          </cell>
          <cell r="F2847">
            <v>1157310</v>
          </cell>
        </row>
        <row r="2848">
          <cell r="A2848" t="str">
            <v>NI048</v>
          </cell>
          <cell r="B2848" t="str">
            <v>INFORME SOBRE VISITA</v>
          </cell>
          <cell r="C2848" t="str">
            <v>Insumos</v>
          </cell>
          <cell r="D2848" t="str">
            <v>und</v>
          </cell>
          <cell r="E2848">
            <v>984766</v>
          </cell>
          <cell r="F2848">
            <v>946890</v>
          </cell>
        </row>
        <row r="2849">
          <cell r="A2849" t="str">
            <v>NI049</v>
          </cell>
          <cell r="B2849" t="str">
            <v>VIATICOS DE HOSPEDAJE Y ALIMENTACION</v>
          </cell>
          <cell r="C2849" t="str">
            <v>Insumos</v>
          </cell>
          <cell r="D2849" t="str">
            <v>dia</v>
          </cell>
          <cell r="E2849">
            <v>820638</v>
          </cell>
          <cell r="F2849">
            <v>789075</v>
          </cell>
        </row>
        <row r="2850">
          <cell r="A2850" t="str">
            <v>NI050</v>
          </cell>
          <cell r="B2850" t="str">
            <v>TRANSPORTES AEREOS</v>
          </cell>
          <cell r="C2850" t="str">
            <v>Insumos</v>
          </cell>
          <cell r="D2850" t="str">
            <v>trayecto</v>
          </cell>
          <cell r="E2850">
            <v>547092</v>
          </cell>
          <cell r="F2850">
            <v>526050</v>
          </cell>
        </row>
        <row r="2851">
          <cell r="A2851" t="str">
            <v>NI051</v>
          </cell>
          <cell r="B2851" t="str">
            <v>Servicio de vigilancia sin arma 24 horas permanentes (incluye sabados, domingos y festivos) 6:00am a 6:00am</v>
          </cell>
          <cell r="C2851" t="str">
            <v>Insumos</v>
          </cell>
          <cell r="D2851" t="str">
            <v>mes</v>
          </cell>
          <cell r="E2851">
            <v>14892135</v>
          </cell>
          <cell r="F2851">
            <v>14319361</v>
          </cell>
        </row>
        <row r="2852">
          <cell r="A2852" t="str">
            <v>NI052</v>
          </cell>
          <cell r="B2852" t="str">
            <v xml:space="preserve">Servicio de vigilancia privada sin arma, de lunes a viernes 12 horas mixtas (18:00 horas a 06:00 horas) sabados, domingos y festivos 24 horas </v>
          </cell>
          <cell r="C2852" t="str">
            <v>Insumos</v>
          </cell>
          <cell r="D2852" t="str">
            <v>mes</v>
          </cell>
          <cell r="E2852">
            <v>10618170</v>
          </cell>
          <cell r="F2852">
            <v>10209779</v>
          </cell>
        </row>
        <row r="2853">
          <cell r="A2853" t="str">
            <v>NI053</v>
          </cell>
          <cell r="B2853" t="str">
            <v xml:space="preserve">Sika Waterbar/Cinta PVC O-22 Sellar E Impermeabilizar Juntas En Tanques </v>
          </cell>
          <cell r="C2853" t="str">
            <v>Insumos</v>
          </cell>
          <cell r="D2853" t="str">
            <v>ml</v>
          </cell>
          <cell r="E2853">
            <v>94647</v>
          </cell>
          <cell r="F2853">
            <v>91007</v>
          </cell>
        </row>
        <row r="2854">
          <cell r="A2854" t="str">
            <v>NI054</v>
          </cell>
          <cell r="B2854" t="str">
            <v>TAPA CON MARCO HERMETICA EN PLASTICO POLIPROPILENO CON ORIGINAL DE ALTO IMPACTO. DIMENSIONES INTERNAS 0.80 X 0.80 CM Y EXTERNAS 0.94 X 0.94 CM- INCLUYE TAPA CON MARCO, NEOPRENO, TORNILLO HEXAGONAL, COPA Y RACHE, MANIJAS IYECTADAS PLASTICAS)</v>
          </cell>
          <cell r="C2854" t="str">
            <v>Insumos</v>
          </cell>
          <cell r="D2854" t="str">
            <v>und</v>
          </cell>
          <cell r="E2854">
            <v>3753051</v>
          </cell>
          <cell r="F2854">
            <v>3608703</v>
          </cell>
        </row>
        <row r="2855">
          <cell r="A2855" t="str">
            <v>NI055</v>
          </cell>
          <cell r="B2855" t="str">
            <v>ESCALERA TIPO GATO EN POLIPROPILENO DE ALTO IMPACTO, 0.71 ANCHO X 0.25 FONDO Y 2.80 MT DE ALTURA - COLOR POR DEFINIR</v>
          </cell>
          <cell r="C2855" t="str">
            <v>Insumos</v>
          </cell>
          <cell r="D2855" t="str">
            <v>und</v>
          </cell>
          <cell r="E2855">
            <v>2330612</v>
          </cell>
          <cell r="F2855">
            <v>2240973</v>
          </cell>
        </row>
        <row r="2856">
          <cell r="A2856" t="str">
            <v>NI056</v>
          </cell>
          <cell r="B2856" t="str">
            <v>EQUIPO DE PRESION CONSTANTE CON VARIADOR DE VELOCIDAD (2 BOMBAS) PARA SUMINISTRO DE AGUA POTABLE DE LA TOTALIDAD DEL PROYECTO. CAUDAL POR BOMBA: 70 GPM, CAUDAL TOTAL: 140 GPM, PRESION DE OPERACION 60 PSI (INCLUYE TANQUE HIDRONEUMATICO)</v>
          </cell>
          <cell r="C2856" t="str">
            <v>Insumos</v>
          </cell>
          <cell r="D2856" t="str">
            <v>und</v>
          </cell>
          <cell r="E2856">
            <v>37345870</v>
          </cell>
          <cell r="F2856">
            <v>35909490</v>
          </cell>
        </row>
        <row r="2857">
          <cell r="A2857" t="str">
            <v>NI057</v>
          </cell>
          <cell r="B2857" t="str">
            <v xml:space="preserve">lata de guadua inmunizada </v>
          </cell>
          <cell r="C2857" t="str">
            <v>Insumos</v>
          </cell>
          <cell r="D2857" t="str">
            <v>ML</v>
          </cell>
          <cell r="E2857">
            <v>2808</v>
          </cell>
          <cell r="F2857">
            <v>2700</v>
          </cell>
        </row>
        <row r="2858">
          <cell r="A2858" t="str">
            <v>H1</v>
          </cell>
          <cell r="B2858" t="str">
            <v>EQUIPO BASICO ( CONSTRUCCIÓN )</v>
          </cell>
          <cell r="C2858" t="str">
            <v>Herramienta</v>
          </cell>
          <cell r="D2858" t="str">
            <v>UND</v>
          </cell>
          <cell r="E2858">
            <v>3623</v>
          </cell>
          <cell r="F2858">
            <v>3484</v>
          </cell>
        </row>
        <row r="2859">
          <cell r="A2859" t="str">
            <v>H2</v>
          </cell>
          <cell r="B2859" t="str">
            <v>EQUIPO BASICO (HERRAMIENTA MENOR)</v>
          </cell>
          <cell r="C2859" t="str">
            <v>Herramienta</v>
          </cell>
          <cell r="D2859" t="str">
            <v>UND</v>
          </cell>
          <cell r="E2859">
            <v>3623</v>
          </cell>
          <cell r="F2859">
            <v>3484</v>
          </cell>
        </row>
        <row r="2860">
          <cell r="A2860" t="str">
            <v>E1</v>
          </cell>
          <cell r="B2860" t="str">
            <v>ANDAMIO METALICO CERTIFICADO, INCLUYE ESCALERILLA CON BARANDAS Y PLATAFORMAS DE TRABAJO H=2.0M</v>
          </cell>
          <cell r="C2860" t="str">
            <v>Equipos</v>
          </cell>
          <cell r="D2860" t="str">
            <v>Un-Dia</v>
          </cell>
          <cell r="E2860">
            <v>17302</v>
          </cell>
          <cell r="F2860">
            <v>16636.2</v>
          </cell>
        </row>
        <row r="2861">
          <cell r="A2861" t="str">
            <v>E2</v>
          </cell>
          <cell r="B2861" t="str">
            <v>BULLDOZER D-5 (Inc Operario y gasolina)</v>
          </cell>
          <cell r="C2861" t="str">
            <v>Equipos</v>
          </cell>
          <cell r="D2861" t="str">
            <v>HR</v>
          </cell>
          <cell r="E2861">
            <v>234000</v>
          </cell>
          <cell r="F2861">
            <v>225000</v>
          </cell>
        </row>
        <row r="2862">
          <cell r="A2862" t="str">
            <v>E3</v>
          </cell>
          <cell r="B2862" t="str">
            <v>CARROTANQUE DE AGUA 5000 GLNS</v>
          </cell>
          <cell r="C2862" t="str">
            <v>Equipos</v>
          </cell>
          <cell r="D2862" t="str">
            <v>HR</v>
          </cell>
          <cell r="E2862">
            <v>150000</v>
          </cell>
          <cell r="F2862">
            <v>85530</v>
          </cell>
        </row>
        <row r="2863">
          <cell r="A2863" t="str">
            <v>E4</v>
          </cell>
          <cell r="B2863" t="str">
            <v>CARROTANQUE IRRIGADOR DE ASFALTO</v>
          </cell>
          <cell r="C2863" t="str">
            <v>Equipos</v>
          </cell>
          <cell r="D2863" t="str">
            <v>HR</v>
          </cell>
          <cell r="E2863">
            <v>150000</v>
          </cell>
          <cell r="F2863">
            <v>148750</v>
          </cell>
        </row>
        <row r="2864">
          <cell r="A2864" t="str">
            <v>E5</v>
          </cell>
          <cell r="B2864" t="str">
            <v>COMPACTADOR DE ASFALTO</v>
          </cell>
          <cell r="C2864" t="str">
            <v>Equipos</v>
          </cell>
          <cell r="D2864" t="str">
            <v>HR</v>
          </cell>
          <cell r="E2864">
            <v>297500</v>
          </cell>
          <cell r="F2864">
            <v>261800</v>
          </cell>
        </row>
        <row r="2865">
          <cell r="A2865" t="str">
            <v>E6</v>
          </cell>
          <cell r="B2865" t="str">
            <v>COMPRESOR (BARRIDO Y/O SOPLADO DE LA SUPERFICIE PAVIMENTO)</v>
          </cell>
          <cell r="C2865" t="str">
            <v>Equipos</v>
          </cell>
          <cell r="D2865" t="str">
            <v>HR</v>
          </cell>
          <cell r="E2865">
            <v>106741</v>
          </cell>
          <cell r="F2865">
            <v>102636</v>
          </cell>
        </row>
        <row r="2866">
          <cell r="A2866" t="str">
            <v>E7</v>
          </cell>
          <cell r="B2866" t="str">
            <v>COMPRESOR 1 MARTILLO 1 OPERARIO</v>
          </cell>
          <cell r="C2866" t="str">
            <v>Equipos</v>
          </cell>
          <cell r="D2866" t="str">
            <v>HR</v>
          </cell>
          <cell r="E2866">
            <v>79206</v>
          </cell>
          <cell r="F2866">
            <v>76160</v>
          </cell>
        </row>
        <row r="2867">
          <cell r="A2867" t="str">
            <v>E8</v>
          </cell>
          <cell r="B2867" t="str">
            <v xml:space="preserve">CORTADORA INCLUYE DISCO </v>
          </cell>
          <cell r="C2867" t="str">
            <v>Equipos</v>
          </cell>
          <cell r="D2867" t="str">
            <v>DIA</v>
          </cell>
          <cell r="E2867">
            <v>69183</v>
          </cell>
          <cell r="F2867">
            <v>66522</v>
          </cell>
        </row>
        <row r="2868">
          <cell r="A2868" t="str">
            <v>E9</v>
          </cell>
          <cell r="B2868" t="str">
            <v>PLUMA  GRUA 250KG CON BALDE</v>
          </cell>
          <cell r="C2868" t="str">
            <v>Equipos</v>
          </cell>
          <cell r="D2868" t="str">
            <v>DIA</v>
          </cell>
          <cell r="E2868">
            <v>90480</v>
          </cell>
          <cell r="F2868">
            <v>87000</v>
          </cell>
        </row>
        <row r="2869">
          <cell r="A2869" t="str">
            <v>E10</v>
          </cell>
          <cell r="B2869" t="str">
            <v xml:space="preserve">EQUIPO DE TERMOFUSION </v>
          </cell>
          <cell r="C2869" t="str">
            <v>Equipos</v>
          </cell>
          <cell r="D2869" t="str">
            <v>DIA</v>
          </cell>
          <cell r="E2869">
            <v>494181</v>
          </cell>
          <cell r="F2869">
            <v>475174</v>
          </cell>
        </row>
        <row r="2870">
          <cell r="A2870" t="str">
            <v>E11</v>
          </cell>
          <cell r="B2870" t="str">
            <v>EQUIPO HIDROLAVADORA</v>
          </cell>
          <cell r="C2870" t="str">
            <v>Equipos</v>
          </cell>
          <cell r="D2870" t="str">
            <v>DIA</v>
          </cell>
          <cell r="E2870">
            <v>92820</v>
          </cell>
          <cell r="F2870">
            <v>89250</v>
          </cell>
        </row>
        <row r="2871">
          <cell r="A2871" t="str">
            <v>E12</v>
          </cell>
          <cell r="B2871" t="str">
            <v>EQUIPO DE TRANSPORTE</v>
          </cell>
          <cell r="C2871" t="str">
            <v>Equipos</v>
          </cell>
          <cell r="D2871" t="str">
            <v>DIA</v>
          </cell>
          <cell r="E2871">
            <v>187426</v>
          </cell>
          <cell r="F2871">
            <v>180217</v>
          </cell>
        </row>
        <row r="2872">
          <cell r="A2872" t="str">
            <v>E13</v>
          </cell>
          <cell r="B2872" t="str">
            <v>GRUA CON BRAZO HIDRAULICO</v>
          </cell>
          <cell r="C2872" t="str">
            <v>Equipos</v>
          </cell>
          <cell r="D2872" t="str">
            <v>DIA</v>
          </cell>
          <cell r="E2872">
            <v>4348310</v>
          </cell>
          <cell r="F2872">
            <v>4181067</v>
          </cell>
        </row>
        <row r="2873">
          <cell r="A2873" t="str">
            <v>E14</v>
          </cell>
          <cell r="B2873" t="str">
            <v>MEZCLADORA A GASOLINA 1 SACO</v>
          </cell>
          <cell r="C2873" t="str">
            <v>Equipos</v>
          </cell>
          <cell r="D2873" t="str">
            <v>DIA</v>
          </cell>
          <cell r="E2873">
            <v>80444</v>
          </cell>
          <cell r="F2873">
            <v>77350</v>
          </cell>
        </row>
        <row r="2874">
          <cell r="A2874" t="str">
            <v>E15</v>
          </cell>
          <cell r="B2874" t="str">
            <v>MOTONIVELADORA 120 HP.</v>
          </cell>
          <cell r="C2874" t="str">
            <v>Equipos</v>
          </cell>
          <cell r="D2874" t="str">
            <v>HR</v>
          </cell>
          <cell r="E2874">
            <v>309400</v>
          </cell>
          <cell r="F2874">
            <v>297500</v>
          </cell>
        </row>
        <row r="2875">
          <cell r="A2875" t="str">
            <v>E16</v>
          </cell>
          <cell r="B2875" t="str">
            <v>REGLA VIBRATORIA 3 a 5M</v>
          </cell>
          <cell r="C2875" t="str">
            <v>Equipos</v>
          </cell>
          <cell r="D2875" t="str">
            <v>DIA</v>
          </cell>
          <cell r="E2875">
            <v>61014</v>
          </cell>
          <cell r="F2875">
            <v>58667</v>
          </cell>
        </row>
        <row r="2876">
          <cell r="A2876" t="str">
            <v>E17</v>
          </cell>
          <cell r="B2876" t="str">
            <v>RETIRO DE ESCOMBROS (TRANSPORTE HORIZONTAL, CARGUE Y DESCARGUE).</v>
          </cell>
          <cell r="C2876" t="str">
            <v>Equipos</v>
          </cell>
          <cell r="D2876" t="str">
            <v>M3</v>
          </cell>
          <cell r="E2876">
            <v>32310</v>
          </cell>
          <cell r="F2876">
            <v>31067</v>
          </cell>
        </row>
        <row r="2877">
          <cell r="A2877" t="str">
            <v>E18</v>
          </cell>
          <cell r="B2877" t="str">
            <v>RETROEXCAVADORA SOBRE ORUGAS</v>
          </cell>
          <cell r="C2877" t="str">
            <v>Equipos</v>
          </cell>
          <cell r="D2877" t="str">
            <v>HR</v>
          </cell>
          <cell r="E2877">
            <v>304381</v>
          </cell>
          <cell r="F2877">
            <v>292674</v>
          </cell>
        </row>
        <row r="2878">
          <cell r="A2878" t="str">
            <v>E19</v>
          </cell>
          <cell r="B2878" t="str">
            <v>TALADRO ROTO PERCUTOR</v>
          </cell>
          <cell r="C2878" t="str">
            <v>Equipos</v>
          </cell>
          <cell r="D2878" t="str">
            <v>DIA</v>
          </cell>
          <cell r="E2878">
            <v>86632</v>
          </cell>
          <cell r="F2878">
            <v>83300</v>
          </cell>
        </row>
        <row r="2879">
          <cell r="A2879" t="str">
            <v>E20</v>
          </cell>
          <cell r="B2879" t="str">
            <v>TERMINADORA DE ASFALTO</v>
          </cell>
          <cell r="C2879" t="str">
            <v>Equipos</v>
          </cell>
          <cell r="D2879" t="str">
            <v>HR</v>
          </cell>
          <cell r="E2879">
            <v>476000</v>
          </cell>
          <cell r="F2879">
            <v>416500</v>
          </cell>
        </row>
        <row r="2880">
          <cell r="A2880" t="str">
            <v>E21</v>
          </cell>
          <cell r="B2880" t="str">
            <v>VIBRADOR A GASOLINA</v>
          </cell>
          <cell r="C2880" t="str">
            <v>Equipos</v>
          </cell>
          <cell r="D2880" t="str">
            <v>DIA</v>
          </cell>
          <cell r="E2880">
            <v>66212</v>
          </cell>
          <cell r="F2880">
            <v>63665</v>
          </cell>
        </row>
        <row r="2881">
          <cell r="A2881" t="str">
            <v>E22</v>
          </cell>
          <cell r="B2881" t="str">
            <v>VIBROCOMPACTADOR DE 12 TON</v>
          </cell>
          <cell r="C2881" t="str">
            <v>Equipos</v>
          </cell>
          <cell r="D2881" t="str">
            <v>HR</v>
          </cell>
          <cell r="E2881">
            <v>297500</v>
          </cell>
          <cell r="F2881">
            <v>261800</v>
          </cell>
        </row>
        <row r="2882">
          <cell r="A2882" t="str">
            <v>E23</v>
          </cell>
          <cell r="B2882" t="str">
            <v>VIBROCOMPACTADOR MANUAL SALTARÍN</v>
          </cell>
          <cell r="C2882" t="str">
            <v>Equipos</v>
          </cell>
          <cell r="D2882" t="str">
            <v>DIA</v>
          </cell>
          <cell r="E2882">
            <v>86632</v>
          </cell>
          <cell r="F2882">
            <v>83300</v>
          </cell>
        </row>
        <row r="2883">
          <cell r="A2883" t="str">
            <v>E24</v>
          </cell>
          <cell r="B2883" t="str">
            <v>VOLQUETA  6M3 (CARGUE A MANO) - INCLUYE DISPOSICION EN BOTADERO</v>
          </cell>
          <cell r="C2883" t="str">
            <v>Equipos</v>
          </cell>
          <cell r="D2883" t="str">
            <v>VJE</v>
          </cell>
          <cell r="E2883">
            <v>322400</v>
          </cell>
          <cell r="F2883">
            <v>310000</v>
          </cell>
        </row>
        <row r="2884">
          <cell r="A2884" t="str">
            <v>E25</v>
          </cell>
          <cell r="B2884" t="str">
            <v>VOLQUETA SENCILLA 8M3</v>
          </cell>
          <cell r="C2884" t="str">
            <v>Equipos</v>
          </cell>
          <cell r="D2884" t="str">
            <v>VJE</v>
          </cell>
          <cell r="E2884">
            <v>165360</v>
          </cell>
          <cell r="F2884">
            <v>159000</v>
          </cell>
        </row>
        <row r="2885">
          <cell r="A2885" t="str">
            <v>E26</v>
          </cell>
          <cell r="B2885" t="str">
            <v>EQUIPO COLOCACION CONCRETO (BOMBEO)</v>
          </cell>
          <cell r="C2885" t="str">
            <v>Equipos</v>
          </cell>
          <cell r="D2885" t="str">
            <v>M3</v>
          </cell>
          <cell r="E2885">
            <v>57325</v>
          </cell>
          <cell r="F2885">
            <v>55120</v>
          </cell>
        </row>
        <row r="2886">
          <cell r="A2886" t="str">
            <v>E27</v>
          </cell>
          <cell r="B2886" t="str">
            <v>VOLQUETA  6M3 (CARGUE A MANO) RETIRO INTERNO</v>
          </cell>
          <cell r="C2886" t="str">
            <v>Equipos</v>
          </cell>
          <cell r="D2886" t="str">
            <v>VJE</v>
          </cell>
          <cell r="E2886">
            <v>237208</v>
          </cell>
          <cell r="F2886">
            <v>228085</v>
          </cell>
        </row>
        <row r="2887">
          <cell r="A2887" t="str">
            <v>E28</v>
          </cell>
          <cell r="B2887" t="str">
            <v>VOLQUETA  6M3 (CARGUE A MECANICO) RETIRO INTERNO</v>
          </cell>
          <cell r="C2887" t="str">
            <v>Equipos</v>
          </cell>
          <cell r="D2887" t="str">
            <v>VJE</v>
          </cell>
          <cell r="E2887">
            <v>130451</v>
          </cell>
          <cell r="F2887">
            <v>125434</v>
          </cell>
        </row>
        <row r="2888">
          <cell r="A2888" t="str">
            <v>E29</v>
          </cell>
          <cell r="B2888" t="str">
            <v>CORTADORA DE CONCRETO PARA PAVIMENTO</v>
          </cell>
          <cell r="C2888" t="str">
            <v>Equipos</v>
          </cell>
          <cell r="D2888" t="str">
            <v>ML</v>
          </cell>
          <cell r="E2888">
            <v>7216</v>
          </cell>
          <cell r="F2888">
            <v>6938</v>
          </cell>
        </row>
        <row r="2889">
          <cell r="A2889" t="str">
            <v>E30</v>
          </cell>
          <cell r="B2889" t="str">
            <v>CORTADORA CON DISCO DIAMANTADO (INCLUYE OPERARIO)</v>
          </cell>
          <cell r="C2889" t="str">
            <v>Equipos</v>
          </cell>
          <cell r="D2889" t="str">
            <v>HR</v>
          </cell>
          <cell r="E2889">
            <v>42172</v>
          </cell>
          <cell r="F2889">
            <v>40550</v>
          </cell>
        </row>
        <row r="2890">
          <cell r="A2890" t="str">
            <v>E31</v>
          </cell>
          <cell r="B2890" t="str">
            <v>DISCO DIAMANTADO DE 14"</v>
          </cell>
          <cell r="C2890" t="str">
            <v>Equipos</v>
          </cell>
          <cell r="D2890" t="str">
            <v>UND</v>
          </cell>
          <cell r="E2890">
            <v>238938</v>
          </cell>
          <cell r="F2890">
            <v>229748</v>
          </cell>
        </row>
        <row r="2891">
          <cell r="A2891" t="str">
            <v>E32</v>
          </cell>
          <cell r="B2891" t="str">
            <v>ALLANADORA MECANICA CON CUCHILLAS</v>
          </cell>
          <cell r="C2891" t="str">
            <v>Equipos</v>
          </cell>
          <cell r="D2891" t="str">
            <v>DIA</v>
          </cell>
          <cell r="E2891">
            <v>160888</v>
          </cell>
          <cell r="F2891">
            <v>154700</v>
          </cell>
        </row>
        <row r="2892">
          <cell r="A2892" t="str">
            <v>E33</v>
          </cell>
          <cell r="B2892" t="str">
            <v>MONTACARGA</v>
          </cell>
          <cell r="C2892" t="str">
            <v>Equipos</v>
          </cell>
          <cell r="D2892" t="str">
            <v>DIA</v>
          </cell>
          <cell r="E2892">
            <v>296510</v>
          </cell>
          <cell r="F2892">
            <v>285106</v>
          </cell>
        </row>
        <row r="2893">
          <cell r="A2893" t="str">
            <v>E34</v>
          </cell>
          <cell r="B2893" t="str">
            <v>CAMABAJA -  DIA</v>
          </cell>
          <cell r="C2893" t="str">
            <v>Equipos</v>
          </cell>
          <cell r="D2893" t="str">
            <v>DIA</v>
          </cell>
          <cell r="E2893">
            <v>2811403</v>
          </cell>
          <cell r="F2893">
            <v>2703272</v>
          </cell>
        </row>
        <row r="2894">
          <cell r="A2894" t="str">
            <v>E35</v>
          </cell>
          <cell r="B2894" t="str">
            <v>TABLERO  1.40 X 0,70</v>
          </cell>
          <cell r="C2894" t="str">
            <v>Equipos</v>
          </cell>
          <cell r="D2894" t="str">
            <v>DIA</v>
          </cell>
          <cell r="E2894">
            <v>406</v>
          </cell>
          <cell r="F2894">
            <v>390</v>
          </cell>
        </row>
        <row r="2895">
          <cell r="A2895" t="str">
            <v>E36</v>
          </cell>
          <cell r="B2895" t="str">
            <v>EQUIPO MANEJO DE AGUAS DIFERENTE A AGUAS RESIDUALES</v>
          </cell>
          <cell r="C2895" t="str">
            <v>Equipos</v>
          </cell>
          <cell r="D2895" t="str">
            <v>DIA</v>
          </cell>
          <cell r="E2895">
            <v>69183</v>
          </cell>
          <cell r="F2895">
            <v>66522</v>
          </cell>
        </row>
        <row r="2896">
          <cell r="A2896" t="str">
            <v>E37</v>
          </cell>
          <cell r="B2896" t="str">
            <v>MOTOBOMBA DE 2" A GASOLINA</v>
          </cell>
          <cell r="C2896" t="str">
            <v>Equipos</v>
          </cell>
          <cell r="D2896" t="str">
            <v>DIA</v>
          </cell>
          <cell r="E2896">
            <v>69183</v>
          </cell>
          <cell r="F2896">
            <v>66522</v>
          </cell>
        </row>
        <row r="2897">
          <cell r="A2897" t="str">
            <v>E38</v>
          </cell>
          <cell r="B2897" t="str">
            <v>EXPLOSIVOS (INCLUYE PERFORACIÓN, ESTOPINES, CORDON DETONANTE, MECHA LENTA Y DINAMITA)</v>
          </cell>
          <cell r="C2897" t="str">
            <v>Equipos</v>
          </cell>
          <cell r="D2897" t="str">
            <v>TIRO</v>
          </cell>
          <cell r="E2897">
            <v>49416</v>
          </cell>
          <cell r="F2897">
            <v>47515</v>
          </cell>
        </row>
        <row r="2898">
          <cell r="A2898" t="str">
            <v>E39</v>
          </cell>
          <cell r="B2898" t="str">
            <v>EQUIPOS-HERRAMIENTA /PRUEBA HIDROSTATICA</v>
          </cell>
          <cell r="C2898" t="str">
            <v>Equipos</v>
          </cell>
          <cell r="D2898" t="str">
            <v>M</v>
          </cell>
          <cell r="E2898">
            <v>2811</v>
          </cell>
          <cell r="F2898">
            <v>2703</v>
          </cell>
        </row>
        <row r="2899">
          <cell r="A2899" t="str">
            <v>E40</v>
          </cell>
          <cell r="B2899" t="str">
            <v>EQUIPOS-HERRAMIENTA P/FUSION DE TUBERIA</v>
          </cell>
          <cell r="C2899" t="str">
            <v>Equipos</v>
          </cell>
          <cell r="D2899" t="str">
            <v>M</v>
          </cell>
          <cell r="E2899">
            <v>18742</v>
          </cell>
          <cell r="F2899">
            <v>18021</v>
          </cell>
        </row>
        <row r="2900">
          <cell r="A2900" t="str">
            <v>E41</v>
          </cell>
          <cell r="B2900" t="str">
            <v>FUSION TUBERIA SOCKET</v>
          </cell>
          <cell r="C2900" t="str">
            <v>Equipos</v>
          </cell>
          <cell r="D2900" t="str">
            <v>UND</v>
          </cell>
          <cell r="E2900">
            <v>46854</v>
          </cell>
          <cell r="F2900">
            <v>45052</v>
          </cell>
        </row>
        <row r="2901">
          <cell r="A2901" t="str">
            <v>E42</v>
          </cell>
          <cell r="B2901" t="str">
            <v>MATERIALES VARIOS PARA LA MOVILIZACION Y ALINEACION DEL MEDIDOR</v>
          </cell>
          <cell r="C2901" t="str">
            <v>Equipos</v>
          </cell>
          <cell r="D2901" t="str">
            <v>UND</v>
          </cell>
          <cell r="E2901">
            <v>4120</v>
          </cell>
          <cell r="F2901">
            <v>3962</v>
          </cell>
        </row>
        <row r="2902">
          <cell r="A2902" t="str">
            <v>E43</v>
          </cell>
          <cell r="B2902" t="str">
            <v>RETROEXCAVADORA DE LLANTAS (PAJARITA)</v>
          </cell>
          <cell r="C2902" t="str">
            <v>Equipos</v>
          </cell>
          <cell r="D2902" t="str">
            <v>HR</v>
          </cell>
          <cell r="E2902">
            <v>158413</v>
          </cell>
          <cell r="F2902">
            <v>152320</v>
          </cell>
        </row>
        <row r="2903">
          <cell r="A2903" t="str">
            <v>E44</v>
          </cell>
          <cell r="B2903" t="str">
            <v xml:space="preserve">EQUIPO DE COMPACTACION </v>
          </cell>
          <cell r="C2903" t="str">
            <v>Equipos</v>
          </cell>
          <cell r="D2903" t="str">
            <v>DIA</v>
          </cell>
          <cell r="E2903">
            <v>79358</v>
          </cell>
          <cell r="F2903">
            <v>76306</v>
          </cell>
        </row>
        <row r="2904">
          <cell r="A2904" t="str">
            <v>E45</v>
          </cell>
          <cell r="B2904" t="str">
            <v>RETROEXCAVADORA CARGADORA JD-510</v>
          </cell>
          <cell r="C2904" t="str">
            <v>Equipos</v>
          </cell>
          <cell r="D2904" t="str">
            <v>HR</v>
          </cell>
          <cell r="E2904">
            <v>304381</v>
          </cell>
          <cell r="F2904">
            <v>292674</v>
          </cell>
        </row>
        <row r="2905">
          <cell r="A2905" t="str">
            <v>E46</v>
          </cell>
          <cell r="B2905" t="str">
            <v>COMPRESOR 175 Q 2 MARTILLOS</v>
          </cell>
          <cell r="C2905" t="str">
            <v>Equipos</v>
          </cell>
          <cell r="D2905" t="str">
            <v>HR</v>
          </cell>
          <cell r="E2905">
            <v>108716</v>
          </cell>
          <cell r="F2905">
            <v>104535</v>
          </cell>
        </row>
        <row r="2906">
          <cell r="A2906" t="str">
            <v>E47</v>
          </cell>
          <cell r="B2906" t="str">
            <v>VIBROCOMPACTADOR TIPO RANA</v>
          </cell>
          <cell r="C2906" t="str">
            <v>Equipos</v>
          </cell>
          <cell r="D2906" t="str">
            <v>DIA</v>
          </cell>
          <cell r="E2906">
            <v>47771</v>
          </cell>
          <cell r="F2906">
            <v>45934</v>
          </cell>
        </row>
        <row r="2907">
          <cell r="A2907" t="str">
            <v>E48</v>
          </cell>
          <cell r="B2907" t="str">
            <v>CANGURO</v>
          </cell>
          <cell r="C2907" t="str">
            <v>Equipos</v>
          </cell>
          <cell r="D2907" t="str">
            <v>DIA</v>
          </cell>
          <cell r="E2907">
            <v>76236</v>
          </cell>
          <cell r="F2907">
            <v>73304</v>
          </cell>
        </row>
        <row r="2908">
          <cell r="A2908" t="str">
            <v>E49</v>
          </cell>
          <cell r="B2908" t="str">
            <v>CILINDRO COMPACTADOR 6 TONELADAS</v>
          </cell>
          <cell r="C2908" t="str">
            <v>Equipos</v>
          </cell>
          <cell r="D2908" t="str">
            <v>HR</v>
          </cell>
          <cell r="E2908">
            <v>272272</v>
          </cell>
          <cell r="F2908">
            <v>261800</v>
          </cell>
        </row>
        <row r="2909">
          <cell r="A2909" t="str">
            <v>E50</v>
          </cell>
          <cell r="B2909" t="str">
            <v>MOTONIVELADORA CAT-12 -F</v>
          </cell>
          <cell r="C2909" t="str">
            <v>Equipos</v>
          </cell>
          <cell r="D2909" t="str">
            <v>HR</v>
          </cell>
          <cell r="E2909">
            <v>309400</v>
          </cell>
          <cell r="F2909">
            <v>297500</v>
          </cell>
        </row>
        <row r="2910">
          <cell r="A2910" t="str">
            <v>E51</v>
          </cell>
          <cell r="B2910" t="str">
            <v>VIBROCOMPACTADOR  TANDEM</v>
          </cell>
          <cell r="C2910" t="str">
            <v>Equipos</v>
          </cell>
          <cell r="D2910" t="str">
            <v>HR</v>
          </cell>
          <cell r="E2910">
            <v>272272</v>
          </cell>
          <cell r="F2910">
            <v>261800</v>
          </cell>
        </row>
        <row r="2911">
          <cell r="A2911" t="str">
            <v>E52</v>
          </cell>
          <cell r="B2911" t="str">
            <v>VIBRADOR</v>
          </cell>
          <cell r="C2911" t="str">
            <v>Equipos</v>
          </cell>
          <cell r="D2911" t="str">
            <v>HR</v>
          </cell>
          <cell r="E2911">
            <v>8435</v>
          </cell>
          <cell r="F2911">
            <v>8111</v>
          </cell>
        </row>
        <row r="2912">
          <cell r="A2912" t="str">
            <v>E53</v>
          </cell>
          <cell r="B2912" t="str">
            <v>CANASTILLA SOPORTE DOVELAS EN HIERRO DE 1/4"</v>
          </cell>
          <cell r="C2912" t="str">
            <v>Equipos</v>
          </cell>
          <cell r="D2912" t="str">
            <v>KG</v>
          </cell>
          <cell r="E2912">
            <v>7868</v>
          </cell>
          <cell r="F2912">
            <v>7565</v>
          </cell>
        </row>
        <row r="2913">
          <cell r="A2913" t="str">
            <v>E54</v>
          </cell>
          <cell r="B2913" t="str">
            <v xml:space="preserve">EQUIPO DE EXCAVACION </v>
          </cell>
          <cell r="C2913" t="str">
            <v>Equipos</v>
          </cell>
          <cell r="D2913" t="str">
            <v>HR</v>
          </cell>
          <cell r="E2913">
            <v>1733698</v>
          </cell>
          <cell r="F2913">
            <v>1667017</v>
          </cell>
        </row>
        <row r="2914">
          <cell r="A2914" t="str">
            <v>E55</v>
          </cell>
          <cell r="B2914" t="str">
            <v>PLANCHON Y REMOLCADOR</v>
          </cell>
          <cell r="C2914" t="str">
            <v>Equipos</v>
          </cell>
          <cell r="D2914" t="str">
            <v>HR</v>
          </cell>
          <cell r="E2914">
            <v>768451</v>
          </cell>
          <cell r="F2914">
            <v>738895</v>
          </cell>
        </row>
        <row r="2915">
          <cell r="A2915" t="str">
            <v>E56</v>
          </cell>
          <cell r="B2915" t="str">
            <v>OBRA FALSA Y PUNTALES PARA PILOTES</v>
          </cell>
          <cell r="C2915" t="str">
            <v>Equipos</v>
          </cell>
          <cell r="D2915" t="str">
            <v>HR</v>
          </cell>
          <cell r="E2915">
            <v>87714</v>
          </cell>
          <cell r="F2915">
            <v>84340</v>
          </cell>
        </row>
        <row r="2916">
          <cell r="A2916" t="str">
            <v>E57</v>
          </cell>
          <cell r="B2916" t="str">
            <v>MIXER DE 6 M3 CONCRETO PREMEZCLADO</v>
          </cell>
          <cell r="C2916" t="str">
            <v>Equipos</v>
          </cell>
          <cell r="D2916" t="str">
            <v>M3</v>
          </cell>
          <cell r="E2916">
            <v>2166</v>
          </cell>
          <cell r="F2916">
            <v>2083</v>
          </cell>
        </row>
        <row r="2917">
          <cell r="A2917" t="str">
            <v>E58</v>
          </cell>
          <cell r="B2917" t="str">
            <v>ANDAMIOS METALICO CERTIFICADO Y FORMALETA PARA SUPERESTRUCTURA</v>
          </cell>
          <cell r="C2917" t="str">
            <v>Equipos</v>
          </cell>
          <cell r="D2917" t="str">
            <v>UND</v>
          </cell>
          <cell r="E2917">
            <v>468569</v>
          </cell>
          <cell r="F2917">
            <v>450547</v>
          </cell>
        </row>
        <row r="2918">
          <cell r="A2918" t="str">
            <v>E59</v>
          </cell>
          <cell r="B2918" t="str">
            <v>EQUIPO DE SOLDADURA</v>
          </cell>
          <cell r="C2918" t="str">
            <v>Equipos</v>
          </cell>
          <cell r="D2918" t="str">
            <v>HR</v>
          </cell>
          <cell r="E2918">
            <v>46854</v>
          </cell>
          <cell r="F2918">
            <v>45052</v>
          </cell>
        </row>
        <row r="2919">
          <cell r="A2919" t="str">
            <v>E60</v>
          </cell>
          <cell r="B2919" t="str">
            <v>TALADRO DE PERCUSION HASTA 1-1/4"</v>
          </cell>
          <cell r="C2919" t="str">
            <v>Equipos</v>
          </cell>
          <cell r="D2919" t="str">
            <v>HR</v>
          </cell>
          <cell r="E2919">
            <v>10192</v>
          </cell>
          <cell r="F2919">
            <v>9800</v>
          </cell>
        </row>
        <row r="2920">
          <cell r="A2920" t="str">
            <v>E61</v>
          </cell>
          <cell r="B2920" t="str">
            <v>GATO PARA TENSIONAMIENTO</v>
          </cell>
          <cell r="C2920" t="str">
            <v>Equipos</v>
          </cell>
          <cell r="D2920" t="str">
            <v>HR</v>
          </cell>
          <cell r="E2920">
            <v>21861</v>
          </cell>
          <cell r="F2920">
            <v>21020</v>
          </cell>
        </row>
        <row r="2921">
          <cell r="A2921" t="str">
            <v>E62</v>
          </cell>
          <cell r="B2921" t="str">
            <v>BOMBA PARA INYECTAR LECHADA</v>
          </cell>
          <cell r="C2921" t="str">
            <v>Equipos</v>
          </cell>
          <cell r="D2921" t="str">
            <v>HR</v>
          </cell>
          <cell r="E2921">
            <v>87225</v>
          </cell>
          <cell r="F2921">
            <v>83870</v>
          </cell>
        </row>
        <row r="2922">
          <cell r="A2922" t="str">
            <v>E63</v>
          </cell>
          <cell r="B2922" t="str">
            <v>CUÑAS</v>
          </cell>
          <cell r="C2922" t="str">
            <v>Equipos</v>
          </cell>
          <cell r="D2922" t="str">
            <v>UND</v>
          </cell>
          <cell r="E2922">
            <v>15298</v>
          </cell>
          <cell r="F2922">
            <v>14710</v>
          </cell>
        </row>
        <row r="2923">
          <cell r="A2923" t="str">
            <v>E64</v>
          </cell>
          <cell r="B2923" t="str">
            <v>BLOQUE (GALLETA) PARA POSTENSADO 12 TORONES N° 15 E= 75 MM D=170MM</v>
          </cell>
          <cell r="C2923" t="str">
            <v>Equipos</v>
          </cell>
          <cell r="D2923" t="str">
            <v>UND</v>
          </cell>
          <cell r="E2923">
            <v>562279</v>
          </cell>
          <cell r="F2923">
            <v>540653</v>
          </cell>
        </row>
        <row r="2924">
          <cell r="A2924" t="str">
            <v>E65</v>
          </cell>
          <cell r="B2924" t="str">
            <v>DUCTO METALICO D = 87 MM PARA CLABLE</v>
          </cell>
          <cell r="C2924" t="str">
            <v>Equipos</v>
          </cell>
          <cell r="D2924" t="str">
            <v>M</v>
          </cell>
          <cell r="E2924">
            <v>17804</v>
          </cell>
          <cell r="F2924">
            <v>17119</v>
          </cell>
        </row>
        <row r="2925">
          <cell r="A2925" t="str">
            <v>E66</v>
          </cell>
          <cell r="B2925" t="str">
            <v>PLACA DE 270MM X270 MM X 40 MM</v>
          </cell>
          <cell r="C2925" t="str">
            <v>Equipos</v>
          </cell>
          <cell r="D2925" t="str">
            <v>UND</v>
          </cell>
          <cell r="E2925">
            <v>366983</v>
          </cell>
          <cell r="F2925">
            <v>352868</v>
          </cell>
        </row>
        <row r="2926">
          <cell r="A2926" t="str">
            <v>E67</v>
          </cell>
          <cell r="B2926" t="str">
            <v>TROMPETA LONG 460 MM D1=118 MM D2 = 87 MM</v>
          </cell>
          <cell r="C2926" t="str">
            <v>Equipos</v>
          </cell>
          <cell r="D2926" t="str">
            <v>UND</v>
          </cell>
          <cell r="E2926">
            <v>234285</v>
          </cell>
          <cell r="F2926">
            <v>225274</v>
          </cell>
        </row>
        <row r="2927">
          <cell r="A2927" t="str">
            <v>E68</v>
          </cell>
          <cell r="B2927" t="str">
            <v>TUBO DE INYECCION</v>
          </cell>
          <cell r="C2927" t="str">
            <v>Equipos</v>
          </cell>
          <cell r="D2927" t="str">
            <v>UND</v>
          </cell>
          <cell r="E2927">
            <v>29612</v>
          </cell>
          <cell r="F2927">
            <v>28473</v>
          </cell>
        </row>
        <row r="2928">
          <cell r="A2928" t="str">
            <v>E69</v>
          </cell>
          <cell r="B2928" t="str">
            <v>RANA COMPACTADORA (INCLUYE COMBUSTIBLE)</v>
          </cell>
          <cell r="C2928" t="str">
            <v>Equipos</v>
          </cell>
          <cell r="D2928" t="str">
            <v>HR</v>
          </cell>
          <cell r="E2928">
            <v>6518</v>
          </cell>
          <cell r="F2928">
            <v>6267</v>
          </cell>
        </row>
        <row r="2929">
          <cell r="A2929" t="str">
            <v>E70</v>
          </cell>
          <cell r="B2929" t="str">
            <v>CARRETA O BUGGY</v>
          </cell>
          <cell r="C2929" t="str">
            <v>Equipos</v>
          </cell>
          <cell r="D2929" t="str">
            <v>UND</v>
          </cell>
          <cell r="E2929">
            <v>243651</v>
          </cell>
          <cell r="F2929">
            <v>234280</v>
          </cell>
        </row>
        <row r="2930">
          <cell r="A2930" t="str">
            <v>E71</v>
          </cell>
          <cell r="B2930" t="str">
            <v>CAMABAJA - VJE</v>
          </cell>
          <cell r="C2930" t="str">
            <v>Equipos</v>
          </cell>
          <cell r="D2930" t="str">
            <v>VJE</v>
          </cell>
          <cell r="E2930">
            <v>1124561</v>
          </cell>
          <cell r="F2930">
            <v>1081309</v>
          </cell>
        </row>
        <row r="2931">
          <cell r="A2931" t="str">
            <v>E72</v>
          </cell>
          <cell r="B2931" t="str">
            <v>ACARREO CAMIONETA</v>
          </cell>
          <cell r="C2931" t="str">
            <v>Equipos</v>
          </cell>
          <cell r="D2931" t="str">
            <v>VJE</v>
          </cell>
          <cell r="E2931">
            <v>78268</v>
          </cell>
          <cell r="F2931">
            <v>75258</v>
          </cell>
        </row>
        <row r="2932">
          <cell r="A2932" t="str">
            <v>E73</v>
          </cell>
          <cell r="B2932" t="str">
            <v>DESTRONCADORA DE PISOS 10HP</v>
          </cell>
          <cell r="C2932" t="str">
            <v>Equipos</v>
          </cell>
          <cell r="D2932" t="str">
            <v>DIA</v>
          </cell>
          <cell r="E2932">
            <v>63049</v>
          </cell>
          <cell r="F2932">
            <v>60624</v>
          </cell>
        </row>
        <row r="2933">
          <cell r="A2933" t="str">
            <v>E74</v>
          </cell>
          <cell r="B2933" t="str">
            <v>PULIDORA PISOS</v>
          </cell>
          <cell r="C2933" t="str">
            <v>Equipos</v>
          </cell>
          <cell r="D2933" t="str">
            <v>DIA</v>
          </cell>
          <cell r="E2933">
            <v>63049</v>
          </cell>
          <cell r="F2933">
            <v>60624</v>
          </cell>
        </row>
        <row r="2934">
          <cell r="A2934" t="str">
            <v>E75</v>
          </cell>
          <cell r="B2934" t="str">
            <v>BRILLADORA</v>
          </cell>
          <cell r="C2934" t="str">
            <v>Equipos</v>
          </cell>
          <cell r="D2934" t="str">
            <v>DIA</v>
          </cell>
          <cell r="E2934">
            <v>63049</v>
          </cell>
          <cell r="F2934">
            <v>60624</v>
          </cell>
        </row>
        <row r="2935">
          <cell r="A2935" t="str">
            <v>E76</v>
          </cell>
          <cell r="B2935" t="str">
            <v>MOTOSIERRA GRANDE</v>
          </cell>
          <cell r="C2935" t="str">
            <v>Equipos</v>
          </cell>
          <cell r="D2935" t="str">
            <v>DIA</v>
          </cell>
          <cell r="E2935">
            <v>111019</v>
          </cell>
          <cell r="F2935">
            <v>106749</v>
          </cell>
        </row>
        <row r="2936">
          <cell r="A2936" t="str">
            <v>E77</v>
          </cell>
          <cell r="B2936" t="str">
            <v>EQUIPO DE PERFORACION (DRENES Y ANCLAJES)</v>
          </cell>
          <cell r="C2936" t="str">
            <v>Equipos</v>
          </cell>
          <cell r="D2936" t="str">
            <v>HR</v>
          </cell>
          <cell r="E2936">
            <v>220355</v>
          </cell>
          <cell r="F2936">
            <v>211880</v>
          </cell>
        </row>
        <row r="2937">
          <cell r="A2937" t="str">
            <v>E78</v>
          </cell>
          <cell r="B2937" t="str">
            <v>COMPRESOR</v>
          </cell>
          <cell r="C2937" t="str">
            <v>Equipos</v>
          </cell>
          <cell r="D2937" t="str">
            <v>HR</v>
          </cell>
          <cell r="E2937">
            <v>65223</v>
          </cell>
          <cell r="F2937">
            <v>62714</v>
          </cell>
        </row>
        <row r="2938">
          <cell r="A2938" t="str">
            <v>E79</v>
          </cell>
          <cell r="B2938" t="str">
            <v>ANDAMIO COLGANTE</v>
          </cell>
          <cell r="C2938" t="str">
            <v>Equipos</v>
          </cell>
          <cell r="D2938" t="str">
            <v>DIA</v>
          </cell>
          <cell r="E2938">
            <v>3262</v>
          </cell>
          <cell r="F2938">
            <v>3137</v>
          </cell>
        </row>
        <row r="2939">
          <cell r="A2939" t="str">
            <v>E80</v>
          </cell>
          <cell r="B2939" t="str">
            <v>ALQUILER DE MULA</v>
          </cell>
          <cell r="C2939" t="str">
            <v>Equipos</v>
          </cell>
          <cell r="D2939" t="str">
            <v>M3</v>
          </cell>
          <cell r="E2939">
            <v>32615</v>
          </cell>
          <cell r="F2939">
            <v>31361</v>
          </cell>
        </row>
        <row r="2940">
          <cell r="A2940" t="str">
            <v>E81</v>
          </cell>
          <cell r="B2940" t="str">
            <v>VEHICULO DE APOYO DEMARCACION VIAS</v>
          </cell>
          <cell r="C2940" t="str">
            <v>Equipos</v>
          </cell>
          <cell r="D2940" t="str">
            <v>VJE</v>
          </cell>
          <cell r="E2940">
            <v>282640</v>
          </cell>
          <cell r="F2940">
            <v>271769</v>
          </cell>
        </row>
        <row r="2941">
          <cell r="A2941" t="str">
            <v>E82</v>
          </cell>
          <cell r="B2941" t="str">
            <v>ESCALERA DIELECTRICA EXTENSIBLE CERTIFICADA</v>
          </cell>
          <cell r="C2941" t="str">
            <v>Equipos</v>
          </cell>
          <cell r="D2941" t="str">
            <v>DIA</v>
          </cell>
          <cell r="E2941">
            <v>54356</v>
          </cell>
          <cell r="F2941">
            <v>52265</v>
          </cell>
        </row>
        <row r="2942">
          <cell r="A2942" t="str">
            <v>E83</v>
          </cell>
          <cell r="B2942" t="str">
            <v>SOPLETE GAS CON GATILLO QUEMADOR 25-35-50MM</v>
          </cell>
          <cell r="C2942" t="str">
            <v>Equipos</v>
          </cell>
          <cell r="D2942" t="str">
            <v>DIA</v>
          </cell>
          <cell r="E2942">
            <v>54356</v>
          </cell>
          <cell r="F2942">
            <v>52265</v>
          </cell>
        </row>
        <row r="2943">
          <cell r="A2943" t="str">
            <v>E84</v>
          </cell>
          <cell r="B2943" t="str">
            <v>ALQUILER DE CAMIONETA ESTACAS (Inc. Conductor y combustible)</v>
          </cell>
          <cell r="C2943" t="str">
            <v>Equipos</v>
          </cell>
          <cell r="D2943" t="str">
            <v>DIA</v>
          </cell>
          <cell r="E2943">
            <v>228287</v>
          </cell>
          <cell r="F2943">
            <v>219507</v>
          </cell>
        </row>
        <row r="2944">
          <cell r="A2944" t="str">
            <v>E85</v>
          </cell>
          <cell r="B2944" t="str">
            <v>EQUIPO DE TRANSPORTE PARA MAQUINARIA PESADA</v>
          </cell>
          <cell r="C2944" t="str">
            <v>Equipos</v>
          </cell>
          <cell r="D2944" t="str">
            <v>VJE</v>
          </cell>
          <cell r="E2944">
            <v>1141430</v>
          </cell>
          <cell r="F2944">
            <v>1097529</v>
          </cell>
        </row>
        <row r="2945">
          <cell r="A2945" t="str">
            <v>E86</v>
          </cell>
          <cell r="B2945" t="str">
            <v>PULIDORA DE MANO 9"</v>
          </cell>
          <cell r="C2945" t="str">
            <v>Equipos</v>
          </cell>
          <cell r="D2945" t="str">
            <v>DIA</v>
          </cell>
          <cell r="E2945">
            <v>74256</v>
          </cell>
          <cell r="F2945">
            <v>71400</v>
          </cell>
        </row>
        <row r="2946">
          <cell r="A2946" t="str">
            <v>E87</v>
          </cell>
          <cell r="B2946" t="str">
            <v>BALDE DE CONSTRUCCIÓN</v>
          </cell>
          <cell r="C2946" t="str">
            <v>Equipos</v>
          </cell>
          <cell r="D2946" t="str">
            <v>UND</v>
          </cell>
          <cell r="E2946">
            <v>4350</v>
          </cell>
          <cell r="F2946">
            <v>4183</v>
          </cell>
        </row>
        <row r="2947">
          <cell r="A2947" t="str">
            <v>E88</v>
          </cell>
          <cell r="B2947" t="str">
            <v xml:space="preserve">CUÑETE </v>
          </cell>
          <cell r="C2947" t="str">
            <v>Equipos</v>
          </cell>
          <cell r="D2947" t="str">
            <v>UND</v>
          </cell>
          <cell r="E2947">
            <v>1277</v>
          </cell>
          <cell r="F2947">
            <v>1228</v>
          </cell>
        </row>
        <row r="2948">
          <cell r="A2948" t="str">
            <v>E89</v>
          </cell>
          <cell r="B2948" t="str">
            <v>MARTILLO HIDRAULICO BOBCAT</v>
          </cell>
          <cell r="C2948" t="str">
            <v>Equipos</v>
          </cell>
          <cell r="D2948" t="str">
            <v>HR</v>
          </cell>
          <cell r="E2948">
            <v>130451</v>
          </cell>
          <cell r="F2948">
            <v>125434</v>
          </cell>
        </row>
        <row r="2949">
          <cell r="A2949" t="str">
            <v>E90</v>
          </cell>
          <cell r="B2949" t="str">
            <v>BARRENO MANUAL CON TUBERIA DE PERFORACION</v>
          </cell>
          <cell r="C2949" t="str">
            <v>Equipos</v>
          </cell>
          <cell r="D2949" t="str">
            <v>DIA</v>
          </cell>
          <cell r="E2949">
            <v>156000</v>
          </cell>
          <cell r="F2949">
            <v>150000</v>
          </cell>
        </row>
        <row r="2950">
          <cell r="A2950" t="str">
            <v>E91</v>
          </cell>
          <cell r="B2950" t="str">
            <v>EQUIPO DE PINTURA DE ALTA PRESION</v>
          </cell>
          <cell r="C2950" t="str">
            <v>Equipos</v>
          </cell>
          <cell r="D2950" t="str">
            <v>DIA</v>
          </cell>
          <cell r="E2950">
            <v>54356</v>
          </cell>
          <cell r="F2950">
            <v>52265</v>
          </cell>
        </row>
        <row r="2951">
          <cell r="A2951" t="str">
            <v>E92</v>
          </cell>
          <cell r="B2951" t="str">
            <v>EQUIPO DE LIMPIEZA MECANICA</v>
          </cell>
          <cell r="C2951" t="str">
            <v>Equipos</v>
          </cell>
          <cell r="D2951" t="str">
            <v>DIA</v>
          </cell>
          <cell r="E2951">
            <v>54356</v>
          </cell>
          <cell r="F2951">
            <v>52265</v>
          </cell>
        </row>
        <row r="2952">
          <cell r="A2952" t="str">
            <v>E93</v>
          </cell>
          <cell r="B2952" t="str">
            <v>CAMILLA MADERA  0.35 X 1.40 M.</v>
          </cell>
          <cell r="C2952" t="str">
            <v>Equipos</v>
          </cell>
          <cell r="D2952" t="str">
            <v>DIA</v>
          </cell>
          <cell r="E2952">
            <v>135</v>
          </cell>
          <cell r="F2952">
            <v>130</v>
          </cell>
        </row>
        <row r="2953">
          <cell r="A2953" t="str">
            <v>E94</v>
          </cell>
          <cell r="B2953" t="str">
            <v>CAMILLA MADERA  0.70 X 1.40 M.</v>
          </cell>
          <cell r="C2953" t="str">
            <v>Equipos</v>
          </cell>
          <cell r="D2953" t="str">
            <v>DIA</v>
          </cell>
          <cell r="E2953">
            <v>175</v>
          </cell>
          <cell r="F2953">
            <v>168</v>
          </cell>
        </row>
        <row r="2954">
          <cell r="A2954" t="str">
            <v>E95</v>
          </cell>
          <cell r="B2954" t="str">
            <v>CASETON DE GUADUA 80 X 27 CM. ( PLACA H=0.35 M. )</v>
          </cell>
          <cell r="C2954" t="str">
            <v>Equipos</v>
          </cell>
          <cell r="D2954" t="str">
            <v>M2</v>
          </cell>
          <cell r="E2954">
            <v>69245</v>
          </cell>
          <cell r="F2954">
            <v>66582</v>
          </cell>
        </row>
        <row r="2955">
          <cell r="A2955" t="str">
            <v>E96</v>
          </cell>
          <cell r="B2955" t="str">
            <v>CASETON DE GUADUA 80 X 32 CM. ( PLACA H=0.40 M.)</v>
          </cell>
          <cell r="C2955" t="str">
            <v>Equipos</v>
          </cell>
          <cell r="D2955" t="str">
            <v>M2</v>
          </cell>
          <cell r="E2955">
            <v>67643</v>
          </cell>
          <cell r="F2955">
            <v>65041</v>
          </cell>
        </row>
        <row r="2956">
          <cell r="A2956" t="str">
            <v>E97</v>
          </cell>
          <cell r="B2956" t="str">
            <v>CASETON DE GUADUA 80 X 37 CM. ( PLACA H=0.45 M.)</v>
          </cell>
          <cell r="C2956" t="str">
            <v>Equipos</v>
          </cell>
          <cell r="D2956" t="str">
            <v>M2</v>
          </cell>
          <cell r="E2956">
            <v>66955</v>
          </cell>
          <cell r="F2956">
            <v>64380</v>
          </cell>
        </row>
        <row r="2957">
          <cell r="A2957" t="str">
            <v>E98</v>
          </cell>
          <cell r="B2957" t="str">
            <v>CASETON DE GUADUA 80 X 42 CM. ( PLACA H=0.50 M.)</v>
          </cell>
          <cell r="C2957" t="str">
            <v>Equipos</v>
          </cell>
          <cell r="D2957" t="str">
            <v>M2</v>
          </cell>
          <cell r="E2957">
            <v>66724</v>
          </cell>
          <cell r="F2957">
            <v>64158</v>
          </cell>
        </row>
        <row r="2958">
          <cell r="A2958" t="str">
            <v>E99</v>
          </cell>
          <cell r="B2958" t="str">
            <v xml:space="preserve">CERCHA METALICA L=3 M. </v>
          </cell>
          <cell r="C2958" t="str">
            <v>Equipos</v>
          </cell>
          <cell r="D2958" t="str">
            <v>DIA</v>
          </cell>
          <cell r="E2958">
            <v>239</v>
          </cell>
          <cell r="F2958">
            <v>230</v>
          </cell>
        </row>
        <row r="2959">
          <cell r="A2959" t="str">
            <v>E100</v>
          </cell>
          <cell r="B2959" t="str">
            <v>FORMALETA ENTREPISOS CON PARAL CORTO DE 1.50 A 2.50 M</v>
          </cell>
          <cell r="C2959" t="str">
            <v>Equipos</v>
          </cell>
          <cell r="D2959" t="str">
            <v>MES</v>
          </cell>
          <cell r="E2959">
            <v>10301</v>
          </cell>
          <cell r="F2959">
            <v>9905</v>
          </cell>
        </row>
        <row r="2960">
          <cell r="A2960" t="str">
            <v>E101</v>
          </cell>
          <cell r="B2960" t="str">
            <v>FORMALETA ENTREPISOS CON PARAL EXTRALARGO DE 3.00 A 4.50 M</v>
          </cell>
          <cell r="C2960" t="str">
            <v>Equipos</v>
          </cell>
          <cell r="D2960" t="str">
            <v>MES</v>
          </cell>
          <cell r="E2960">
            <v>11227</v>
          </cell>
          <cell r="F2960">
            <v>10795</v>
          </cell>
        </row>
        <row r="2961">
          <cell r="A2961" t="str">
            <v>E102</v>
          </cell>
          <cell r="B2961" t="str">
            <v>FORMALETA ENTREPISOS CON PARAL LARGO DE 2.00 A 3.50 M.</v>
          </cell>
          <cell r="C2961" t="str">
            <v>Equipos</v>
          </cell>
          <cell r="D2961" t="str">
            <v>MES</v>
          </cell>
          <cell r="E2961">
            <v>10819</v>
          </cell>
          <cell r="F2961">
            <v>10403</v>
          </cell>
        </row>
        <row r="2962">
          <cell r="A2962" t="str">
            <v>E103</v>
          </cell>
          <cell r="B2962" t="str">
            <v xml:space="preserve">FORMALETA METALICA - CARA DE CONTACTO </v>
          </cell>
          <cell r="C2962" t="str">
            <v>Equipos</v>
          </cell>
          <cell r="D2962" t="str">
            <v>M2/DIA</v>
          </cell>
          <cell r="E2962">
            <v>2140</v>
          </cell>
          <cell r="F2962">
            <v>2058</v>
          </cell>
        </row>
        <row r="2963">
          <cell r="A2963" t="str">
            <v>E104</v>
          </cell>
          <cell r="B2963" t="str">
            <v>FORMALETA SARDINEL DESDE 0.20 HASTA 0.60 M. DE ALTURA POR 2.00 M. DE LONGITUD</v>
          </cell>
          <cell r="C2963" t="str">
            <v>Equipos</v>
          </cell>
          <cell r="D2963" t="str">
            <v>DIA</v>
          </cell>
          <cell r="E2963">
            <v>936</v>
          </cell>
          <cell r="F2963">
            <v>900</v>
          </cell>
        </row>
        <row r="2964">
          <cell r="A2964" t="str">
            <v>E105</v>
          </cell>
          <cell r="B2964" t="str">
            <v>MORDAZA METALICA</v>
          </cell>
          <cell r="C2964" t="str">
            <v>Equipos</v>
          </cell>
          <cell r="D2964" t="str">
            <v>DIA</v>
          </cell>
          <cell r="E2964">
            <v>150</v>
          </cell>
          <cell r="F2964">
            <v>144</v>
          </cell>
        </row>
        <row r="2965">
          <cell r="A2965" t="str">
            <v>E106</v>
          </cell>
          <cell r="B2965" t="str">
            <v>PARAL CORTO 1.50 A 2.50 M</v>
          </cell>
          <cell r="C2965" t="str">
            <v>Equipos</v>
          </cell>
          <cell r="D2965" t="str">
            <v>DIA</v>
          </cell>
          <cell r="E2965">
            <v>235</v>
          </cell>
          <cell r="F2965">
            <v>226</v>
          </cell>
        </row>
        <row r="2966">
          <cell r="A2966" t="str">
            <v>E107</v>
          </cell>
          <cell r="B2966" t="str">
            <v>PARAL EXTRALARGO 3.00 A 4.50 M</v>
          </cell>
          <cell r="C2966" t="str">
            <v>Equipos</v>
          </cell>
          <cell r="D2966" t="str">
            <v>DIA</v>
          </cell>
          <cell r="E2966">
            <v>879</v>
          </cell>
          <cell r="F2966">
            <v>845</v>
          </cell>
        </row>
        <row r="2967">
          <cell r="A2967" t="str">
            <v>E108</v>
          </cell>
          <cell r="B2967" t="str">
            <v>PARAL LARGO 2.00 A 3.50 M</v>
          </cell>
          <cell r="C2967" t="str">
            <v>Equipos</v>
          </cell>
          <cell r="D2967" t="str">
            <v>DIA</v>
          </cell>
          <cell r="E2967">
            <v>437</v>
          </cell>
          <cell r="F2967">
            <v>420</v>
          </cell>
        </row>
        <row r="2968">
          <cell r="A2968" t="str">
            <v>E109</v>
          </cell>
          <cell r="B2968" t="str">
            <v xml:space="preserve">FORMALETA TABLEMAC 4MM SUPER T O EQUIVALENTE </v>
          </cell>
          <cell r="C2968" t="str">
            <v>Equipos</v>
          </cell>
          <cell r="D2968" t="str">
            <v>M2</v>
          </cell>
          <cell r="E2968">
            <v>11074</v>
          </cell>
          <cell r="F2968">
            <v>10648</v>
          </cell>
        </row>
        <row r="2969">
          <cell r="A2969" t="str">
            <v>E110</v>
          </cell>
          <cell r="B2969" t="str">
            <v xml:space="preserve">FORMALETA BORDE VIGAS AEREAS INCLUYE PARAL </v>
          </cell>
          <cell r="C2969" t="str">
            <v>Equipos</v>
          </cell>
          <cell r="D2969" t="str">
            <v>UND</v>
          </cell>
          <cell r="E2969">
            <v>18687</v>
          </cell>
          <cell r="F2969">
            <v>17968</v>
          </cell>
        </row>
        <row r="2970">
          <cell r="A2970" t="str">
            <v>E111</v>
          </cell>
          <cell r="B2970" t="str">
            <v>FORMALETA PARA BASE DE CONCRETO</v>
          </cell>
          <cell r="C2970" t="str">
            <v>Equipos</v>
          </cell>
          <cell r="D2970" t="str">
            <v>UND</v>
          </cell>
          <cell r="E2970">
            <v>5929</v>
          </cell>
          <cell r="F2970">
            <v>5701</v>
          </cell>
        </row>
        <row r="2971">
          <cell r="A2971" t="str">
            <v>E112</v>
          </cell>
          <cell r="B2971" t="str">
            <v>FORMALETA METALICA PARA CAMARA CIRCULAR 1.20 / 1.50 x 1.0M</v>
          </cell>
          <cell r="C2971" t="str">
            <v>Equipos</v>
          </cell>
          <cell r="D2971" t="str">
            <v>DIA</v>
          </cell>
          <cell r="E2971">
            <v>11992</v>
          </cell>
          <cell r="F2971">
            <v>11531</v>
          </cell>
        </row>
        <row r="2972">
          <cell r="A2972" t="str">
            <v>E113</v>
          </cell>
          <cell r="B2972" t="str">
            <v>PELDAÑOS  EN 3/4 DE FC=420 MPA INCLUYE PERFORACION Y ANCLAJE</v>
          </cell>
          <cell r="C2972" t="str">
            <v>Equipos</v>
          </cell>
          <cell r="D2972" t="str">
            <v>DIA</v>
          </cell>
          <cell r="E2972">
            <v>3938</v>
          </cell>
          <cell r="F2972">
            <v>3787</v>
          </cell>
        </row>
        <row r="2973">
          <cell r="A2973" t="str">
            <v>E114</v>
          </cell>
          <cell r="B2973" t="str">
            <v>FORMALETA METALICA PARA CAISSONS</v>
          </cell>
          <cell r="C2973" t="str">
            <v>Equipos</v>
          </cell>
          <cell r="D2973" t="str">
            <v>DIA</v>
          </cell>
          <cell r="E2973">
            <v>26089</v>
          </cell>
          <cell r="F2973">
            <v>25086</v>
          </cell>
        </row>
        <row r="2974">
          <cell r="A2974" t="str">
            <v>E115</v>
          </cell>
          <cell r="B2974" t="str">
            <v>LAMINA  DE SUPER T FORMALETA</v>
          </cell>
          <cell r="C2974" t="str">
            <v>Equipos</v>
          </cell>
          <cell r="D2974" t="str">
            <v>UND</v>
          </cell>
          <cell r="E2974">
            <v>185556</v>
          </cell>
          <cell r="F2974">
            <v>178419</v>
          </cell>
        </row>
        <row r="2975">
          <cell r="A2975" t="str">
            <v>E116</v>
          </cell>
          <cell r="B2975" t="str">
            <v>FORMALETA PARA PILARES DEL PUENTE</v>
          </cell>
          <cell r="C2975" t="str">
            <v>Equipos</v>
          </cell>
          <cell r="D2975" t="str">
            <v>UND</v>
          </cell>
          <cell r="E2975">
            <v>5247958</v>
          </cell>
          <cell r="F2975">
            <v>5046113</v>
          </cell>
        </row>
        <row r="2976">
          <cell r="A2976" t="str">
            <v>E117</v>
          </cell>
          <cell r="B2976" t="str">
            <v>CERCHA VIGA METALICA</v>
          </cell>
          <cell r="C2976" t="str">
            <v>Equipos</v>
          </cell>
          <cell r="D2976" t="str">
            <v>DIA</v>
          </cell>
          <cell r="E2976">
            <v>219</v>
          </cell>
          <cell r="F2976">
            <v>211</v>
          </cell>
        </row>
        <row r="2977">
          <cell r="A2977" t="str">
            <v>E118</v>
          </cell>
          <cell r="B2977" t="str">
            <v>ENSAYOS DE RESISTENCIA A COMPRESION</v>
          </cell>
          <cell r="C2977" t="str">
            <v>Equipos</v>
          </cell>
          <cell r="D2977" t="str">
            <v>UND</v>
          </cell>
          <cell r="E2977">
            <v>52478</v>
          </cell>
          <cell r="F2977">
            <v>50460</v>
          </cell>
        </row>
        <row r="2978">
          <cell r="A2978" t="str">
            <v>E119</v>
          </cell>
          <cell r="B2978" t="str">
            <v>ENSAYOS DE GRANULOMETRÍA/PRÓCTOR</v>
          </cell>
          <cell r="C2978" t="str">
            <v>Equipos</v>
          </cell>
          <cell r="D2978" t="str">
            <v>UND</v>
          </cell>
          <cell r="E2978">
            <v>174306</v>
          </cell>
          <cell r="F2978">
            <v>167602</v>
          </cell>
        </row>
        <row r="2979">
          <cell r="A2979" t="str">
            <v>E120</v>
          </cell>
          <cell r="B2979" t="str">
            <v>ENSAYO DE DENSIDAD EN CAMPO</v>
          </cell>
          <cell r="C2979" t="str">
            <v>Equipos</v>
          </cell>
          <cell r="D2979" t="str">
            <v>UND</v>
          </cell>
          <cell r="E2979">
            <v>45660</v>
          </cell>
          <cell r="F2979">
            <v>43904</v>
          </cell>
        </row>
        <row r="2980">
          <cell r="A2980" t="str">
            <v>E121</v>
          </cell>
          <cell r="B2980" t="str">
            <v>DISEÑO DE MEZCLAS</v>
          </cell>
          <cell r="C2980" t="str">
            <v>Equipos</v>
          </cell>
          <cell r="D2980" t="str">
            <v>UND</v>
          </cell>
          <cell r="E2980">
            <v>391347</v>
          </cell>
          <cell r="F2980">
            <v>376295</v>
          </cell>
        </row>
        <row r="2981">
          <cell r="A2981" t="str">
            <v>E122</v>
          </cell>
          <cell r="B2981" t="str">
            <v>FLEXION DE VIGAS DE CONCRETO</v>
          </cell>
          <cell r="C2981" t="str">
            <v>Equipos</v>
          </cell>
          <cell r="D2981" t="str">
            <v>UND</v>
          </cell>
          <cell r="E2981">
            <v>26089</v>
          </cell>
          <cell r="F2981">
            <v>25086</v>
          </cell>
        </row>
        <row r="2982">
          <cell r="A2982" t="str">
            <v>E123</v>
          </cell>
          <cell r="B2982" t="str">
            <v>PERFORACIÓN CON EQUIPO SEMIMECÁNICO</v>
          </cell>
          <cell r="C2982" t="str">
            <v>Equipos</v>
          </cell>
          <cell r="D2982" t="str">
            <v>M</v>
          </cell>
          <cell r="E2982">
            <v>54356</v>
          </cell>
          <cell r="F2982">
            <v>52265</v>
          </cell>
        </row>
        <row r="2983">
          <cell r="A2983" t="str">
            <v>E124</v>
          </cell>
          <cell r="B2983" t="str">
            <v>CORTE DIRECTO UU</v>
          </cell>
          <cell r="C2983" t="str">
            <v>Equipos</v>
          </cell>
          <cell r="D2983" t="str">
            <v>UND</v>
          </cell>
          <cell r="E2983">
            <v>123760</v>
          </cell>
          <cell r="F2983">
            <v>119000</v>
          </cell>
        </row>
        <row r="2984">
          <cell r="A2984" t="str">
            <v>E125</v>
          </cell>
          <cell r="B2984" t="str">
            <v>COMPRESION INCONFINADA DE MUESTRAS</v>
          </cell>
          <cell r="C2984" t="str">
            <v>Equipos</v>
          </cell>
          <cell r="D2984" t="str">
            <v>UND</v>
          </cell>
          <cell r="E2984">
            <v>30940</v>
          </cell>
          <cell r="F2984">
            <v>29750</v>
          </cell>
        </row>
        <row r="2985">
          <cell r="A2985" t="str">
            <v>E126</v>
          </cell>
          <cell r="B2985" t="str">
            <v>CLASIFICACION DEL SUELO</v>
          </cell>
          <cell r="C2985" t="str">
            <v>Equipos</v>
          </cell>
          <cell r="D2985" t="str">
            <v>UND</v>
          </cell>
          <cell r="E2985">
            <v>54356</v>
          </cell>
          <cell r="F2985">
            <v>52265</v>
          </cell>
        </row>
        <row r="2986">
          <cell r="A2986" t="str">
            <v>E127</v>
          </cell>
          <cell r="B2986" t="str">
            <v>ALQUILER DE BODEGA PARA CAMPAMENTO</v>
          </cell>
          <cell r="C2986" t="str">
            <v>Equipos</v>
          </cell>
          <cell r="D2986" t="str">
            <v>MES</v>
          </cell>
          <cell r="E2986">
            <v>345926</v>
          </cell>
          <cell r="F2986">
            <v>332621</v>
          </cell>
        </row>
        <row r="2987">
          <cell r="A2987" t="str">
            <v>E128</v>
          </cell>
          <cell r="B2987" t="str">
            <v>CONTENEDOR 24 PIES</v>
          </cell>
          <cell r="C2987" t="str">
            <v>Equipos</v>
          </cell>
          <cell r="D2987" t="str">
            <v>MES</v>
          </cell>
          <cell r="E2987">
            <v>474417</v>
          </cell>
          <cell r="F2987">
            <v>456170</v>
          </cell>
        </row>
        <row r="2988">
          <cell r="A2988" t="str">
            <v>E129</v>
          </cell>
          <cell r="B2988" t="str">
            <v>EQUIPO DE PERFORACIÓN 4"</v>
          </cell>
          <cell r="C2988" t="str">
            <v>Equipos</v>
          </cell>
          <cell r="D2988" t="str">
            <v>HR</v>
          </cell>
          <cell r="E2988">
            <v>195531</v>
          </cell>
          <cell r="F2988">
            <v>188011</v>
          </cell>
        </row>
        <row r="2989">
          <cell r="A2989" t="str">
            <v>E130</v>
          </cell>
          <cell r="B2989" t="str">
            <v>BUS CAPACIDAD 40 PERSONAS</v>
          </cell>
          <cell r="C2989" t="str">
            <v>Equipos</v>
          </cell>
          <cell r="D2989" t="str">
            <v>DIA</v>
          </cell>
          <cell r="E2989">
            <v>435446</v>
          </cell>
          <cell r="F2989">
            <v>418698</v>
          </cell>
        </row>
        <row r="2990">
          <cell r="A2990" t="str">
            <v>E131</v>
          </cell>
          <cell r="B2990" t="str">
            <v>ALQUILER DE VOLQUETA SENCILLA</v>
          </cell>
          <cell r="C2990" t="str">
            <v>Equipos</v>
          </cell>
          <cell r="D2990" t="str">
            <v>DIA</v>
          </cell>
          <cell r="E2990">
            <v>1428000</v>
          </cell>
          <cell r="F2990">
            <v>1190000</v>
          </cell>
        </row>
        <row r="2991">
          <cell r="A2991" t="str">
            <v>E132</v>
          </cell>
          <cell r="B2991" t="str">
            <v>ALQUILER DE VOLQUETA DOBLE TROQUE</v>
          </cell>
          <cell r="C2991" t="str">
            <v>Equipos</v>
          </cell>
          <cell r="D2991" t="str">
            <v>DIA</v>
          </cell>
          <cell r="E2991">
            <v>2380000</v>
          </cell>
          <cell r="F2991">
            <v>2142000</v>
          </cell>
        </row>
        <row r="2992">
          <cell r="A2992" t="str">
            <v>E133</v>
          </cell>
          <cell r="B2992" t="str">
            <v>TRANSPORTE DE MEZCLA ASLFALTICA</v>
          </cell>
          <cell r="C2992" t="str">
            <v>Equipos</v>
          </cell>
          <cell r="D2992" t="str">
            <v>M3-KM</v>
          </cell>
          <cell r="E2992">
            <v>2500</v>
          </cell>
          <cell r="F2992">
            <v>2000</v>
          </cell>
        </row>
        <row r="2993">
          <cell r="A2993" t="str">
            <v>E134</v>
          </cell>
          <cell r="B2993" t="str">
            <v>CUÑA HIDRAULICA</v>
          </cell>
          <cell r="C2993" t="str">
            <v>Equipos</v>
          </cell>
          <cell r="D2993" t="str">
            <v>UND</v>
          </cell>
          <cell r="E2993">
            <v>49504</v>
          </cell>
          <cell r="F2993">
            <v>47600</v>
          </cell>
        </row>
        <row r="2994">
          <cell r="A2994" t="str">
            <v>E135</v>
          </cell>
          <cell r="B2994" t="str">
            <v>ANDAMIO METALICO CERTIFICADO, INCLUYE ESCALERILLA CON BARANDAS Y PLATAFORMAS DE TRABAJO H=6.0M 1.40X1.40</v>
          </cell>
          <cell r="C2994" t="str">
            <v>Equipos</v>
          </cell>
          <cell r="D2994" t="str">
            <v>Un-Dia</v>
          </cell>
          <cell r="E2994">
            <v>31485</v>
          </cell>
          <cell r="F2994">
            <v>30274</v>
          </cell>
        </row>
        <row r="2995">
          <cell r="A2995" t="str">
            <v>E136</v>
          </cell>
          <cell r="B2995" t="str">
            <v>ANDAMIO METALICO CERTIFICADO, INCLUYE ESCALERILLA CON BARANDAS Y PLATAFORMAS DE TRABAJO H=6.0M 3.0X3.0</v>
          </cell>
          <cell r="C2995" t="str">
            <v>Equipos</v>
          </cell>
          <cell r="D2995" t="str">
            <v>Un-Dia</v>
          </cell>
          <cell r="E2995">
            <v>42314</v>
          </cell>
          <cell r="F2995">
            <v>40687</v>
          </cell>
        </row>
        <row r="2996">
          <cell r="A2996" t="str">
            <v>E137</v>
          </cell>
          <cell r="B2996" t="str">
            <v>VIBROMCOMPACTADOR DX-70 (BENITIN)</v>
          </cell>
          <cell r="C2996" t="str">
            <v>Equipos</v>
          </cell>
          <cell r="D2996" t="str">
            <v>HR</v>
          </cell>
          <cell r="E2996">
            <v>71781</v>
          </cell>
          <cell r="F2996">
            <v>69020</v>
          </cell>
        </row>
        <row r="2997">
          <cell r="A2997" t="str">
            <v>E138</v>
          </cell>
          <cell r="B2997" t="str">
            <v>VIBROCOMPACTADOR DINAPAC 2.7TON</v>
          </cell>
          <cell r="C2997" t="str">
            <v>Equipos</v>
          </cell>
          <cell r="D2997" t="str">
            <v>HR</v>
          </cell>
          <cell r="E2997">
            <v>120542</v>
          </cell>
          <cell r="F2997">
            <v>115906</v>
          </cell>
        </row>
        <row r="2998">
          <cell r="A2998" t="str">
            <v>E139</v>
          </cell>
          <cell r="B2998" t="str">
            <v>Minicargador (CAT -D236)(Bobcat S570) con PALA</v>
          </cell>
          <cell r="C2998" t="str">
            <v>Equipos</v>
          </cell>
          <cell r="D2998" t="str">
            <v>HR</v>
          </cell>
          <cell r="E2998">
            <v>121285</v>
          </cell>
          <cell r="F2998">
            <v>116620</v>
          </cell>
        </row>
        <row r="2999">
          <cell r="A2999" t="str">
            <v>E140</v>
          </cell>
          <cell r="B2999" t="str">
            <v>Minicargador (CAT -D236)(Bobcat S570) con MARTILLO</v>
          </cell>
          <cell r="C2999" t="str">
            <v>Equipos</v>
          </cell>
          <cell r="D2999" t="str">
            <v>HR</v>
          </cell>
          <cell r="E2999">
            <v>178214</v>
          </cell>
          <cell r="F2999">
            <v>171360</v>
          </cell>
        </row>
        <row r="3000">
          <cell r="A3000" t="str">
            <v>E141</v>
          </cell>
          <cell r="B3000" t="str">
            <v>MOLINETE PARA EXCAVACIONES (Base, Freno y Manila de 15 m)</v>
          </cell>
          <cell r="C3000" t="str">
            <v>Equipos</v>
          </cell>
          <cell r="D3000" t="str">
            <v>DIA</v>
          </cell>
          <cell r="E3000">
            <v>12480</v>
          </cell>
          <cell r="F3000">
            <v>12000</v>
          </cell>
        </row>
        <row r="3001">
          <cell r="A3001" t="str">
            <v>E142</v>
          </cell>
          <cell r="B3001" t="str">
            <v>VEHICULO DELINEADOR PARA APLICACIÓN DE PINTURA CON MINIMO 2 BOQUILLAS</v>
          </cell>
          <cell r="C3001" t="str">
            <v>Equipos</v>
          </cell>
          <cell r="D3001" t="str">
            <v>DIA</v>
          </cell>
          <cell r="E3001">
            <v>169300</v>
          </cell>
          <cell r="F3001">
            <v>162788</v>
          </cell>
        </row>
        <row r="3002">
          <cell r="A3002" t="str">
            <v>E143</v>
          </cell>
          <cell r="B3002" t="str">
            <v>EQUIPO DE PINTURA (COMPRESOR)</v>
          </cell>
          <cell r="C3002" t="str">
            <v>Equipos</v>
          </cell>
          <cell r="D3002" t="str">
            <v>HR</v>
          </cell>
          <cell r="E3002">
            <v>8130</v>
          </cell>
          <cell r="F3002">
            <v>7817</v>
          </cell>
        </row>
        <row r="3003">
          <cell r="A3003" t="str">
            <v>E144</v>
          </cell>
          <cell r="B3003" t="str">
            <v>FRESADORA DE PAVIMENTO</v>
          </cell>
          <cell r="C3003" t="str">
            <v>Equipos</v>
          </cell>
          <cell r="D3003" t="str">
            <v>HR</v>
          </cell>
          <cell r="E3003">
            <v>426732</v>
          </cell>
          <cell r="F3003">
            <v>410319</v>
          </cell>
        </row>
        <row r="3004">
          <cell r="A3004" t="str">
            <v>E145</v>
          </cell>
          <cell r="B3004" t="str">
            <v>ANDAMIO METALICO (INCLUYE ESCALERILLAS Y TELERAS)</v>
          </cell>
          <cell r="C3004" t="str">
            <v>Equipos</v>
          </cell>
          <cell r="D3004" t="str">
            <v>DIA</v>
          </cell>
          <cell r="E3004">
            <v>1872</v>
          </cell>
          <cell r="F3004">
            <v>1800</v>
          </cell>
        </row>
        <row r="3005">
          <cell r="A3005" t="str">
            <v>E146</v>
          </cell>
          <cell r="B3005" t="str">
            <v>ANDAMIO TIPO CANASTA PARA PERFORACIONES Y ANCLAJES</v>
          </cell>
          <cell r="C3005" t="str">
            <v>Equipos</v>
          </cell>
          <cell r="D3005" t="str">
            <v>DIA</v>
          </cell>
          <cell r="E3005">
            <v>62400</v>
          </cell>
          <cell r="F3005">
            <v>60000</v>
          </cell>
        </row>
        <row r="3006">
          <cell r="A3006" t="str">
            <v>E147</v>
          </cell>
          <cell r="B3006" t="str">
            <v>COMPRESOR DE AIRE PORTATIL 327 O SIMILAR CON PRESION DE TRABAJO 120 P.S.I Y FLUJO VOLUMETRICO APROXIMADO DE 375CFM</v>
          </cell>
          <cell r="C3006" t="str">
            <v>Equipos</v>
          </cell>
          <cell r="D3006" t="str">
            <v>DIA</v>
          </cell>
          <cell r="E3006">
            <v>117062</v>
          </cell>
          <cell r="F3006">
            <v>112560</v>
          </cell>
        </row>
        <row r="3007">
          <cell r="A3007" t="str">
            <v>E148</v>
          </cell>
          <cell r="B3007" t="str">
            <v>DERRETIDORA DE ASFALTO (CRAFCO O SIMILAR)</v>
          </cell>
          <cell r="C3007" t="str">
            <v>Equipos</v>
          </cell>
          <cell r="D3007" t="str">
            <v>HR</v>
          </cell>
          <cell r="E3007">
            <v>156000</v>
          </cell>
          <cell r="F3007">
            <v>150000</v>
          </cell>
        </row>
        <row r="3008">
          <cell r="A3008" t="str">
            <v>E149</v>
          </cell>
          <cell r="B3008" t="str">
            <v>RUTEADORA PARA ASFALTO, POTENCIA MÍNIMA 15 KW</v>
          </cell>
          <cell r="C3008" t="str">
            <v>Equipos</v>
          </cell>
          <cell r="D3008" t="str">
            <v>HR</v>
          </cell>
          <cell r="E3008">
            <v>10400</v>
          </cell>
          <cell r="F3008">
            <v>10000</v>
          </cell>
        </row>
        <row r="3009">
          <cell r="A3009" t="str">
            <v>E150</v>
          </cell>
          <cell r="B3009" t="str">
            <v>COMPRESOR (BARRIDO Y SOPLADO)</v>
          </cell>
          <cell r="C3009" t="str">
            <v>Equipos</v>
          </cell>
          <cell r="D3009" t="str">
            <v>HR</v>
          </cell>
          <cell r="E3009">
            <v>111384</v>
          </cell>
          <cell r="F3009">
            <v>107100</v>
          </cell>
        </row>
        <row r="3010">
          <cell r="A3010" t="str">
            <v>E151</v>
          </cell>
          <cell r="B3010" t="str">
            <v>CAMIONETA DE ESTACAS 4X4</v>
          </cell>
          <cell r="C3010" t="str">
            <v>Equipos</v>
          </cell>
          <cell r="D3010" t="str">
            <v>HR</v>
          </cell>
          <cell r="E3010">
            <v>59408</v>
          </cell>
          <cell r="F3010">
            <v>57122.640231116697</v>
          </cell>
        </row>
        <row r="3011">
          <cell r="A3011" t="str">
            <v>E152</v>
          </cell>
          <cell r="B3011" t="str">
            <v>LANZA DE AIRE COMPRIMIDO CALIENTE, VELOCIDAD DE DESCARGUE 1000 M/S, TEMPERATURA DEL AIRE A PRESIÓN 1000 °C</v>
          </cell>
          <cell r="C3011" t="str">
            <v>Equipos</v>
          </cell>
          <cell r="D3011" t="str">
            <v>HR</v>
          </cell>
          <cell r="E3011">
            <v>72934</v>
          </cell>
          <cell r="F3011">
            <v>70128.528909935456</v>
          </cell>
        </row>
        <row r="3012">
          <cell r="A3012" t="str">
            <v>E153</v>
          </cell>
          <cell r="B3012" t="str">
            <v>ALQUILER DE CARGADOR FRONTAL DE RUEDAS</v>
          </cell>
          <cell r="C3012" t="str">
            <v>Equipos</v>
          </cell>
          <cell r="D3012" t="str">
            <v>HR</v>
          </cell>
          <cell r="E3012">
            <v>247520</v>
          </cell>
          <cell r="F3012">
            <v>238000</v>
          </cell>
        </row>
        <row r="3013">
          <cell r="A3013" t="str">
            <v>E154</v>
          </cell>
          <cell r="B3013" t="str">
            <v>FORMALETA METÁLICA MUROS Y COLUMNAS - CARA DE CONTACTO</v>
          </cell>
          <cell r="C3013" t="str">
            <v>Equipos</v>
          </cell>
          <cell r="D3013" t="str">
            <v>M2xDIA</v>
          </cell>
          <cell r="E3013">
            <v>2290</v>
          </cell>
          <cell r="F3013">
            <v>2202</v>
          </cell>
        </row>
        <row r="3014">
          <cell r="A3014" t="str">
            <v>E155</v>
          </cell>
          <cell r="B3014" t="str">
            <v>ALQUILER EQUIPO SOLDADURA TIG (INC. INSUMOS)</v>
          </cell>
          <cell r="C3014" t="str">
            <v>Equipos</v>
          </cell>
          <cell r="D3014" t="str">
            <v>DIA</v>
          </cell>
          <cell r="E3014">
            <v>156000</v>
          </cell>
          <cell r="F3014">
            <v>150000</v>
          </cell>
        </row>
        <row r="3015">
          <cell r="A3015" t="str">
            <v>E156</v>
          </cell>
          <cell r="B3015" t="str">
            <v>ALQUILER DE FUMIGADORA MANUAL</v>
          </cell>
          <cell r="C3015" t="str">
            <v>Equipos</v>
          </cell>
          <cell r="D3015" t="str">
            <v>DIA</v>
          </cell>
          <cell r="E3015">
            <v>27040</v>
          </cell>
          <cell r="F3015">
            <v>26000</v>
          </cell>
        </row>
        <row r="3016">
          <cell r="A3016" t="str">
            <v>E157</v>
          </cell>
          <cell r="B3016" t="str">
            <v>COMPRESOR + DOS MARTILLOS + DOS OPERARIOS (STAND BY 5HR x DIA)</v>
          </cell>
          <cell r="C3016" t="str">
            <v>Equipos</v>
          </cell>
          <cell r="D3016" t="str">
            <v>HR</v>
          </cell>
          <cell r="E3016">
            <v>154700</v>
          </cell>
          <cell r="F3016">
            <v>148750</v>
          </cell>
        </row>
        <row r="3017">
          <cell r="A3017" t="str">
            <v>E158</v>
          </cell>
          <cell r="B3017" t="str">
            <v>GENERADOR PORTATIL A GASOLINA (PLANTA)</v>
          </cell>
          <cell r="C3017" t="str">
            <v>Equipos</v>
          </cell>
          <cell r="D3017" t="str">
            <v>DIA</v>
          </cell>
          <cell r="E3017">
            <v>140400</v>
          </cell>
          <cell r="F3017">
            <v>135000</v>
          </cell>
        </row>
        <row r="3018">
          <cell r="A3018" t="str">
            <v>E159</v>
          </cell>
          <cell r="B3018" t="str">
            <v>EQUIPOS DE IZAJE</v>
          </cell>
          <cell r="C3018" t="str">
            <v>Equipos</v>
          </cell>
          <cell r="D3018" t="str">
            <v>DIA</v>
          </cell>
          <cell r="E3018">
            <v>104000</v>
          </cell>
          <cell r="F3018">
            <v>100000</v>
          </cell>
        </row>
        <row r="3019">
          <cell r="A3019" t="str">
            <v>E160</v>
          </cell>
          <cell r="B3019" t="str">
            <v>APLICADOR DOBLE PARA EPOXICOS DE ANCLAJE</v>
          </cell>
          <cell r="C3019" t="str">
            <v>Equipos</v>
          </cell>
          <cell r="D3019" t="str">
            <v>DIA</v>
          </cell>
          <cell r="E3019">
            <v>41600</v>
          </cell>
          <cell r="F3019">
            <v>40000</v>
          </cell>
        </row>
        <row r="3020">
          <cell r="A3020" t="str">
            <v>E161</v>
          </cell>
          <cell r="B3020" t="str">
            <v>FORMALETA METALICA CIRCULAR D=50 H=60CM</v>
          </cell>
          <cell r="C3020" t="str">
            <v>Equipos</v>
          </cell>
          <cell r="D3020" t="str">
            <v>DIA</v>
          </cell>
          <cell r="E3020">
            <v>8320</v>
          </cell>
          <cell r="F3020">
            <v>8000</v>
          </cell>
        </row>
        <row r="3021">
          <cell r="A3021" t="str">
            <v>E162</v>
          </cell>
          <cell r="B3021" t="str">
            <v>PERFORACIÓN MECÁNICA EN SUELO ANTRÓPICO CON EQUIPO TIPO PETTET O SIMILAR</v>
          </cell>
          <cell r="C3021" t="str">
            <v>Ensayos</v>
          </cell>
          <cell r="D3021" t="str">
            <v>ML</v>
          </cell>
          <cell r="E3021">
            <v>259896</v>
          </cell>
          <cell r="F3021">
            <v>249900</v>
          </cell>
        </row>
        <row r="3022">
          <cell r="A3022" t="str">
            <v>E163</v>
          </cell>
          <cell r="B3022" t="str">
            <v>ANÁLISIS GRANULOMÉTRICO POR TAMIZADO (GRUESOS) Y POR HIDRÓMETRO (FINOS)</v>
          </cell>
          <cell r="C3022" t="str">
            <v>Ensayos</v>
          </cell>
          <cell r="D3022" t="str">
            <v>UN</v>
          </cell>
          <cell r="E3022">
            <v>61880</v>
          </cell>
          <cell r="F3022">
            <v>59500</v>
          </cell>
        </row>
        <row r="3023">
          <cell r="A3023" t="str">
            <v>E164</v>
          </cell>
          <cell r="B3023" t="str">
            <v>ENSAYOS DE LÍMITES DE ATTERBERG (LÍMITE LIQUIDO Y PLÁSTICO)</v>
          </cell>
          <cell r="C3023" t="str">
            <v>Ensayos</v>
          </cell>
          <cell r="D3023" t="str">
            <v>UN</v>
          </cell>
          <cell r="E3023">
            <v>30940</v>
          </cell>
          <cell r="F3023">
            <v>29750</v>
          </cell>
        </row>
        <row r="3024">
          <cell r="A3024" t="str">
            <v>E165</v>
          </cell>
          <cell r="B3024" t="str">
            <v>DETERMINACIÓN DE CONTENIDO DE HUMEDAD NATURAL</v>
          </cell>
          <cell r="C3024" t="str">
            <v>Ensayos</v>
          </cell>
          <cell r="D3024" t="str">
            <v>UN</v>
          </cell>
          <cell r="E3024">
            <v>7426</v>
          </cell>
          <cell r="F3024">
            <v>7140</v>
          </cell>
        </row>
        <row r="3025">
          <cell r="A3025" t="str">
            <v>E166</v>
          </cell>
          <cell r="B3025" t="str">
            <v>ENSAYO DE PENETRACIÓN ESTÁNDAR (STANDARD PENETRATION TEST SPT)</v>
          </cell>
          <cell r="C3025" t="str">
            <v>Ensayos</v>
          </cell>
          <cell r="D3025" t="str">
            <v>UN</v>
          </cell>
          <cell r="E3025">
            <v>18564</v>
          </cell>
          <cell r="F3025">
            <v>17850</v>
          </cell>
        </row>
        <row r="3026">
          <cell r="A3026" t="str">
            <v>E167</v>
          </cell>
          <cell r="B3026" t="str">
            <v>MOVILIZACIÓN INTERNA DE EQUIPOS</v>
          </cell>
          <cell r="C3026" t="str">
            <v>Ensayos</v>
          </cell>
          <cell r="D3026" t="str">
            <v>VJE</v>
          </cell>
          <cell r="E3026">
            <v>41253</v>
          </cell>
          <cell r="F3026">
            <v>39666</v>
          </cell>
        </row>
        <row r="3027">
          <cell r="A3027" t="str">
            <v>E168</v>
          </cell>
          <cell r="B3027" t="str">
            <v xml:space="preserve">ENSAYO DE REFRACCIÓN SÍSMICA PARA MEDICIÓN DE VELOCIDAD DE PROPAGACIÓN DE VELOCIDAD DE ONDAS. INCLUYE INFORME Y ANÁLISIS DE RESULTADOS. </v>
          </cell>
          <cell r="C3027" t="str">
            <v>Ensayos</v>
          </cell>
          <cell r="D3027" t="str">
            <v>UN</v>
          </cell>
          <cell r="E3027">
            <v>2722720</v>
          </cell>
          <cell r="F3027">
            <v>2618000</v>
          </cell>
        </row>
        <row r="3028">
          <cell r="A3028" t="str">
            <v>E169</v>
          </cell>
          <cell r="B3028" t="str">
            <v xml:space="preserve">ENSAYO GEOELÉCTRICO O DE RESISTIVIDAD ELÉCTRICA PARA MEDICIÓN DE RESISTENCIA DEL SUELO AL PASO DE LA CORRIENTE ELÉCTRICA. </v>
          </cell>
          <cell r="C3028" t="str">
            <v>Ensayos</v>
          </cell>
          <cell r="D3028" t="str">
            <v>UN</v>
          </cell>
          <cell r="E3028">
            <v>3094000</v>
          </cell>
          <cell r="F3028">
            <v>2975000</v>
          </cell>
        </row>
        <row r="3029">
          <cell r="A3029" t="str">
            <v>E170</v>
          </cell>
          <cell r="B3029" t="str">
            <v>TORRE DE ANDAMIOS MULTIDIRECCIONALES H=4,0M 1,40X1,40 INCLUYE BARANDA SUPERIOR CON ESCALERA EXTERNA</v>
          </cell>
          <cell r="C3029" t="str">
            <v>Equipos</v>
          </cell>
          <cell r="D3029" t="str">
            <v>DIA</v>
          </cell>
          <cell r="E3029">
            <v>24440</v>
          </cell>
          <cell r="F3029">
            <v>23500</v>
          </cell>
        </row>
        <row r="3030">
          <cell r="A3030" t="str">
            <v>E171</v>
          </cell>
          <cell r="B3030" t="str">
            <v>FORMALETA METALICA VIGAS AEREAS EN I</v>
          </cell>
          <cell r="C3030" t="str">
            <v>Equipos</v>
          </cell>
          <cell r="D3030" t="str">
            <v>M3</v>
          </cell>
          <cell r="E3030">
            <v>707200</v>
          </cell>
          <cell r="F3030">
            <v>680000</v>
          </cell>
        </row>
        <row r="3031">
          <cell r="A3031" t="str">
            <v>E172</v>
          </cell>
          <cell r="B3031" t="str">
            <v>CIMBRA PARA PUENTE INCLUYE VIGAS PARA PASO DE LUCES</v>
          </cell>
          <cell r="C3031" t="str">
            <v>Equipos</v>
          </cell>
          <cell r="D3031" t="str">
            <v>M2/DIA</v>
          </cell>
          <cell r="E3031">
            <v>4368</v>
          </cell>
          <cell r="F3031">
            <v>4200</v>
          </cell>
        </row>
        <row r="3032">
          <cell r="A3032" t="str">
            <v>E173</v>
          </cell>
          <cell r="B3032" t="str">
            <v>SOPORTE PARA TABLERO DE FORMALETA PUENTES</v>
          </cell>
          <cell r="C3032" t="str">
            <v>Equipos</v>
          </cell>
          <cell r="D3032" t="str">
            <v>M2/DIA</v>
          </cell>
          <cell r="E3032">
            <v>3744</v>
          </cell>
          <cell r="F3032">
            <v>3600</v>
          </cell>
        </row>
        <row r="3033">
          <cell r="A3033" t="str">
            <v>E174</v>
          </cell>
          <cell r="B3033" t="str">
            <v>FORMALETA CÁMARA (CONO O 1M DE VASO) D=1,20 O 1,50M</v>
          </cell>
          <cell r="C3033" t="str">
            <v>Equipos</v>
          </cell>
          <cell r="D3033" t="str">
            <v>DIA</v>
          </cell>
          <cell r="E3033">
            <v>12064</v>
          </cell>
          <cell r="F3033">
            <v>11600</v>
          </cell>
        </row>
        <row r="3034">
          <cell r="A3034" t="str">
            <v>E175</v>
          </cell>
          <cell r="B3034" t="str">
            <v>ALQUILER ANDAMIO METALICO CERTIFICADO, INCLUYE ESCALERILLA CON BARANDAS Y PLATAFORMAS DE TRABAJO H=10 - 12M  3.0X3.0</v>
          </cell>
          <cell r="C3034" t="str">
            <v>Equipos</v>
          </cell>
          <cell r="D3034" t="str">
            <v>DIA</v>
          </cell>
          <cell r="E3034">
            <v>55692</v>
          </cell>
          <cell r="F3034">
            <v>53550</v>
          </cell>
        </row>
        <row r="3035">
          <cell r="A3035" t="str">
            <v>N001</v>
          </cell>
          <cell r="B3035" t="str">
            <v xml:space="preserve">ALQUILER DE SIERRA CIRCULAR </v>
          </cell>
          <cell r="C3035" t="str">
            <v>Equipos</v>
          </cell>
          <cell r="D3035" t="str">
            <v>HR</v>
          </cell>
          <cell r="E3035">
            <v>8725</v>
          </cell>
          <cell r="F3035">
            <v>8389.5</v>
          </cell>
        </row>
        <row r="3036">
          <cell r="A3036" t="str">
            <v>N002</v>
          </cell>
          <cell r="B3036" t="str">
            <v>ALQUILER DE PULIDORA DE PISOS INCLUYE OPERARIO</v>
          </cell>
          <cell r="C3036" t="str">
            <v>Equipos</v>
          </cell>
          <cell r="D3036" t="str">
            <v>DIA</v>
          </cell>
          <cell r="E3036">
            <v>153186</v>
          </cell>
          <cell r="F3036">
            <v>147294</v>
          </cell>
        </row>
        <row r="3037">
          <cell r="A3037" t="str">
            <v>N003</v>
          </cell>
          <cell r="B3037" t="str">
            <v>Clavadora Apuntilladora Neumática para 100 Puntillas Ranger</v>
          </cell>
          <cell r="C3037" t="str">
            <v>Equipos</v>
          </cell>
          <cell r="D3037" t="str">
            <v>UND</v>
          </cell>
          <cell r="E3037">
            <v>257134</v>
          </cell>
          <cell r="F3037">
            <v>247244</v>
          </cell>
        </row>
        <row r="3038">
          <cell r="A3038" t="str">
            <v>N004</v>
          </cell>
          <cell r="B3038" t="str">
            <v>LIJADORA ORBITAL DE 1/4</v>
          </cell>
          <cell r="C3038" t="str">
            <v>Equipos</v>
          </cell>
          <cell r="D3038" t="str">
            <v>UND</v>
          </cell>
          <cell r="E3038">
            <v>362960</v>
          </cell>
          <cell r="F3038">
            <v>349000</v>
          </cell>
        </row>
        <row r="3039">
          <cell r="A3039" t="str">
            <v>C1</v>
          </cell>
          <cell r="B3039" t="str">
            <v>CUADRILLA AA TIPO 1 (1 OFICIAL + 1 AYUDANTE) (Albañileria)</v>
          </cell>
          <cell r="C3039" t="str">
            <v>Cuadrilla</v>
          </cell>
          <cell r="D3039" t="str">
            <v>HR</v>
          </cell>
          <cell r="E3039">
            <v>37863</v>
          </cell>
          <cell r="F3039">
            <v>23915</v>
          </cell>
        </row>
        <row r="3040">
          <cell r="A3040" t="str">
            <v>C2</v>
          </cell>
          <cell r="B3040" t="str">
            <v>CUADRILLA BB TIPO 1 (1 OFICIAL + 1 AYUDANTE) (Instalaciones)</v>
          </cell>
          <cell r="C3040" t="str">
            <v>Cuadrilla</v>
          </cell>
          <cell r="D3040" t="str">
            <v>HR</v>
          </cell>
          <cell r="E3040">
            <v>41652</v>
          </cell>
          <cell r="F3040">
            <v>26303</v>
          </cell>
        </row>
        <row r="3041">
          <cell r="A3041" t="str">
            <v>C3</v>
          </cell>
          <cell r="B3041" t="str">
            <v>CUADRILLA CC TIPO 1 (1 OFICIAL + 1 AYUDANTE) (Pintura)</v>
          </cell>
          <cell r="C3041" t="str">
            <v>Cuadrilla</v>
          </cell>
          <cell r="D3041" t="str">
            <v>HR</v>
          </cell>
          <cell r="E3041">
            <v>41004</v>
          </cell>
          <cell r="F3041">
            <v>27500</v>
          </cell>
        </row>
        <row r="3042">
          <cell r="A3042" t="str">
            <v>C4</v>
          </cell>
          <cell r="B3042" t="str">
            <v>CUADRILLA DD TIPO 1 (1 OFICIAL + 1 AYUDANTE) (Carpinteria)</v>
          </cell>
          <cell r="C3042" t="str">
            <v>Cuadrilla</v>
          </cell>
          <cell r="D3042" t="str">
            <v>HR</v>
          </cell>
          <cell r="E3042">
            <v>41004</v>
          </cell>
          <cell r="F3042">
            <v>27500</v>
          </cell>
        </row>
        <row r="3043">
          <cell r="A3043" t="str">
            <v>C5</v>
          </cell>
          <cell r="B3043" t="str">
            <v>CUADRILLA EE TIPO 1 (1 OFICIAL + 1 AYUDANTE) (Dry Wall)</v>
          </cell>
          <cell r="C3043" t="str">
            <v>Cuadrilla</v>
          </cell>
          <cell r="D3043" t="str">
            <v>HR</v>
          </cell>
          <cell r="E3043">
            <v>42407</v>
          </cell>
          <cell r="F3043">
            <v>26783</v>
          </cell>
        </row>
        <row r="3044">
          <cell r="A3044" t="str">
            <v>C6</v>
          </cell>
          <cell r="B3044" t="str">
            <v>CUADRILLA FF TIPO 1 (1 OFICIAL + 1 AYUDANTE) (ELECTRICAS)</v>
          </cell>
          <cell r="C3044" t="str">
            <v>Cuadrilla</v>
          </cell>
          <cell r="D3044" t="str">
            <v>HR</v>
          </cell>
          <cell r="E3044">
            <v>53481</v>
          </cell>
          <cell r="F3044">
            <v>33923</v>
          </cell>
        </row>
        <row r="3045">
          <cell r="A3045" t="str">
            <v>C7</v>
          </cell>
          <cell r="B3045" t="str">
            <v>CUADRILLA GG TIPO 1 (1 OFICIAL + 1 AYUDANTE) (Alumbrado Publico)</v>
          </cell>
          <cell r="C3045" t="str">
            <v>Cuadrilla</v>
          </cell>
          <cell r="D3045" t="str">
            <v>HR</v>
          </cell>
          <cell r="E3045">
            <v>79094</v>
          </cell>
          <cell r="F3045">
            <v>51940</v>
          </cell>
        </row>
        <row r="3046">
          <cell r="A3046" t="str">
            <v>C8</v>
          </cell>
          <cell r="B3046" t="str">
            <v>CUADRILLA AA TIPO 2 (1 OFICIAL + 2 AYUDANTE) (Albañileria)</v>
          </cell>
          <cell r="C3046" t="str">
            <v>Cuadrilla</v>
          </cell>
          <cell r="D3046" t="str">
            <v>HR</v>
          </cell>
          <cell r="E3046">
            <v>52425</v>
          </cell>
          <cell r="F3046">
            <v>33113</v>
          </cell>
        </row>
        <row r="3047">
          <cell r="A3047" t="str">
            <v>C9</v>
          </cell>
          <cell r="B3047" t="str">
            <v>CUADRILLA BB TIPO 2 (1 OFICIAL + 2 AYUDANTE) (Instalaciones)</v>
          </cell>
          <cell r="C3047" t="str">
            <v>Cuadrilla</v>
          </cell>
          <cell r="D3047" t="str">
            <v>HR</v>
          </cell>
          <cell r="E3047">
            <v>57672</v>
          </cell>
          <cell r="F3047">
            <v>36419</v>
          </cell>
        </row>
        <row r="3048">
          <cell r="A3048" t="str">
            <v>C10</v>
          </cell>
          <cell r="B3048" t="str">
            <v>CUADRILLA CC TIPO 2 (1 OFICIAL + 2 AYUDANTE) (Pintura)</v>
          </cell>
          <cell r="C3048" t="str">
            <v>Cuadrilla</v>
          </cell>
          <cell r="D3048" t="str">
            <v>HR</v>
          </cell>
          <cell r="E3048">
            <v>57752</v>
          </cell>
          <cell r="F3048">
            <v>38076</v>
          </cell>
        </row>
        <row r="3049">
          <cell r="A3049" t="str">
            <v>C11</v>
          </cell>
          <cell r="B3049" t="str">
            <v>CUADRILLA DD TIPO 2 (1 OFICIAL + 2 AYUDANTE) (Carpinteria)</v>
          </cell>
          <cell r="C3049" t="str">
            <v>Cuadrilla</v>
          </cell>
          <cell r="D3049" t="str">
            <v>HR</v>
          </cell>
          <cell r="E3049">
            <v>57752</v>
          </cell>
          <cell r="F3049">
            <v>38076</v>
          </cell>
        </row>
        <row r="3050">
          <cell r="A3050" t="str">
            <v>C12</v>
          </cell>
          <cell r="B3050" t="str">
            <v>CUADRILLA EE TIPO 2 (1 OFICIAL + 2 AYUDANTE) (Dry Wall)</v>
          </cell>
          <cell r="C3050" t="str">
            <v>Cuadrilla</v>
          </cell>
          <cell r="D3050" t="str">
            <v>HR</v>
          </cell>
          <cell r="E3050">
            <v>58718</v>
          </cell>
          <cell r="F3050">
            <v>37084</v>
          </cell>
        </row>
        <row r="3051">
          <cell r="A3051" t="str">
            <v>C13</v>
          </cell>
          <cell r="B3051" t="str">
            <v>CUADRILLA FF TIPO 2 (1 OFICIAL + 2 AYUDANTE) (Electricas)</v>
          </cell>
          <cell r="C3051" t="str">
            <v>Cuadrilla</v>
          </cell>
          <cell r="D3051" t="str">
            <v>HR</v>
          </cell>
          <cell r="E3051">
            <v>75325</v>
          </cell>
          <cell r="F3051">
            <v>47718</v>
          </cell>
        </row>
        <row r="3052">
          <cell r="A3052" t="str">
            <v>C14</v>
          </cell>
          <cell r="B3052" t="str">
            <v>CUADRILLA GG TIPO 2 (1 OFICIAL + 2 AYUDANTE) (Alumbrado Publico)</v>
          </cell>
          <cell r="C3052" t="str">
            <v>Cuadrilla</v>
          </cell>
          <cell r="D3052" t="str">
            <v>HR</v>
          </cell>
          <cell r="E3052">
            <v>105459</v>
          </cell>
          <cell r="F3052">
            <v>70333</v>
          </cell>
        </row>
        <row r="3053">
          <cell r="A3053" t="str">
            <v>C15</v>
          </cell>
          <cell r="B3053" t="str">
            <v>CUADRILLA AA TIPO 3 (1 OFICIAL + 3 AYUDANTE) (Albañileria)</v>
          </cell>
          <cell r="C3053" t="str">
            <v>Cuadrilla</v>
          </cell>
          <cell r="D3053" t="str">
            <v>HR</v>
          </cell>
          <cell r="E3053">
            <v>66987</v>
          </cell>
          <cell r="F3053">
            <v>42311</v>
          </cell>
        </row>
        <row r="3054">
          <cell r="A3054" t="str">
            <v>C16</v>
          </cell>
          <cell r="B3054" t="str">
            <v>CUADRILLA BB TIPO 3 (1 OFICIAL + 3 AYUDANTE) (Instalaciones)</v>
          </cell>
          <cell r="C3054" t="str">
            <v>Cuadrilla</v>
          </cell>
          <cell r="D3054" t="str">
            <v>HR</v>
          </cell>
          <cell r="E3054">
            <v>73692</v>
          </cell>
          <cell r="F3054">
            <v>46535</v>
          </cell>
        </row>
        <row r="3055">
          <cell r="A3055" t="str">
            <v>C17</v>
          </cell>
          <cell r="B3055" t="str">
            <v>CUADRILLA CC TIPO 3 (1 OFICIAL + 3 AYUDANTE) (Pintura)</v>
          </cell>
          <cell r="C3055" t="str">
            <v>Cuadrilla</v>
          </cell>
          <cell r="D3055" t="str">
            <v>HR</v>
          </cell>
          <cell r="E3055">
            <v>74500</v>
          </cell>
          <cell r="F3055">
            <v>48652</v>
          </cell>
        </row>
        <row r="3056">
          <cell r="A3056" t="str">
            <v>C18</v>
          </cell>
          <cell r="B3056" t="str">
            <v>CUADRILLA DD TIPO 3 (1 OFICIAL + 3 AYUDANTE) (Carpinteria)</v>
          </cell>
          <cell r="C3056" t="str">
            <v>Cuadrilla</v>
          </cell>
          <cell r="D3056" t="str">
            <v>HR</v>
          </cell>
          <cell r="E3056">
            <v>74500</v>
          </cell>
          <cell r="F3056">
            <v>48652</v>
          </cell>
        </row>
        <row r="3057">
          <cell r="A3057" t="str">
            <v>C19</v>
          </cell>
          <cell r="B3057" t="str">
            <v>CUADRILLA EE TIPO 3 (1 OFICIAL + 3 AYUDANTE) (Dry Wall)</v>
          </cell>
          <cell r="C3057" t="str">
            <v>Cuadrilla</v>
          </cell>
          <cell r="D3057" t="str">
            <v>HR</v>
          </cell>
          <cell r="E3057">
            <v>75029</v>
          </cell>
          <cell r="F3057">
            <v>47385</v>
          </cell>
        </row>
        <row r="3058">
          <cell r="A3058" t="str">
            <v>C20</v>
          </cell>
          <cell r="B3058" t="str">
            <v>CUADRILLA FF TIPO 3 (1 OFICIAL + 3 AYUDANTE) (Electricas)</v>
          </cell>
          <cell r="C3058" t="str">
            <v>Cuadrilla</v>
          </cell>
          <cell r="D3058" t="str">
            <v>HR</v>
          </cell>
          <cell r="E3058">
            <v>97169</v>
          </cell>
          <cell r="F3058">
            <v>61513</v>
          </cell>
        </row>
        <row r="3059">
          <cell r="A3059" t="str">
            <v>C21</v>
          </cell>
          <cell r="B3059" t="str">
            <v>CUADRILLA GG TIPO 3 (1 OFICIAL + 3 AYUDANTE) (Alumbrado Publico)</v>
          </cell>
          <cell r="C3059" t="str">
            <v>Cuadrilla</v>
          </cell>
          <cell r="D3059" t="str">
            <v>HR</v>
          </cell>
          <cell r="E3059">
            <v>131824</v>
          </cell>
          <cell r="F3059">
            <v>88726</v>
          </cell>
        </row>
        <row r="3060">
          <cell r="A3060" t="str">
            <v>C22</v>
          </cell>
          <cell r="B3060" t="str">
            <v>CUADRILLA AA TIPO 4 (1 OFICIAL + 4 AYUDANTE) (Albañileria)</v>
          </cell>
          <cell r="C3060" t="str">
            <v>Cuadrilla</v>
          </cell>
          <cell r="D3060" t="str">
            <v>HR</v>
          </cell>
          <cell r="E3060">
            <v>81549</v>
          </cell>
          <cell r="F3060">
            <v>51509</v>
          </cell>
        </row>
        <row r="3061">
          <cell r="A3061" t="str">
            <v>C23</v>
          </cell>
          <cell r="B3061" t="str">
            <v>CUADRILLA BB TIPO 4 (1 OFICIAL + 4 AYUDANTE) (Instalaciones)</v>
          </cell>
          <cell r="C3061" t="str">
            <v>Cuadrilla</v>
          </cell>
          <cell r="D3061" t="str">
            <v>HR</v>
          </cell>
          <cell r="E3061">
            <v>89712</v>
          </cell>
          <cell r="F3061">
            <v>56651</v>
          </cell>
        </row>
        <row r="3062">
          <cell r="A3062" t="str">
            <v>C24</v>
          </cell>
          <cell r="B3062" t="str">
            <v>CUADRILLA CC TIPO 4 (1 OFICIAL + 4 AYUDANTE) (Pintura)</v>
          </cell>
          <cell r="C3062" t="str">
            <v>Cuadrilla</v>
          </cell>
          <cell r="D3062" t="str">
            <v>HR</v>
          </cell>
          <cell r="E3062">
            <v>91248</v>
          </cell>
          <cell r="F3062">
            <v>59228</v>
          </cell>
        </row>
        <row r="3063">
          <cell r="A3063" t="str">
            <v>C25</v>
          </cell>
          <cell r="B3063" t="str">
            <v>CUADRILLA DD TIPO 4 (1 OFICIAL + 4 AYUDANTE) (Carpinteria)</v>
          </cell>
          <cell r="C3063" t="str">
            <v>Cuadrilla</v>
          </cell>
          <cell r="D3063" t="str">
            <v>HR</v>
          </cell>
          <cell r="E3063">
            <v>91248</v>
          </cell>
          <cell r="F3063">
            <v>59228</v>
          </cell>
        </row>
        <row r="3064">
          <cell r="A3064" t="str">
            <v>C26</v>
          </cell>
          <cell r="B3064" t="str">
            <v>CUADRILLA EE TIPO 4 (1 OFICIAL + 4 AYUDANTE) (Dry Wall)</v>
          </cell>
          <cell r="C3064" t="str">
            <v>Cuadrilla</v>
          </cell>
          <cell r="D3064" t="str">
            <v>HR</v>
          </cell>
          <cell r="E3064">
            <v>91340</v>
          </cell>
          <cell r="F3064">
            <v>57686</v>
          </cell>
        </row>
        <row r="3065">
          <cell r="A3065" t="str">
            <v>C27</v>
          </cell>
          <cell r="B3065" t="str">
            <v>CUADRILLA FF TIPO 4 (1 OFICIAL + 4 AYUDANTE) (Electricas)</v>
          </cell>
          <cell r="C3065" t="str">
            <v>Cuadrilla</v>
          </cell>
          <cell r="D3065" t="str">
            <v>HR</v>
          </cell>
          <cell r="E3065">
            <v>119013</v>
          </cell>
          <cell r="F3065">
            <v>75308</v>
          </cell>
        </row>
        <row r="3066">
          <cell r="A3066" t="str">
            <v>C28</v>
          </cell>
          <cell r="B3066" t="str">
            <v>CUADRILLA GG TIPO 4 (1 OFICIAL + 4 AYUDANTE) (Alumbrado Publico)</v>
          </cell>
          <cell r="C3066" t="str">
            <v>Cuadrilla</v>
          </cell>
          <cell r="D3066" t="str">
            <v>HR</v>
          </cell>
          <cell r="E3066">
            <v>158189</v>
          </cell>
          <cell r="F3066">
            <v>107119</v>
          </cell>
        </row>
        <row r="3067">
          <cell r="A3067" t="str">
            <v>C29</v>
          </cell>
          <cell r="B3067" t="str">
            <v>CUADRILLA AA TIPO 5 (1 OFICIAL + 5 AYUDANTE) (Albañileria)</v>
          </cell>
          <cell r="C3067" t="str">
            <v>Cuadrilla</v>
          </cell>
          <cell r="D3067" t="str">
            <v>HR</v>
          </cell>
          <cell r="E3067">
            <v>96111</v>
          </cell>
          <cell r="F3067">
            <v>60707</v>
          </cell>
        </row>
        <row r="3068">
          <cell r="A3068" t="str">
            <v>C30</v>
          </cell>
          <cell r="B3068" t="str">
            <v>CUADRILLA BB TIPO 5 (1 OFICIAL + 5 AYUDANTE) (Instalaciones)</v>
          </cell>
          <cell r="C3068" t="str">
            <v>Cuadrilla</v>
          </cell>
          <cell r="D3068" t="str">
            <v>HR</v>
          </cell>
          <cell r="E3068">
            <v>105732</v>
          </cell>
          <cell r="F3068">
            <v>66767</v>
          </cell>
        </row>
        <row r="3069">
          <cell r="A3069" t="str">
            <v>C31</v>
          </cell>
          <cell r="B3069" t="str">
            <v>CUADRILLA CC TIPO 5 (1 OFICIAL + 5 AYUDANTE) (Pintura)</v>
          </cell>
          <cell r="C3069" t="str">
            <v>Cuadrilla</v>
          </cell>
          <cell r="D3069" t="str">
            <v>HR</v>
          </cell>
          <cell r="E3069">
            <v>107996</v>
          </cell>
          <cell r="F3069">
            <v>69804</v>
          </cell>
        </row>
        <row r="3070">
          <cell r="A3070" t="str">
            <v>C32</v>
          </cell>
          <cell r="B3070" t="str">
            <v>CUADRILLA DD TIPO 5 (1 OFICIAL + 5 AYUDANTE) (Carpinteria)</v>
          </cell>
          <cell r="C3070" t="str">
            <v>Cuadrilla</v>
          </cell>
          <cell r="D3070" t="str">
            <v>HR</v>
          </cell>
          <cell r="E3070">
            <v>107996</v>
          </cell>
          <cell r="F3070">
            <v>69804</v>
          </cell>
        </row>
        <row r="3071">
          <cell r="A3071" t="str">
            <v>C33</v>
          </cell>
          <cell r="B3071" t="str">
            <v>CUADRILLA EE TIPO 5 (1 OFICIAL + 5 AYUDANTE) (Dry Wall)</v>
          </cell>
          <cell r="C3071" t="str">
            <v>Cuadrilla</v>
          </cell>
          <cell r="D3071" t="str">
            <v>HR</v>
          </cell>
          <cell r="E3071">
            <v>107651</v>
          </cell>
          <cell r="F3071">
            <v>67987</v>
          </cell>
        </row>
        <row r="3072">
          <cell r="A3072" t="str">
            <v>C34</v>
          </cell>
          <cell r="B3072" t="str">
            <v>CUADRILLA FF TIPO 5 (1 OFICIAL + 5 AYUDANTE) (Electricas)</v>
          </cell>
          <cell r="C3072" t="str">
            <v>Cuadrilla</v>
          </cell>
          <cell r="D3072" t="str">
            <v>HR</v>
          </cell>
          <cell r="E3072">
            <v>140857</v>
          </cell>
          <cell r="F3072">
            <v>89103</v>
          </cell>
        </row>
        <row r="3073">
          <cell r="A3073" t="str">
            <v>C35</v>
          </cell>
          <cell r="B3073" t="str">
            <v>CUADRILLA GG TIPO 5 (1 OFICIAL + 5 AYUDANTE) (Alumbrado Publico)</v>
          </cell>
          <cell r="C3073" t="str">
            <v>Cuadrilla</v>
          </cell>
          <cell r="D3073" t="str">
            <v>HR</v>
          </cell>
          <cell r="E3073">
            <v>184554</v>
          </cell>
          <cell r="F3073">
            <v>125512</v>
          </cell>
        </row>
        <row r="3074">
          <cell r="A3074" t="str">
            <v>C36</v>
          </cell>
          <cell r="B3074" t="str">
            <v>CUADRILLA AA TIPO 6 (1 OFICIAL + 6 AYUDANTE) (Albañileria)</v>
          </cell>
          <cell r="C3074" t="str">
            <v>Cuadrilla</v>
          </cell>
          <cell r="D3074" t="str">
            <v>HR</v>
          </cell>
          <cell r="E3074">
            <v>110673</v>
          </cell>
          <cell r="F3074">
            <v>69905</v>
          </cell>
        </row>
        <row r="3075">
          <cell r="A3075" t="str">
            <v>C37</v>
          </cell>
          <cell r="B3075" t="str">
            <v>CUADRILLA BB TIPO 6 (1 OFICIAL + 6 AYUDANTE) (Instalaciones)</v>
          </cell>
          <cell r="C3075" t="str">
            <v>Cuadrilla</v>
          </cell>
          <cell r="D3075" t="str">
            <v>HR</v>
          </cell>
          <cell r="E3075">
            <v>121752</v>
          </cell>
          <cell r="F3075">
            <v>76883</v>
          </cell>
        </row>
        <row r="3076">
          <cell r="A3076" t="str">
            <v>C38</v>
          </cell>
          <cell r="B3076" t="str">
            <v>CUADRILLA CC TIPO 6 (1 OFICIAL + 6 AYUDANTE) (Pintura)</v>
          </cell>
          <cell r="C3076" t="str">
            <v>Cuadrilla</v>
          </cell>
          <cell r="D3076" t="str">
            <v>HR</v>
          </cell>
          <cell r="E3076">
            <v>124744</v>
          </cell>
          <cell r="F3076">
            <v>80380</v>
          </cell>
        </row>
        <row r="3077">
          <cell r="A3077" t="str">
            <v>C39</v>
          </cell>
          <cell r="B3077" t="str">
            <v>CUADRILLA DD TIPO 6 (1 OFICIAL + 6 AYUDANTE) (Carpinteria)</v>
          </cell>
          <cell r="C3077" t="str">
            <v>Cuadrilla</v>
          </cell>
          <cell r="D3077" t="str">
            <v>HR</v>
          </cell>
          <cell r="E3077">
            <v>124744</v>
          </cell>
          <cell r="F3077">
            <v>80380</v>
          </cell>
        </row>
        <row r="3078">
          <cell r="A3078" t="str">
            <v>C40</v>
          </cell>
          <cell r="B3078" t="str">
            <v>CUADRILLA EE TIPO 6 (1 OFICIAL + 6 AYUDANTE) (Dry Wall)</v>
          </cell>
          <cell r="C3078" t="str">
            <v>Cuadrilla</v>
          </cell>
          <cell r="D3078" t="str">
            <v>HR</v>
          </cell>
          <cell r="E3078">
            <v>123962</v>
          </cell>
          <cell r="F3078">
            <v>78288</v>
          </cell>
        </row>
        <row r="3079">
          <cell r="A3079" t="str">
            <v>C41</v>
          </cell>
          <cell r="B3079" t="str">
            <v>CUADRILLA FF TIPO 6 (1 OFICIAL + 6 AYUDANTE) (Electricas)</v>
          </cell>
          <cell r="C3079" t="str">
            <v>Cuadrilla</v>
          </cell>
          <cell r="D3079" t="str">
            <v>HR</v>
          </cell>
          <cell r="E3079">
            <v>162701</v>
          </cell>
          <cell r="F3079">
            <v>102898</v>
          </cell>
        </row>
        <row r="3080">
          <cell r="A3080" t="str">
            <v>C42</v>
          </cell>
          <cell r="B3080" t="str">
            <v>CUADRILLA GG TIPO 6 (1 OFICIAL + 6 AYUDANTE) (Alumbrado Publico)</v>
          </cell>
          <cell r="C3080" t="str">
            <v>Cuadrilla</v>
          </cell>
          <cell r="D3080" t="str">
            <v>HR</v>
          </cell>
          <cell r="E3080">
            <v>210919</v>
          </cell>
          <cell r="F3080">
            <v>143905</v>
          </cell>
        </row>
        <row r="3081">
          <cell r="A3081" t="str">
            <v>C43</v>
          </cell>
          <cell r="B3081" t="str">
            <v>AYUDANTE AA (ALBAÑILERIA)</v>
          </cell>
          <cell r="C3081" t="str">
            <v>Cuadrilla</v>
          </cell>
          <cell r="D3081" t="str">
            <v>HR</v>
          </cell>
          <cell r="E3081">
            <v>14562</v>
          </cell>
          <cell r="F3081">
            <v>9198</v>
          </cell>
        </row>
        <row r="3082">
          <cell r="A3082" t="str">
            <v>C44</v>
          </cell>
          <cell r="B3082" t="str">
            <v>CUADRILLA AA (2 AYUDANTES)</v>
          </cell>
          <cell r="C3082" t="str">
            <v>Cuadrilla</v>
          </cell>
          <cell r="D3082" t="str">
            <v>HR</v>
          </cell>
          <cell r="E3082">
            <v>29124</v>
          </cell>
          <cell r="F3082">
            <v>18396</v>
          </cell>
        </row>
        <row r="3083">
          <cell r="A3083" t="str">
            <v>C45</v>
          </cell>
          <cell r="B3083" t="str">
            <v>CUADRILLA HH (1 SOLDADOR + 1 AYUDANTE)</v>
          </cell>
          <cell r="C3083" t="str">
            <v>Cuadrilla</v>
          </cell>
          <cell r="D3083" t="str">
            <v>HR</v>
          </cell>
          <cell r="E3083">
            <v>45915</v>
          </cell>
          <cell r="F3083">
            <v>27110</v>
          </cell>
        </row>
        <row r="3084">
          <cell r="A3084" t="str">
            <v>C46</v>
          </cell>
          <cell r="B3084" t="str">
            <v>JORNAL VIGILANTE NOCTURNO Y/O FESTIVOS CON PRESTACIONES</v>
          </cell>
          <cell r="C3084" t="str">
            <v>Cuadrilla</v>
          </cell>
          <cell r="D3084" t="str">
            <v>DIA</v>
          </cell>
          <cell r="E3084">
            <v>18090.261961977289</v>
          </cell>
          <cell r="F3084">
            <v>132602</v>
          </cell>
        </row>
        <row r="3085">
          <cell r="A3085" t="str">
            <v>C47</v>
          </cell>
          <cell r="B3085" t="str">
            <v>VIGIA DE SALUD (AUXILIAR DE ENFERMERIA)</v>
          </cell>
          <cell r="C3085" t="str">
            <v>Cuadrilla</v>
          </cell>
          <cell r="D3085" t="str">
            <v>DIA</v>
          </cell>
          <cell r="E3085">
            <v>13721.905261619771</v>
          </cell>
          <cell r="F3085">
            <v>100582</v>
          </cell>
        </row>
        <row r="3086">
          <cell r="A3086" t="str">
            <v>C48</v>
          </cell>
          <cell r="B3086" t="str">
            <v>AYUDANTE PARA DESINFECCION CONTINUA DE ESPACIOS MEDIO TIEMPO</v>
          </cell>
          <cell r="C3086" t="str">
            <v>Cuadrilla</v>
          </cell>
          <cell r="D3086" t="str">
            <v>HR</v>
          </cell>
          <cell r="E3086">
            <v>14563.007025920873</v>
          </cell>
          <cell r="F3086">
            <v>36787</v>
          </cell>
        </row>
        <row r="3087">
          <cell r="A3087" t="str">
            <v>C49</v>
          </cell>
          <cell r="B3087" t="str">
            <v>AYUDANTE DE OBRA</v>
          </cell>
          <cell r="C3087" t="str">
            <v>Cuadrilla</v>
          </cell>
          <cell r="D3087" t="str">
            <v>DIA</v>
          </cell>
          <cell r="E3087">
            <v>58363.5</v>
          </cell>
        </row>
        <row r="3088">
          <cell r="A3088" t="str">
            <v>C50</v>
          </cell>
          <cell r="B3088" t="str">
            <v>CUADRILLA (1 OF + 2 AYU) ACERO INOXIDABLE</v>
          </cell>
          <cell r="C3088" t="str">
            <v>Cuadrilla</v>
          </cell>
          <cell r="D3088" t="str">
            <v>HR</v>
          </cell>
          <cell r="E3088">
            <v>75400</v>
          </cell>
        </row>
        <row r="3089">
          <cell r="A3089" t="str">
            <v>P1</v>
          </cell>
          <cell r="B3089" t="str">
            <v>OFICIAL AA (ALBAÑILERIA)</v>
          </cell>
          <cell r="C3089" t="str">
            <v>Personal</v>
          </cell>
          <cell r="D3089" t="str">
            <v>HR</v>
          </cell>
          <cell r="E3089">
            <v>23301</v>
          </cell>
        </row>
        <row r="3090">
          <cell r="A3090" t="str">
            <v>P2</v>
          </cell>
          <cell r="B3090" t="str">
            <v>OFICIAL BB (INSTALACIONES)</v>
          </cell>
          <cell r="C3090" t="str">
            <v>Personal</v>
          </cell>
          <cell r="D3090" t="str">
            <v>HR</v>
          </cell>
          <cell r="E3090">
            <v>25632</v>
          </cell>
        </row>
        <row r="3091">
          <cell r="A3091" t="str">
            <v>P3</v>
          </cell>
          <cell r="B3091" t="str">
            <v>OFICIAL CC (PINTURA)</v>
          </cell>
          <cell r="C3091" t="str">
            <v>Personal</v>
          </cell>
          <cell r="D3091" t="str">
            <v>HR</v>
          </cell>
          <cell r="E3091">
            <v>24256</v>
          </cell>
        </row>
        <row r="3092">
          <cell r="A3092" t="str">
            <v>P4</v>
          </cell>
          <cell r="B3092" t="str">
            <v>OFICIAL DD (CARPINTERIA)</v>
          </cell>
          <cell r="C3092" t="str">
            <v>Personal</v>
          </cell>
          <cell r="D3092" t="str">
            <v>HR</v>
          </cell>
          <cell r="E3092">
            <v>24256</v>
          </cell>
        </row>
        <row r="3093">
          <cell r="A3093" t="str">
            <v>P5</v>
          </cell>
          <cell r="B3093" t="str">
            <v>OFICIAL EE (DRY WALL)</v>
          </cell>
          <cell r="C3093" t="str">
            <v>Personal</v>
          </cell>
          <cell r="D3093" t="str">
            <v>HR</v>
          </cell>
          <cell r="E3093">
            <v>26096</v>
          </cell>
        </row>
        <row r="3094">
          <cell r="A3094" t="str">
            <v>P6</v>
          </cell>
          <cell r="B3094" t="str">
            <v>OFICIAL FF (ELECTRICAS)</v>
          </cell>
          <cell r="C3094" t="str">
            <v>Personal</v>
          </cell>
          <cell r="D3094" t="str">
            <v>HR</v>
          </cell>
          <cell r="E3094">
            <v>31637</v>
          </cell>
        </row>
        <row r="3095">
          <cell r="A3095" t="str">
            <v>P7</v>
          </cell>
          <cell r="B3095" t="str">
            <v>OFICIAL GG (ALUMBRADO PUBLICO)</v>
          </cell>
          <cell r="C3095" t="str">
            <v>Personal</v>
          </cell>
          <cell r="D3095" t="str">
            <v>HR</v>
          </cell>
          <cell r="E3095">
            <v>52729</v>
          </cell>
        </row>
        <row r="3096">
          <cell r="A3096" t="str">
            <v>P8</v>
          </cell>
          <cell r="B3096" t="str">
            <v>AYUDANTE AA (ALBAÑILERIA)</v>
          </cell>
          <cell r="C3096" t="str">
            <v>Personal</v>
          </cell>
          <cell r="D3096" t="str">
            <v>HR</v>
          </cell>
          <cell r="E3096">
            <v>14562</v>
          </cell>
        </row>
        <row r="3097">
          <cell r="A3097" t="str">
            <v>P9</v>
          </cell>
          <cell r="B3097" t="str">
            <v>AYUDANTE BB (INSTALACIONES)</v>
          </cell>
          <cell r="C3097" t="str">
            <v>Personal</v>
          </cell>
          <cell r="D3097" t="str">
            <v>HR</v>
          </cell>
          <cell r="E3097">
            <v>16020</v>
          </cell>
        </row>
        <row r="3098">
          <cell r="A3098" t="str">
            <v>P10</v>
          </cell>
          <cell r="B3098" t="str">
            <v>AYUDANTE CC (PINTURA)</v>
          </cell>
          <cell r="C3098" t="str">
            <v>Personal</v>
          </cell>
          <cell r="D3098" t="str">
            <v>HR</v>
          </cell>
          <cell r="E3098">
            <v>16748</v>
          </cell>
        </row>
        <row r="3099">
          <cell r="A3099" t="str">
            <v>P11</v>
          </cell>
          <cell r="B3099" t="str">
            <v>AYUDANTE DD (CARPINTERIA)</v>
          </cell>
          <cell r="C3099" t="str">
            <v>Personal</v>
          </cell>
          <cell r="D3099" t="str">
            <v>HR</v>
          </cell>
          <cell r="E3099">
            <v>16748</v>
          </cell>
        </row>
        <row r="3100">
          <cell r="A3100" t="str">
            <v>P12</v>
          </cell>
          <cell r="B3100" t="str">
            <v>AYUDANTE EE (DRY WALL)</v>
          </cell>
          <cell r="C3100" t="str">
            <v>Personal</v>
          </cell>
          <cell r="D3100" t="str">
            <v>HR</v>
          </cell>
          <cell r="E3100">
            <v>16311</v>
          </cell>
        </row>
        <row r="3101">
          <cell r="A3101" t="str">
            <v>P13</v>
          </cell>
          <cell r="B3101" t="str">
            <v>AYUDANTE FF (ELECTRICAS)</v>
          </cell>
          <cell r="C3101" t="str">
            <v>Personal</v>
          </cell>
          <cell r="D3101" t="str">
            <v>HR</v>
          </cell>
          <cell r="E3101">
            <v>21844</v>
          </cell>
        </row>
        <row r="3102">
          <cell r="A3102" t="str">
            <v>P14</v>
          </cell>
          <cell r="B3102" t="str">
            <v>AYUDANTE GG (ALUMBRADO PUBLICO)</v>
          </cell>
          <cell r="C3102" t="str">
            <v>Personal</v>
          </cell>
          <cell r="D3102" t="str">
            <v>HR</v>
          </cell>
          <cell r="E3102">
            <v>26365</v>
          </cell>
        </row>
        <row r="3103">
          <cell r="A3103" t="str">
            <v>P15</v>
          </cell>
          <cell r="B3103" t="str">
            <v>AYUDANTE PRACTICO AA (ALBAÑILERIA)</v>
          </cell>
          <cell r="C3103" t="str">
            <v>Personal</v>
          </cell>
          <cell r="D3103" t="str">
            <v>HR</v>
          </cell>
          <cell r="E3103">
            <v>18202.5</v>
          </cell>
        </row>
        <row r="3104">
          <cell r="A3104" t="str">
            <v>P16</v>
          </cell>
          <cell r="B3104" t="str">
            <v>SOLDADOR</v>
          </cell>
          <cell r="C3104" t="str">
            <v>Personal</v>
          </cell>
          <cell r="D3104" t="str">
            <v>HR</v>
          </cell>
          <cell r="E3104">
            <v>19549.613538994188</v>
          </cell>
        </row>
        <row r="3105">
          <cell r="A3105" t="str">
            <v>P17</v>
          </cell>
          <cell r="B3105" t="str">
            <v>REGULADOR DE TRANSITO (CON DOTACION Y EQUIPOS)</v>
          </cell>
          <cell r="C3105" t="str">
            <v>Personal</v>
          </cell>
          <cell r="D3105" t="str">
            <v>MES</v>
          </cell>
          <cell r="E3105">
            <v>3385305.2450000001</v>
          </cell>
        </row>
        <row r="3106">
          <cell r="A3106" t="str">
            <v>P18</v>
          </cell>
          <cell r="B3106" t="str">
            <v>MAESTRO DE OBRA CON EXPERIENCIA EN INSTALACION DE GUADUA</v>
          </cell>
          <cell r="C3106" t="str">
            <v>Personal</v>
          </cell>
          <cell r="D3106" t="str">
            <v>MES</v>
          </cell>
          <cell r="E3106">
            <v>5380700.0000000009</v>
          </cell>
        </row>
        <row r="3107">
          <cell r="A3107" t="str">
            <v>AB1</v>
          </cell>
          <cell r="B3107" t="str">
            <v>ACERO 60.000 PSI (INCLUYE ALAMBRE NEGRO Y FIGURACIÓN )</v>
          </cell>
          <cell r="C3107" t="str">
            <v>Analisis Basico</v>
          </cell>
          <cell r="D3107" t="str">
            <v>KG</v>
          </cell>
          <cell r="E3107">
            <v>8042</v>
          </cell>
          <cell r="F3107">
            <v>6993</v>
          </cell>
        </row>
        <row r="3108">
          <cell r="A3108" t="str">
            <v>AB2</v>
          </cell>
          <cell r="B3108" t="str">
            <v>CONCRETO 1500 psi - 10.5 Mpa</v>
          </cell>
          <cell r="C3108" t="str">
            <v>Analisis Basico</v>
          </cell>
          <cell r="D3108" t="str">
            <v>M3</v>
          </cell>
          <cell r="E3108">
            <v>447186</v>
          </cell>
          <cell r="F3108">
            <v>431830</v>
          </cell>
        </row>
        <row r="3109">
          <cell r="A3109" t="str">
            <v>AB3</v>
          </cell>
          <cell r="B3109" t="str">
            <v>CONCRETO 2000 PSI - 14 MPA</v>
          </cell>
          <cell r="C3109" t="str">
            <v>Analisis Basico</v>
          </cell>
          <cell r="D3109" t="str">
            <v>M3</v>
          </cell>
          <cell r="E3109">
            <v>465478</v>
          </cell>
          <cell r="F3109">
            <v>445054</v>
          </cell>
        </row>
        <row r="3110">
          <cell r="A3110" t="str">
            <v>AB4</v>
          </cell>
          <cell r="B3110" t="str">
            <v>CONCRETO 2500 psi - 17.5 Mpa</v>
          </cell>
          <cell r="C3110" t="str">
            <v>Analisis Basico</v>
          </cell>
          <cell r="D3110" t="str">
            <v>M3</v>
          </cell>
          <cell r="E3110">
            <v>535318</v>
          </cell>
          <cell r="F3110">
            <v>500691</v>
          </cell>
        </row>
        <row r="3111">
          <cell r="A3111" t="str">
            <v>AB5</v>
          </cell>
          <cell r="B3111" t="str">
            <v>CONCRETO 3000 psi - 21 Mpa</v>
          </cell>
          <cell r="C3111" t="str">
            <v>Analisis Basico</v>
          </cell>
          <cell r="D3111" t="str">
            <v>M3</v>
          </cell>
          <cell r="E3111">
            <v>597780</v>
          </cell>
          <cell r="F3111">
            <v>554104</v>
          </cell>
        </row>
        <row r="3112">
          <cell r="A3112" t="str">
            <v>AB6</v>
          </cell>
          <cell r="B3112" t="str">
            <v>CONCRETO 3500 psi - 24.5 Mpa</v>
          </cell>
          <cell r="C3112" t="str">
            <v>Analisis Basico</v>
          </cell>
          <cell r="D3112" t="str">
            <v>M3</v>
          </cell>
          <cell r="E3112">
            <v>660651</v>
          </cell>
          <cell r="F3112">
            <v>603954</v>
          </cell>
        </row>
        <row r="3113">
          <cell r="A3113" t="str">
            <v>AB7</v>
          </cell>
          <cell r="B3113" t="str">
            <v>CONCRETO 4000 psi - 28 Mpa</v>
          </cell>
          <cell r="C3113" t="str">
            <v>Analisis Basico</v>
          </cell>
          <cell r="D3113" t="str">
            <v>M3</v>
          </cell>
          <cell r="E3113">
            <v>682944</v>
          </cell>
          <cell r="F3113">
            <v>622440</v>
          </cell>
        </row>
        <row r="3114">
          <cell r="A3114" t="str">
            <v>AB8</v>
          </cell>
          <cell r="B3114" t="str">
            <v>CONCRETO 1500 psi - 10.5 Mpa Impermeabilizado</v>
          </cell>
          <cell r="C3114" t="str">
            <v>Analisis Basico</v>
          </cell>
          <cell r="D3114" t="str">
            <v>M3</v>
          </cell>
          <cell r="E3114">
            <v>463635</v>
          </cell>
          <cell r="F3114">
            <v>455010</v>
          </cell>
        </row>
        <row r="3115">
          <cell r="A3115" t="str">
            <v>AB9</v>
          </cell>
          <cell r="B3115" t="str">
            <v>CONCRETO 2000 psi - 14 Mpa Impermeabilizado</v>
          </cell>
          <cell r="C3115" t="str">
            <v>Analisis Basico</v>
          </cell>
          <cell r="D3115" t="str">
            <v>M3</v>
          </cell>
          <cell r="E3115">
            <v>483494</v>
          </cell>
          <cell r="F3115">
            <v>468234</v>
          </cell>
        </row>
        <row r="3116">
          <cell r="A3116" t="str">
            <v>AB10</v>
          </cell>
          <cell r="B3116" t="str">
            <v>CONCRETO 2500 psi - 17.5 Mpa Impermeabilizado</v>
          </cell>
          <cell r="C3116" t="str">
            <v>Analisis Basico</v>
          </cell>
          <cell r="D3116" t="str">
            <v>M3</v>
          </cell>
          <cell r="E3116">
            <v>558817</v>
          </cell>
          <cell r="F3116">
            <v>523872</v>
          </cell>
        </row>
        <row r="3117">
          <cell r="A3117" t="str">
            <v>AB11</v>
          </cell>
          <cell r="B3117" t="str">
            <v>CONCRETO 3000 psi - 21 Mpa Impermeabilizado</v>
          </cell>
          <cell r="C3117" t="str">
            <v>Analisis Basico</v>
          </cell>
          <cell r="D3117" t="str">
            <v>M3</v>
          </cell>
          <cell r="E3117">
            <v>625196</v>
          </cell>
          <cell r="F3117">
            <v>577285</v>
          </cell>
        </row>
        <row r="3118">
          <cell r="A3118" t="str">
            <v>AB12</v>
          </cell>
          <cell r="B3118" t="str">
            <v>CONCRETO 3500 psi - 24.5 Mpa Impermeabilizado</v>
          </cell>
          <cell r="C3118" t="str">
            <v>Analisis Basico</v>
          </cell>
          <cell r="D3118" t="str">
            <v>M3</v>
          </cell>
          <cell r="E3118">
            <v>693550</v>
          </cell>
          <cell r="F3118">
            <v>627134</v>
          </cell>
        </row>
        <row r="3119">
          <cell r="A3119" t="str">
            <v>AB13</v>
          </cell>
          <cell r="B3119" t="str">
            <v>CONCRETO 4000 psi - 28 Mpa Impermeabilizado</v>
          </cell>
          <cell r="C3119" t="str">
            <v>Analisis Basico</v>
          </cell>
          <cell r="D3119" t="str">
            <v>M3</v>
          </cell>
          <cell r="E3119">
            <v>718193</v>
          </cell>
          <cell r="F3119">
            <v>645620</v>
          </cell>
        </row>
        <row r="3120">
          <cell r="A3120" t="str">
            <v>AB14</v>
          </cell>
          <cell r="B3120" t="str">
            <v>CONCRETO MR 40 kg/cm2</v>
          </cell>
          <cell r="C3120" t="str">
            <v>Analisis Basico</v>
          </cell>
          <cell r="D3120" t="str">
            <v>M3</v>
          </cell>
          <cell r="E3120">
            <v>602548</v>
          </cell>
          <cell r="F3120">
            <v>561823</v>
          </cell>
        </row>
        <row r="3121">
          <cell r="A3121" t="str">
            <v>AB15</v>
          </cell>
          <cell r="B3121" t="str">
            <v>CONCRETO MR 42 kg/cm2</v>
          </cell>
          <cell r="C3121" t="str">
            <v>Analisis Basico</v>
          </cell>
          <cell r="D3121" t="str">
            <v>M3</v>
          </cell>
          <cell r="E3121">
            <v>637043</v>
          </cell>
          <cell r="F3121">
            <v>571213</v>
          </cell>
        </row>
        <row r="3122">
          <cell r="A3122" t="str">
            <v>AB16</v>
          </cell>
          <cell r="B3122" t="str">
            <v>CONCRETO MR 44 kg/cm2</v>
          </cell>
          <cell r="C3122" t="str">
            <v>Analisis Basico</v>
          </cell>
          <cell r="D3122" t="str">
            <v>M3</v>
          </cell>
          <cell r="E3122">
            <v>680060</v>
          </cell>
          <cell r="F3122">
            <v>586045</v>
          </cell>
        </row>
        <row r="3123">
          <cell r="A3123" t="str">
            <v>AB17</v>
          </cell>
          <cell r="B3123" t="str">
            <v>CONCRETO 5000 psi - 35 Mpa Impermeabilizado</v>
          </cell>
          <cell r="C3123" t="str">
            <v>Analisis Basico</v>
          </cell>
          <cell r="D3123" t="str">
            <v>M3</v>
          </cell>
          <cell r="E3123">
            <v>841009</v>
          </cell>
          <cell r="F3123">
            <v>739830</v>
          </cell>
        </row>
        <row r="3124">
          <cell r="A3124" t="str">
            <v>AB18</v>
          </cell>
          <cell r="B3124" t="str">
            <v>CONCRETO 5000 psi - 35 Mpa</v>
          </cell>
          <cell r="C3124" t="str">
            <v>Analisis Basico</v>
          </cell>
          <cell r="D3124" t="str">
            <v>M3</v>
          </cell>
          <cell r="E3124">
            <v>798907</v>
          </cell>
          <cell r="F3124">
            <v>716650</v>
          </cell>
        </row>
        <row r="3125">
          <cell r="A3125" t="str">
            <v>AB19</v>
          </cell>
          <cell r="B3125" t="str">
            <v>MORTERO 1:2</v>
          </cell>
          <cell r="C3125" t="str">
            <v>Analisis Basico</v>
          </cell>
          <cell r="D3125" t="str">
            <v>M3</v>
          </cell>
          <cell r="E3125">
            <v>654934</v>
          </cell>
        </row>
        <row r="3126">
          <cell r="A3126" t="str">
            <v>AB20</v>
          </cell>
          <cell r="B3126" t="str">
            <v>MORTERO 1:3</v>
          </cell>
          <cell r="C3126" t="str">
            <v>Analisis Basico</v>
          </cell>
          <cell r="D3126" t="str">
            <v>M3</v>
          </cell>
          <cell r="E3126">
            <v>531559</v>
          </cell>
        </row>
        <row r="3127">
          <cell r="A3127" t="str">
            <v>AB21</v>
          </cell>
          <cell r="B3127" t="str">
            <v>MORTERO 1:4</v>
          </cell>
          <cell r="C3127" t="str">
            <v>Analisis Basico</v>
          </cell>
          <cell r="D3127" t="str">
            <v>M3</v>
          </cell>
          <cell r="E3127">
            <v>458377</v>
          </cell>
        </row>
        <row r="3128">
          <cell r="A3128" t="str">
            <v>AB22</v>
          </cell>
          <cell r="B3128" t="str">
            <v>MORTERO 1:5</v>
          </cell>
          <cell r="C3128" t="str">
            <v>Analisis Basico</v>
          </cell>
          <cell r="D3128" t="str">
            <v>M3</v>
          </cell>
          <cell r="E3128">
            <v>408049</v>
          </cell>
        </row>
        <row r="3129">
          <cell r="A3129" t="str">
            <v>AB23</v>
          </cell>
          <cell r="B3129" t="str">
            <v>MORTERO 1:3 Impermeabilizado</v>
          </cell>
          <cell r="C3129" t="str">
            <v>Analisis Basico</v>
          </cell>
          <cell r="D3129" t="str">
            <v>M3</v>
          </cell>
          <cell r="E3129">
            <v>688743</v>
          </cell>
        </row>
        <row r="3130">
          <cell r="A3130" t="str">
            <v>AB24</v>
          </cell>
          <cell r="B3130" t="str">
            <v>MORTERO 1:4 Impermeabilizado</v>
          </cell>
          <cell r="C3130" t="str">
            <v>Analisis Basico</v>
          </cell>
          <cell r="D3130" t="str">
            <v>M3</v>
          </cell>
          <cell r="E3130">
            <v>584401</v>
          </cell>
        </row>
        <row r="3131">
          <cell r="A3131" t="str">
            <v>AB25</v>
          </cell>
          <cell r="B3131" t="str">
            <v>LECHADA A/C=0.45 (INCLUYE ADITIVO EXPANSOR Y PLASTIFICANTE)</v>
          </cell>
          <cell r="C3131" t="str">
            <v>Analisis Basico</v>
          </cell>
          <cell r="D3131" t="str">
            <v>LT</v>
          </cell>
          <cell r="E3131">
            <v>5509</v>
          </cell>
        </row>
        <row r="3132">
          <cell r="A3132" t="str">
            <v>AB26</v>
          </cell>
          <cell r="B3132" t="str">
            <v>SUMINISTRO, TRANSPORTE E INSTALACION MALLA ELECTROSOLDADA CUALQUIER REFERENCIA (Incluye alambre negro, colocación y traslapo).</v>
          </cell>
          <cell r="C3132" t="str">
            <v>Analisis Basico</v>
          </cell>
          <cell r="D3132" t="str">
            <v>KG</v>
          </cell>
          <cell r="E3132">
            <v>8886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ividades"/>
      <sheetName val="A.P.U"/>
      <sheetName val="Insumos"/>
      <sheetName val="Analisis AIU"/>
      <sheetName val="Analisis Mano de Obra"/>
      <sheetName val="Analisis Herramienta Menor"/>
      <sheetName val="Analisis Factor Prestacional"/>
      <sheetName val="BASE DE DATOS CRYSTAL 2025_sinv"/>
    </sheetNames>
    <definedNames>
      <definedName name="Itera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44547-BEF2-4126-A0A1-20222CC71C2E}">
  <sheetPr>
    <pageSetUpPr fitToPage="1"/>
  </sheetPr>
  <dimension ref="A1:P158"/>
  <sheetViews>
    <sheetView tabSelected="1" view="pageBreakPreview" topLeftCell="A143" zoomScale="70" zoomScaleNormal="70" zoomScaleSheetLayoutView="70" workbookViewId="0">
      <selection activeCell="F155" sqref="F155"/>
    </sheetView>
  </sheetViews>
  <sheetFormatPr defaultColWidth="11.42578125" defaultRowHeight="15.75"/>
  <cols>
    <col min="1" max="1" width="3.5703125" style="393" customWidth="1"/>
    <col min="2" max="2" width="11.42578125" style="393"/>
    <col min="3" max="3" width="15.140625" style="393" customWidth="1"/>
    <col min="4" max="4" width="58" style="393" customWidth="1"/>
    <col min="5" max="6" width="11.42578125" style="393"/>
    <col min="7" max="7" width="15.7109375" style="393" customWidth="1"/>
    <col min="8" max="8" width="19.28515625" style="397" customWidth="1"/>
    <col min="9" max="9" width="11.42578125" style="393" customWidth="1"/>
    <col min="10" max="10" width="20" style="393" bestFit="1" customWidth="1"/>
    <col min="11" max="11" width="25.5703125" style="393" customWidth="1"/>
    <col min="12" max="12" width="12.85546875" style="393" bestFit="1" customWidth="1"/>
    <col min="13" max="13" width="16.28515625" style="393" bestFit="1" customWidth="1"/>
    <col min="14" max="14" width="21.42578125" style="393" customWidth="1"/>
    <col min="15" max="15" width="21.140625" style="393" customWidth="1"/>
    <col min="16" max="16" width="20" style="393" customWidth="1"/>
    <col min="17" max="16384" width="11.42578125" style="393"/>
  </cols>
  <sheetData>
    <row r="1" spans="1:9" ht="16.5" hidden="1" thickTop="1">
      <c r="A1" s="532"/>
      <c r="B1" s="533"/>
      <c r="C1" s="533"/>
      <c r="D1" s="533"/>
      <c r="E1" s="533"/>
      <c r="F1" s="533"/>
      <c r="G1" s="533"/>
      <c r="H1" s="533"/>
      <c r="I1" s="1"/>
    </row>
    <row r="2" spans="1:9">
      <c r="A2" s="480"/>
      <c r="B2" s="55"/>
      <c r="C2" s="55"/>
      <c r="D2" s="55"/>
      <c r="E2" s="55"/>
      <c r="F2" s="55"/>
      <c r="G2" s="55"/>
      <c r="H2" s="55"/>
      <c r="I2" s="1"/>
    </row>
    <row r="3" spans="1:9" ht="15.75" customHeight="1">
      <c r="A3" s="480"/>
      <c r="B3" s="55"/>
      <c r="C3" s="534" t="s">
        <v>0</v>
      </c>
      <c r="D3" s="534"/>
      <c r="E3" s="534"/>
      <c r="F3" s="534"/>
      <c r="G3" s="55"/>
      <c r="H3" s="55"/>
      <c r="I3" s="1"/>
    </row>
    <row r="4" spans="1:9">
      <c r="A4" s="480"/>
      <c r="B4" s="55"/>
      <c r="C4" s="481" t="s">
        <v>1</v>
      </c>
      <c r="D4" s="482" t="s">
        <v>2</v>
      </c>
      <c r="E4" s="481" t="s">
        <v>3</v>
      </c>
      <c r="F4" s="482">
        <v>4</v>
      </c>
      <c r="G4" s="55"/>
      <c r="H4" s="55"/>
      <c r="I4" s="1"/>
    </row>
    <row r="5" spans="1:9">
      <c r="A5" s="480"/>
      <c r="B5" s="55"/>
      <c r="C5" s="55"/>
      <c r="D5" s="55"/>
      <c r="E5" s="55"/>
      <c r="F5" s="55"/>
      <c r="G5" s="55"/>
      <c r="H5" s="55"/>
      <c r="I5" s="1"/>
    </row>
    <row r="6" spans="1:9">
      <c r="A6" s="480"/>
      <c r="B6" s="55"/>
      <c r="C6" s="55"/>
      <c r="D6" s="55"/>
      <c r="E6" s="55"/>
      <c r="F6" s="55"/>
      <c r="G6" s="55"/>
      <c r="H6" s="55"/>
      <c r="I6" s="1"/>
    </row>
    <row r="7" spans="1:9" ht="16.5" thickBot="1">
      <c r="A7" s="480"/>
      <c r="B7" s="55"/>
      <c r="C7" s="55"/>
      <c r="D7" s="55"/>
      <c r="E7" s="55"/>
      <c r="F7" s="55"/>
      <c r="G7" s="55"/>
      <c r="H7" s="55"/>
      <c r="I7" s="1"/>
    </row>
    <row r="8" spans="1:9" ht="16.5" thickTop="1">
      <c r="A8" s="2"/>
      <c r="B8" s="535" t="s">
        <v>4</v>
      </c>
      <c r="C8" s="536"/>
      <c r="D8" s="536"/>
      <c r="E8" s="536"/>
      <c r="F8" s="536"/>
      <c r="G8" s="536"/>
      <c r="H8" s="537"/>
      <c r="I8" s="1"/>
    </row>
    <row r="9" spans="1:9">
      <c r="A9" s="3"/>
      <c r="B9" s="538" t="s">
        <v>5</v>
      </c>
      <c r="C9" s="538"/>
      <c r="D9" s="538"/>
      <c r="E9" s="538"/>
      <c r="F9" s="538"/>
      <c r="G9" s="538"/>
      <c r="H9" s="539"/>
      <c r="I9" s="1"/>
    </row>
    <row r="10" spans="1:9" ht="15.75" customHeight="1">
      <c r="A10" s="5"/>
      <c r="B10" s="540" t="s">
        <v>6</v>
      </c>
      <c r="C10" s="541"/>
      <c r="D10" s="541"/>
      <c r="E10" s="541"/>
      <c r="F10" s="541"/>
      <c r="G10" s="541"/>
      <c r="H10" s="542"/>
      <c r="I10" s="4"/>
    </row>
    <row r="11" spans="1:9" ht="24" customHeight="1">
      <c r="A11" s="3"/>
      <c r="B11" s="543"/>
      <c r="C11" s="544"/>
      <c r="D11" s="544"/>
      <c r="E11" s="544"/>
      <c r="F11" s="544"/>
      <c r="G11" s="544"/>
      <c r="H11" s="545"/>
      <c r="I11" s="1"/>
    </row>
    <row r="12" spans="1:9" ht="40.5" customHeight="1">
      <c r="A12" s="3"/>
      <c r="B12" s="529" t="s">
        <v>7</v>
      </c>
      <c r="C12" s="530"/>
      <c r="D12" s="530"/>
      <c r="E12" s="530"/>
      <c r="F12" s="530"/>
      <c r="G12" s="530"/>
      <c r="H12" s="531"/>
      <c r="I12" s="1"/>
    </row>
    <row r="13" spans="1:9" ht="62.25" customHeight="1" thickBot="1">
      <c r="A13" s="2"/>
      <c r="B13" s="549" t="s">
        <v>8</v>
      </c>
      <c r="C13" s="550"/>
      <c r="D13" s="550"/>
      <c r="E13" s="550"/>
      <c r="F13" s="550"/>
      <c r="G13" s="550"/>
      <c r="H13" s="551"/>
      <c r="I13" s="1"/>
    </row>
    <row r="14" spans="1:9" ht="20.25" customHeight="1">
      <c r="A14" s="2"/>
      <c r="B14" s="552" t="s">
        <v>9</v>
      </c>
      <c r="C14" s="554" t="s">
        <v>10</v>
      </c>
      <c r="D14" s="552" t="s">
        <v>11</v>
      </c>
      <c r="E14" s="554" t="s">
        <v>12</v>
      </c>
      <c r="F14" s="554" t="s">
        <v>13</v>
      </c>
      <c r="G14" s="556" t="s">
        <v>14</v>
      </c>
      <c r="H14" s="558" t="s">
        <v>15</v>
      </c>
      <c r="I14" s="1"/>
    </row>
    <row r="15" spans="1:9" ht="27" customHeight="1" thickBot="1">
      <c r="A15" s="2"/>
      <c r="B15" s="553"/>
      <c r="C15" s="555"/>
      <c r="D15" s="553"/>
      <c r="E15" s="555"/>
      <c r="F15" s="555"/>
      <c r="G15" s="557"/>
      <c r="H15" s="559"/>
      <c r="I15" s="1"/>
    </row>
    <row r="16" spans="1:9" s="512" customFormat="1">
      <c r="A16" s="507"/>
      <c r="B16" s="508" t="s">
        <v>16</v>
      </c>
      <c r="C16" s="509"/>
      <c r="D16" s="509"/>
      <c r="E16" s="509"/>
      <c r="F16" s="509"/>
      <c r="G16" s="509"/>
      <c r="H16" s="510"/>
      <c r="I16" s="511"/>
    </row>
    <row r="17" spans="1:9">
      <c r="A17" s="2"/>
      <c r="B17" s="8" t="s">
        <v>17</v>
      </c>
      <c r="C17" s="388" t="str">
        <f>'A.P.U'!B5</f>
        <v>001.043</v>
      </c>
      <c r="D17" s="11" t="str">
        <f>+VLOOKUP($C17,'A.P.U'!$B$5:$K$23785,3,0)</f>
        <v>ROCERIA Y LIMPIEZA</v>
      </c>
      <c r="E17" s="10" t="str">
        <f>+VLOOKUP($C17,'A.P.U'!$B$5:$K$23785,5,0)</f>
        <v>M2</v>
      </c>
      <c r="F17" s="12">
        <v>1</v>
      </c>
      <c r="G17" s="75">
        <f>+VLOOKUP($C17,'A.P.U'!$B$5:$K$23785,10,0)</f>
        <v>2475</v>
      </c>
      <c r="H17" s="61">
        <f>ROUND((G17*F17),0)</f>
        <v>2475</v>
      </c>
      <c r="I17" s="1"/>
    </row>
    <row r="18" spans="1:9" ht="31.5">
      <c r="A18" s="2"/>
      <c r="B18" s="8" t="s">
        <v>18</v>
      </c>
      <c r="C18" s="388" t="str">
        <f>'A.P.U'!B11</f>
        <v>001.049</v>
      </c>
      <c r="D18" s="11" t="str">
        <f>+VLOOKUP($C18,'A.P.U'!$B$5:$K$23785,3,0)</f>
        <v>SUMINISTRO, TRANSPORTE E INSTALACIÓN CERRAMIENTO EN YUTE H= 2 M</v>
      </c>
      <c r="E18" s="10" t="str">
        <f>+VLOOKUP($C18,'A.P.U'!$B$5:$K$23785,5,0)</f>
        <v>ML</v>
      </c>
      <c r="F18" s="12">
        <v>1</v>
      </c>
      <c r="G18" s="75">
        <f>+VLOOKUP($C18,'A.P.U'!$B$5:$K$23785,10,0)</f>
        <v>21457</v>
      </c>
      <c r="H18" s="61">
        <f>ROUND((G18*F18),0)</f>
        <v>21457</v>
      </c>
      <c r="I18" s="1"/>
    </row>
    <row r="19" spans="1:9" ht="31.5">
      <c r="A19" s="2"/>
      <c r="B19" s="8" t="s">
        <v>19</v>
      </c>
      <c r="C19" s="9" t="str">
        <f>'A.P.U'!B19</f>
        <v>001.059</v>
      </c>
      <c r="D19" s="11" t="str">
        <f>+VLOOKUP($C19,'A.P.U'!$B$5:$K$23785,3,0)</f>
        <v>SUMINISTRO, TRANSPORTE E INSTALACION TECHADO PROVISIONAL EN GUADUA Y PLÁSTICO</v>
      </c>
      <c r="E19" s="10" t="str">
        <f>+VLOOKUP($C19,'A.P.U'!$B$5:$K$23785,5,0)</f>
        <v>M2</v>
      </c>
      <c r="F19" s="12">
        <v>1</v>
      </c>
      <c r="G19" s="75">
        <f>+VLOOKUP($C19,'A.P.U'!$B$5:$K$23785,10,0)</f>
        <v>28867</v>
      </c>
      <c r="H19" s="61">
        <f>ROUND((G19*F19),0)</f>
        <v>28867</v>
      </c>
      <c r="I19" s="1"/>
    </row>
    <row r="20" spans="1:9" ht="31.5">
      <c r="A20" s="2"/>
      <c r="B20" s="8" t="s">
        <v>20</v>
      </c>
      <c r="C20" s="388" t="str">
        <f>'A.P.U'!B29</f>
        <v>033.143</v>
      </c>
      <c r="D20" s="11" t="str">
        <f>+VLOOKUP($C20,'A.P.U'!$B$5:$K$23785,3,0)</f>
        <v>SUMINISTRO, TRANSPORTE E INSTALACION TRINCHOS PROVISIONALES EN GUADUA</v>
      </c>
      <c r="E20" s="10" t="str">
        <f>+VLOOKUP($C20,'A.P.U'!$B$5:$K$23785,5,0)</f>
        <v>ML</v>
      </c>
      <c r="F20" s="12">
        <v>1</v>
      </c>
      <c r="G20" s="75">
        <f>+VLOOKUP($C20,'A.P.U'!$B$5:$K$23785,10,0)</f>
        <v>38499</v>
      </c>
      <c r="H20" s="61">
        <f t="shared" ref="H20:H21" si="0">ROUND((G20*F20),0)</f>
        <v>38499</v>
      </c>
      <c r="I20" s="1"/>
    </row>
    <row r="21" spans="1:9">
      <c r="A21" s="2"/>
      <c r="B21" s="8" t="s">
        <v>21</v>
      </c>
      <c r="C21" s="389" t="s">
        <v>22</v>
      </c>
      <c r="D21" s="11" t="str">
        <f>+VLOOKUP($C21,'A.P.U'!$B$5:$K$23785,3,0)</f>
        <v>COMISIÓN TOPOGRÁFICA</v>
      </c>
      <c r="E21" s="10" t="str">
        <f>+VLOOKUP($C21,'A.P.U'!$B$5:$K$23785,5,0)</f>
        <v>DIA</v>
      </c>
      <c r="F21" s="12">
        <v>1</v>
      </c>
      <c r="G21" s="75">
        <f>+VLOOKUP($C21,'A.P.U'!$B$5:$K$23785,10,0)</f>
        <v>983660</v>
      </c>
      <c r="H21" s="61">
        <f t="shared" si="0"/>
        <v>983660</v>
      </c>
      <c r="I21" s="1"/>
    </row>
    <row r="22" spans="1:9" ht="16.5" thickBot="1">
      <c r="A22" s="2"/>
      <c r="B22" s="15" t="s">
        <v>23</v>
      </c>
      <c r="C22" s="16"/>
      <c r="D22" s="17"/>
      <c r="E22" s="16"/>
      <c r="F22" s="18"/>
      <c r="G22" s="19"/>
      <c r="H22" s="62">
        <f>SUM(H17:H21)</f>
        <v>1074958</v>
      </c>
      <c r="I22" s="1"/>
    </row>
    <row r="23" spans="1:9" s="512" customFormat="1" ht="16.5" thickBot="1">
      <c r="A23" s="507"/>
      <c r="B23" s="513" t="s">
        <v>24</v>
      </c>
      <c r="C23" s="514"/>
      <c r="D23" s="514"/>
      <c r="E23" s="514"/>
      <c r="F23" s="514"/>
      <c r="G23" s="514"/>
      <c r="H23" s="515"/>
      <c r="I23" s="511"/>
    </row>
    <row r="24" spans="1:9">
      <c r="A24" s="2"/>
      <c r="B24" s="22" t="s">
        <v>25</v>
      </c>
      <c r="C24" s="10"/>
      <c r="D24" s="23" t="s">
        <v>26</v>
      </c>
      <c r="E24" s="10"/>
      <c r="F24" s="24"/>
      <c r="G24" s="13"/>
      <c r="H24" s="61"/>
      <c r="I24" s="1"/>
    </row>
    <row r="25" spans="1:9">
      <c r="A25" s="2"/>
      <c r="B25" s="22" t="s">
        <v>27</v>
      </c>
      <c r="C25" s="79" t="str">
        <f>'A.P.U'!B43</f>
        <v>002.001</v>
      </c>
      <c r="D25" s="11" t="str">
        <f>+VLOOKUP($C25,'A.P.U'!$B$5:$K$23785,3,0)</f>
        <v>EXCAVACIÓN EN ZANJA - MATERIAL COMÚN - 0.0 A 2.0 M</v>
      </c>
      <c r="E25" s="10" t="str">
        <f>+VLOOKUP($C25,'A.P.U'!$B$5:$K$23785,5,0)</f>
        <v>M3</v>
      </c>
      <c r="F25" s="12">
        <v>1</v>
      </c>
      <c r="G25" s="75">
        <f>+VLOOKUP($C25,'A.P.U'!$B$5:$K$23785,10,0)</f>
        <v>61207</v>
      </c>
      <c r="H25" s="61">
        <f>ROUND((G25*F25),0)</f>
        <v>61207</v>
      </c>
      <c r="I25" s="1"/>
    </row>
    <row r="26" spans="1:9">
      <c r="A26" s="2"/>
      <c r="B26" s="22" t="s">
        <v>28</v>
      </c>
      <c r="C26" s="79" t="str">
        <f>'A.P.U'!B50</f>
        <v>002.002</v>
      </c>
      <c r="D26" s="11" t="str">
        <f>+VLOOKUP($C26,'A.P.U'!$B$5:$K$23785,3,0)</f>
        <v xml:space="preserve">EXCAVACIÓN EN ZANJA - MATERIAL COMÚN - 2.01 A 4.00 M                                      </v>
      </c>
      <c r="E26" s="10" t="str">
        <f>+VLOOKUP($C26,'A.P.U'!$B$5:$K$23785,5,0)</f>
        <v>M3</v>
      </c>
      <c r="F26" s="12">
        <v>1</v>
      </c>
      <c r="G26" s="75">
        <f>+VLOOKUP($C26,'A.P.U'!$B$5:$K$23785,10,0)</f>
        <v>68452</v>
      </c>
      <c r="H26" s="61">
        <f t="shared" ref="H26:H34" si="1">ROUND((G26*F26),0)</f>
        <v>68452</v>
      </c>
      <c r="I26" s="1"/>
    </row>
    <row r="27" spans="1:9">
      <c r="A27" s="2"/>
      <c r="B27" s="22" t="s">
        <v>29</v>
      </c>
      <c r="C27" s="79" t="str">
        <f>'A.P.U'!B56</f>
        <v>002.004</v>
      </c>
      <c r="D27" s="11" t="str">
        <f>+VLOOKUP($C27,'A.P.U'!$B$5:$K$23785,3,0)</f>
        <v>EXCAVACIÓN EN ZANJA - CONGLOMERADO - 0.0 A 2.0 M</v>
      </c>
      <c r="E27" s="10" t="str">
        <f>+VLOOKUP($C27,'A.P.U'!$B$5:$K$23785,5,0)</f>
        <v>M3</v>
      </c>
      <c r="F27" s="12">
        <v>1</v>
      </c>
      <c r="G27" s="75">
        <f>+VLOOKUP($C27,'A.P.U'!$B$5:$K$23785,10,0)</f>
        <v>85485</v>
      </c>
      <c r="H27" s="61">
        <f t="shared" si="1"/>
        <v>85485</v>
      </c>
      <c r="I27" s="1"/>
    </row>
    <row r="28" spans="1:9">
      <c r="A28" s="2"/>
      <c r="B28" s="22" t="s">
        <v>30</v>
      </c>
      <c r="C28" s="79" t="str">
        <f>'A.P.U'!B63</f>
        <v>002.005</v>
      </c>
      <c r="D28" s="11" t="str">
        <f>+VLOOKUP($C28,'A.P.U'!$B$5:$K$23785,3,0)</f>
        <v>EXCAVACIÓN EN ZANJA - CONGLOMERADO - 2.01 A 4.00 M</v>
      </c>
      <c r="E28" s="10" t="str">
        <f>+VLOOKUP($C28,'A.P.U'!$B$5:$K$23785,5,0)</f>
        <v>M3</v>
      </c>
      <c r="F28" s="12">
        <v>1</v>
      </c>
      <c r="G28" s="75">
        <f>+VLOOKUP($C28,'A.P.U'!$B$5:$K$23785,10,0)</f>
        <v>113386</v>
      </c>
      <c r="H28" s="61">
        <f t="shared" si="1"/>
        <v>113386</v>
      </c>
      <c r="I28" s="1"/>
    </row>
    <row r="29" spans="1:9" ht="31.5">
      <c r="A29" s="2"/>
      <c r="B29" s="22" t="s">
        <v>31</v>
      </c>
      <c r="C29" s="9" t="str">
        <f>'A.P.U'!B70</f>
        <v>002.010</v>
      </c>
      <c r="D29" s="11" t="str">
        <f>+VLOOKUP($C29,'A.P.U'!$B$5:$K$23785,3,0)</f>
        <v>EXCAVACIÓN PARA ESTRUCTURAS - MATERIAL COMÚN - 0.0 A 2.0 M</v>
      </c>
      <c r="E29" s="10" t="str">
        <f>+VLOOKUP($C29,'A.P.U'!$B$5:$K$23785,5,0)</f>
        <v>M3</v>
      </c>
      <c r="F29" s="12">
        <v>1</v>
      </c>
      <c r="G29" s="75">
        <f>+VLOOKUP($C29,'A.P.U'!$B$5:$K$23785,10,0)</f>
        <v>85485</v>
      </c>
      <c r="H29" s="61">
        <f t="shared" si="1"/>
        <v>85485</v>
      </c>
      <c r="I29" s="1"/>
    </row>
    <row r="30" spans="1:9" ht="31.5">
      <c r="A30" s="2"/>
      <c r="B30" s="22" t="s">
        <v>32</v>
      </c>
      <c r="C30" s="9" t="str">
        <f>'A.P.U'!B77</f>
        <v>002.012</v>
      </c>
      <c r="D30" s="11" t="str">
        <f>+VLOOKUP($C30,'A.P.U'!$B$5:$K$23785,3,0)</f>
        <v>EXCAVACIÓN PARA ESTRUCTURAS - CONGLOMERADO - 0.0 A 2.0 M</v>
      </c>
      <c r="E30" s="10" t="str">
        <f>+VLOOKUP($C30,'A.P.U'!$B$5:$K$23785,5,0)</f>
        <v>M3</v>
      </c>
      <c r="F30" s="57">
        <v>1</v>
      </c>
      <c r="G30" s="75">
        <f>+VLOOKUP($C30,'A.P.U'!$B$5:$K$23785,10,0)</f>
        <v>108773</v>
      </c>
      <c r="H30" s="61">
        <f t="shared" si="1"/>
        <v>108773</v>
      </c>
      <c r="I30" s="1"/>
    </row>
    <row r="31" spans="1:9" ht="31.5">
      <c r="A31" s="2"/>
      <c r="B31" s="22" t="s">
        <v>33</v>
      </c>
      <c r="C31" s="388" t="str">
        <f>'A.P.U'!B84</f>
        <v>002.016</v>
      </c>
      <c r="D31" s="11" t="str">
        <f>+VLOOKUP($C31,'A.P.U'!$B$5:$K$23785,3,0)</f>
        <v xml:space="preserve">EXCAVACIÓN A CIELO ABIERTO - MATERIAL COMÚN - 0.0 A 2.0 M                                                                            </v>
      </c>
      <c r="E31" s="10" t="str">
        <f>+VLOOKUP($C31,'A.P.U'!$B$5:$K$23785,5,0)</f>
        <v>M3</v>
      </c>
      <c r="F31" s="57">
        <v>1</v>
      </c>
      <c r="G31" s="75">
        <f>+VLOOKUP($C31,'A.P.U'!$B$5:$K$23785,10,0)</f>
        <v>66336</v>
      </c>
      <c r="H31" s="61">
        <f t="shared" si="1"/>
        <v>66336</v>
      </c>
      <c r="I31" s="1"/>
    </row>
    <row r="32" spans="1:9" ht="31.5">
      <c r="A32" s="2"/>
      <c r="B32" s="22" t="s">
        <v>34</v>
      </c>
      <c r="C32" s="79" t="str">
        <f>'A.P.U'!B91</f>
        <v>002.017</v>
      </c>
      <c r="D32" s="11" t="str">
        <f>+VLOOKUP($C32,'A.P.U'!$B$5:$K$23785,3,0)</f>
        <v>EXCAVACIÓN A CIELO ABIERTO - CONGLOMERADO - 0.0 A 2.0 M</v>
      </c>
      <c r="E32" s="10" t="str">
        <f>+VLOOKUP($C32,'A.P.U'!$B$5:$K$23785,5,0)</f>
        <v>M3</v>
      </c>
      <c r="F32" s="57">
        <v>1</v>
      </c>
      <c r="G32" s="75">
        <f>+VLOOKUP($C32,'A.P.U'!$B$5:$K$23785,10,0)</f>
        <v>94671</v>
      </c>
      <c r="H32" s="61">
        <f t="shared" si="1"/>
        <v>94671</v>
      </c>
      <c r="I32" s="1"/>
    </row>
    <row r="33" spans="1:9">
      <c r="A33" s="2"/>
      <c r="B33" s="22" t="s">
        <v>35</v>
      </c>
      <c r="C33" s="72" t="s">
        <v>36</v>
      </c>
      <c r="D33" s="11" t="str">
        <f>+VLOOKUP($C33,'A.P.U'!$B$5:$K$23785,3,0)</f>
        <v xml:space="preserve">EXCAVACION PARA PILOTES D=&lt;  a 45 cm (0-6)m  </v>
      </c>
      <c r="E33" s="10" t="str">
        <f>+VLOOKUP($C33,'A.P.U'!$B$5:$K$23785,5,0)</f>
        <v>ML</v>
      </c>
      <c r="F33" s="12">
        <v>1</v>
      </c>
      <c r="G33" s="75">
        <f>+VLOOKUP($C33,'A.P.U'!$B$5:$K$23785,10,0)</f>
        <v>104410</v>
      </c>
      <c r="H33" s="61">
        <f t="shared" si="1"/>
        <v>104410</v>
      </c>
      <c r="I33" s="1"/>
    </row>
    <row r="34" spans="1:9">
      <c r="A34" s="2"/>
      <c r="B34" s="22" t="s">
        <v>37</v>
      </c>
      <c r="C34" s="72" t="s">
        <v>38</v>
      </c>
      <c r="D34" s="11" t="str">
        <f>+VLOOKUP($C34,'A.P.U'!$B$5:$K$23785,3,0)</f>
        <v>CONFORMACION TALUDES SISTEMA MANUAL</v>
      </c>
      <c r="E34" s="10" t="str">
        <f>+VLOOKUP($C34,'A.P.U'!$B$5:$K$23785,5,0)</f>
        <v>M3</v>
      </c>
      <c r="F34" s="12">
        <v>1</v>
      </c>
      <c r="G34" s="75">
        <f>+VLOOKUP($C34,'A.P.U'!$B$5:$K$23785,10,0)</f>
        <v>65050</v>
      </c>
      <c r="H34" s="61">
        <f t="shared" si="1"/>
        <v>65050</v>
      </c>
      <c r="I34" s="1"/>
    </row>
    <row r="35" spans="1:9">
      <c r="A35" s="2"/>
      <c r="B35" s="22" t="s">
        <v>39</v>
      </c>
      <c r="C35" s="10"/>
      <c r="D35" s="23" t="s">
        <v>40</v>
      </c>
      <c r="E35" s="10"/>
      <c r="F35" s="24"/>
      <c r="G35" s="390"/>
      <c r="H35" s="61"/>
      <c r="I35" s="1"/>
    </row>
    <row r="36" spans="1:9" ht="31.5">
      <c r="A36" s="2"/>
      <c r="B36" s="22" t="s">
        <v>41</v>
      </c>
      <c r="C36" s="9" t="s">
        <v>42</v>
      </c>
      <c r="D36" s="11" t="str">
        <f>+VLOOKUP($C36,'A.P.U'!$B$5:$K$23785,3,0)</f>
        <v>RELLENO EN MATERIAL SELECCIONADO PROVENIENTE DE LA EXCAVACION (APISONADO)</v>
      </c>
      <c r="E36" s="10" t="str">
        <f>+VLOOKUP($C36,'A.P.U'!$B$5:$K$23785,5,0)</f>
        <v>M3</v>
      </c>
      <c r="F36" s="12">
        <v>1</v>
      </c>
      <c r="G36" s="75">
        <f>+VLOOKUP($C36,'A.P.U'!$B$5:$K$23785,10,0)</f>
        <v>69678</v>
      </c>
      <c r="H36" s="61">
        <f t="shared" ref="H36:H40" si="2">ROUND((G36*F36),0)</f>
        <v>69678</v>
      </c>
      <c r="I36" s="1"/>
    </row>
    <row r="37" spans="1:9">
      <c r="A37" s="2"/>
      <c r="B37" s="22" t="s">
        <v>43</v>
      </c>
      <c r="C37" s="9" t="s">
        <v>44</v>
      </c>
      <c r="D37" s="11" t="str">
        <f>+VLOOKUP($C37,'A.P.U'!$B$5:$K$23785,3,0)</f>
        <v>RELLENO COMPACTADO CON MATERIAL DE PRESTAMO</v>
      </c>
      <c r="E37" s="10" t="str">
        <f>+VLOOKUP($C37,'A.P.U'!$B$5:$K$23785,5,0)</f>
        <v>M3</v>
      </c>
      <c r="F37" s="12">
        <v>1</v>
      </c>
      <c r="G37" s="75">
        <f>+VLOOKUP($C37,'A.P.U'!$B$5:$K$23785,10,0)</f>
        <v>124403</v>
      </c>
      <c r="H37" s="61">
        <f t="shared" si="2"/>
        <v>124403</v>
      </c>
      <c r="I37" s="1"/>
    </row>
    <row r="38" spans="1:9" ht="33" customHeight="1">
      <c r="A38" s="2"/>
      <c r="B38" s="22" t="s">
        <v>45</v>
      </c>
      <c r="C38" s="388" t="str">
        <f>'A.P.U'!B124</f>
        <v>027.049</v>
      </c>
      <c r="D38" s="11" t="str">
        <f>'A.P.U'!D124</f>
        <v>RELLENOS PARA CONFORMACIÓN DE TALUDES CON COSTALES DE FIBRA Y SUELO CON MATERIAL IN SITU</v>
      </c>
      <c r="E38" s="10" t="s">
        <v>46</v>
      </c>
      <c r="F38" s="12">
        <v>1</v>
      </c>
      <c r="G38" s="75">
        <f>+VLOOKUP($C38,'A.P.U'!$B$5:$K$23785,10,0)</f>
        <v>212880</v>
      </c>
      <c r="H38" s="61">
        <f t="shared" si="2"/>
        <v>212880</v>
      </c>
      <c r="I38" s="1"/>
    </row>
    <row r="39" spans="1:9" ht="31.5">
      <c r="A39" s="2"/>
      <c r="B39" s="22" t="s">
        <v>47</v>
      </c>
      <c r="C39" s="9" t="s">
        <v>48</v>
      </c>
      <c r="D39" s="11" t="str">
        <f>+VLOOKUP($C39,'A.P.U'!$B$5:$K$23785,3,0)</f>
        <v>SUMINISTRO, TRANSPORTE E INSTALACION AFIRMADO COMPACTADO PARA ESTRUCTURAS</v>
      </c>
      <c r="E39" s="10" t="str">
        <f>+VLOOKUP($C39,'A.P.U'!$B$5:$K$23785,5,0)</f>
        <v>M3</v>
      </c>
      <c r="F39" s="12">
        <v>1</v>
      </c>
      <c r="G39" s="75">
        <f>+VLOOKUP($C39,'A.P.U'!$B$5:$K$23785,10,0)</f>
        <v>208734</v>
      </c>
      <c r="H39" s="61">
        <f t="shared" si="2"/>
        <v>208734</v>
      </c>
      <c r="I39" s="1"/>
    </row>
    <row r="40" spans="1:9">
      <c r="A40" s="2"/>
      <c r="B40" s="22" t="s">
        <v>49</v>
      </c>
      <c r="C40" s="9" t="s">
        <v>50</v>
      </c>
      <c r="D40" s="11" t="str">
        <f>+VLOOKUP($C40,'A.P.U'!$B$5:$K$23785,3,0)</f>
        <v>REPALEO MANUAL</v>
      </c>
      <c r="E40" s="10" t="str">
        <f>+VLOOKUP($C40,'A.P.U'!$B$5:$K$23785,5,0)</f>
        <v>M3</v>
      </c>
      <c r="F40" s="12">
        <v>1</v>
      </c>
      <c r="G40" s="75">
        <f>+VLOOKUP($C40,'A.P.U'!$B$5:$K$23785,10,0)</f>
        <v>17967</v>
      </c>
      <c r="H40" s="61">
        <f t="shared" si="2"/>
        <v>17967</v>
      </c>
      <c r="I40" s="1"/>
    </row>
    <row r="41" spans="1:9">
      <c r="A41" s="2"/>
      <c r="B41" s="22" t="s">
        <v>51</v>
      </c>
      <c r="C41" s="31"/>
      <c r="D41" s="30" t="s">
        <v>52</v>
      </c>
      <c r="E41" s="29"/>
      <c r="F41" s="12"/>
      <c r="G41" s="390"/>
      <c r="H41" s="61"/>
      <c r="I41" s="1"/>
    </row>
    <row r="42" spans="1:9" ht="51" customHeight="1">
      <c r="A42" s="2"/>
      <c r="B42" s="22" t="s">
        <v>53</v>
      </c>
      <c r="C42" s="391" t="s">
        <v>54</v>
      </c>
      <c r="D42" s="11" t="str">
        <f>+VLOOKUP($C42,'A.P.U'!$B$5:$K$23774,3,0)</f>
        <v>DEMOLICIÓN MECÁNICA DE ESTRUCTURAS DE CONCRETO HIDRÁULICO - INCLUYE CARGUE, TRANSPORTE Y DISPOSICIÓN</v>
      </c>
      <c r="E42" s="10" t="str">
        <f>+VLOOKUP($C42,'A.P.U'!$B$5:$K$23774,5,0)</f>
        <v>M3</v>
      </c>
      <c r="F42" s="12">
        <v>1</v>
      </c>
      <c r="G42" s="75">
        <f>+VLOOKUP($C42,'A.P.U'!$B$5:$K$23785,10,0)</f>
        <v>224173</v>
      </c>
      <c r="H42" s="61">
        <f>ROUND((G42*F42),0)</f>
        <v>224173</v>
      </c>
      <c r="I42" s="1"/>
    </row>
    <row r="43" spans="1:9" ht="27" customHeight="1">
      <c r="A43" s="2"/>
      <c r="B43" s="22" t="s">
        <v>55</v>
      </c>
      <c r="C43" s="77" t="s">
        <v>56</v>
      </c>
      <c r="D43" s="11" t="str">
        <f>+VLOOKUP($C43,'A.P.U'!$B$5:$K$23774,3,0)</f>
        <v>PERFORACIÓN CON CUÑA HIDRÁULICA (Incluye operador, transporte y combustible)</v>
      </c>
      <c r="E43" s="10" t="str">
        <f>+VLOOKUP($C43,'A.P.U'!$B$5:$K$23774,5,0)</f>
        <v>M3-Suelto</v>
      </c>
      <c r="F43" s="12">
        <v>1</v>
      </c>
      <c r="G43" s="75">
        <f>+VLOOKUP($C43,'A.P.U'!$B$5:$K$23785,10,0)</f>
        <v>103009</v>
      </c>
      <c r="H43" s="61">
        <f>ROUND((G43*F43),0)</f>
        <v>103009</v>
      </c>
      <c r="I43" s="1"/>
    </row>
    <row r="44" spans="1:9" ht="27" customHeight="1">
      <c r="A44" s="2"/>
      <c r="B44" s="22" t="s">
        <v>45</v>
      </c>
      <c r="C44" s="77" t="s">
        <v>57</v>
      </c>
      <c r="D44" s="11" t="str">
        <f>+VLOOKUP($C44,'A.P.U'!$B$5:$K$23774,3,0)</f>
        <v>DEMOLICIÓN MANUAL DE ELEMENTOS EN CONCRETO</v>
      </c>
      <c r="E44" s="10" t="str">
        <f>+VLOOKUP($C44,'A.P.U'!$B$5:$K$23774,5,0)</f>
        <v>M3</v>
      </c>
      <c r="F44" s="12">
        <v>1</v>
      </c>
      <c r="G44" s="75">
        <f>+VLOOKUP($C44,'A.P.U'!$B$5:$K$23785,10,0)</f>
        <v>386039</v>
      </c>
      <c r="H44" s="61">
        <f>ROUND((G44*F44),0)</f>
        <v>386039</v>
      </c>
      <c r="I44" s="1"/>
    </row>
    <row r="45" spans="1:9" ht="22.5" customHeight="1">
      <c r="A45" s="2"/>
      <c r="B45" s="22" t="s">
        <v>47</v>
      </c>
      <c r="C45" s="77" t="s">
        <v>58</v>
      </c>
      <c r="D45" s="11" t="str">
        <f>+VLOOKUP($C45,'A.P.U'!$B$5:$K$23774,3,0)</f>
        <v>DEMOLICIÓN MANUAL DE ROCA</v>
      </c>
      <c r="E45" s="10" t="str">
        <f>+VLOOKUP($C45,'A.P.U'!$B$5:$K$23774,5,0)</f>
        <v>M3</v>
      </c>
      <c r="F45" s="12">
        <v>1</v>
      </c>
      <c r="G45" s="75">
        <f>+VLOOKUP($C45,'A.P.U'!$B$5:$K$23785,10,0)</f>
        <v>406187</v>
      </c>
      <c r="H45" s="61">
        <f>ROUND((G45*F45),0)</f>
        <v>406187</v>
      </c>
      <c r="I45" s="1"/>
    </row>
    <row r="46" spans="1:9" ht="16.5" thickBot="1">
      <c r="A46" s="2"/>
      <c r="B46" s="25" t="s">
        <v>23</v>
      </c>
      <c r="C46" s="26"/>
      <c r="D46" s="26"/>
      <c r="E46" s="26"/>
      <c r="F46" s="24"/>
      <c r="G46" s="26"/>
      <c r="H46" s="64">
        <f>SUM(H25:H45)</f>
        <v>2606325</v>
      </c>
      <c r="I46" s="1"/>
    </row>
    <row r="47" spans="1:9" s="512" customFormat="1" ht="16.5" thickBot="1">
      <c r="A47" s="507"/>
      <c r="B47" s="516" t="s">
        <v>59</v>
      </c>
      <c r="C47" s="517"/>
      <c r="D47" s="517"/>
      <c r="E47" s="517"/>
      <c r="F47" s="517"/>
      <c r="G47" s="517"/>
      <c r="H47" s="518"/>
      <c r="I47" s="511"/>
    </row>
    <row r="48" spans="1:9">
      <c r="A48" s="2"/>
      <c r="B48" s="22" t="s">
        <v>60</v>
      </c>
      <c r="C48" s="29"/>
      <c r="D48" s="30" t="s">
        <v>61</v>
      </c>
      <c r="E48" s="29"/>
      <c r="F48" s="24"/>
      <c r="G48" s="13"/>
      <c r="H48" s="61"/>
      <c r="I48" s="1"/>
    </row>
    <row r="49" spans="1:9" ht="47.25">
      <c r="A49" s="2"/>
      <c r="B49" s="22" t="s">
        <v>62</v>
      </c>
      <c r="C49" s="9" t="s">
        <v>63</v>
      </c>
      <c r="D49" s="11" t="str">
        <f>+VLOOKUP($C49,'A.P.U'!$B$5:$K$23785,3,0)</f>
        <v>SUMINISTRO, TRANSPORTE E INSTALACION MURO EN CONCRETO CICLOPEO DE PROPORCION 70% DE CONCRETO 3000 PSI 30% PIEDRA</v>
      </c>
      <c r="E49" s="10" t="str">
        <f>+VLOOKUP($C49,'A.P.U'!$B$5:$K$23785,5,0)</f>
        <v>M3</v>
      </c>
      <c r="F49" s="12">
        <v>1</v>
      </c>
      <c r="G49" s="75">
        <f>+VLOOKUP($C49,'A.P.U'!$B$5:$K$23785,10,0)</f>
        <v>1407602</v>
      </c>
      <c r="H49" s="61">
        <f t="shared" ref="H49:H59" si="3">ROUND((G49*F49),0)</f>
        <v>1407602</v>
      </c>
      <c r="I49" s="1"/>
    </row>
    <row r="50" spans="1:9" ht="47.25">
      <c r="A50" s="2"/>
      <c r="B50" s="22" t="s">
        <v>64</v>
      </c>
      <c r="C50" s="73" t="s">
        <v>65</v>
      </c>
      <c r="D50" s="11" t="str">
        <f>+VLOOKUP($C50,'A.P.U'!$B$5:$K$23785,3,0)</f>
        <v>SUMINISTRO, TRANSPORTE E INSTALACION DE MUROS  DE CONTENCION EN CONCRETO REFORZADO DE 3000 PSI. NO INCLUYE REFUERZO.</v>
      </c>
      <c r="E50" s="10" t="str">
        <f>+VLOOKUP($C50,'A.P.U'!$B$5:$K$23785,5,0)</f>
        <v>M3</v>
      </c>
      <c r="F50" s="12">
        <v>1</v>
      </c>
      <c r="G50" s="75">
        <f>+VLOOKUP($C50,'A.P.U'!$B$5:$K$23785,10,0)</f>
        <v>1638892</v>
      </c>
      <c r="H50" s="61">
        <f t="shared" si="3"/>
        <v>1638892</v>
      </c>
      <c r="I50" s="1"/>
    </row>
    <row r="51" spans="1:9" ht="31.5">
      <c r="A51" s="2"/>
      <c r="B51" s="22" t="s">
        <v>66</v>
      </c>
      <c r="C51" s="31" t="s">
        <v>67</v>
      </c>
      <c r="D51" s="11" t="str">
        <f>+VLOOKUP($C51,'A.P.U'!$B$5:$K$23774,3,0)</f>
        <v>SUMINISTRO, TRANSPORTE E INSTALACION PANTALLA EN CONCRETO REFORZADO DE 3000 PSI (No incluye acero)</v>
      </c>
      <c r="E51" s="10" t="str">
        <f>+VLOOKUP($C51,'A.P.U'!$B$5:$K$23785,5,0)</f>
        <v>M3</v>
      </c>
      <c r="F51" s="12">
        <v>1</v>
      </c>
      <c r="G51" s="75">
        <f>+VLOOKUP($C51,'A.P.U'!$B$5:$K$23785,10,0)</f>
        <v>1466965</v>
      </c>
      <c r="H51" s="61">
        <f t="shared" si="3"/>
        <v>1466965</v>
      </c>
      <c r="I51" s="1"/>
    </row>
    <row r="52" spans="1:9" ht="31.5">
      <c r="A52" s="2"/>
      <c r="B52" s="22" t="s">
        <v>68</v>
      </c>
      <c r="C52" s="76" t="s">
        <v>69</v>
      </c>
      <c r="D52" s="11" t="str">
        <f>+VLOOKUP($C52,'A.P.U'!$B$5:$K$23774,3,0)</f>
        <v>SUMINISTRO, TRANSPORTE E INSTALACION PANTALLA EN CONCRETO REFORZADO DE 4000 PSI (No incluye acero)</v>
      </c>
      <c r="E52" s="10" t="str">
        <f>+VLOOKUP($C52,'A.P.U'!$B$5:$K$23785,5,0)</f>
        <v>M3</v>
      </c>
      <c r="F52" s="12">
        <v>1</v>
      </c>
      <c r="G52" s="75">
        <f>+VLOOKUP($C52,'A.P.U'!$B$5:$K$23785,10,0)</f>
        <v>1589187</v>
      </c>
      <c r="H52" s="61">
        <f t="shared" si="3"/>
        <v>1589187</v>
      </c>
      <c r="I52" s="1"/>
    </row>
    <row r="53" spans="1:9">
      <c r="A53" s="2"/>
      <c r="B53" s="22" t="s">
        <v>70</v>
      </c>
      <c r="C53" s="31"/>
      <c r="D53" s="14" t="s">
        <v>71</v>
      </c>
      <c r="E53" s="10"/>
      <c r="F53" s="12"/>
      <c r="G53" s="59"/>
      <c r="H53" s="61"/>
      <c r="I53" s="1"/>
    </row>
    <row r="54" spans="1:9" ht="31.5">
      <c r="A54" s="2"/>
      <c r="B54" s="22" t="s">
        <v>72</v>
      </c>
      <c r="C54" s="76" t="str">
        <f>'A.P.U'!B241</f>
        <v>002A.001</v>
      </c>
      <c r="D54" s="11" t="str">
        <f>+VLOOKUP($C54,'A.P.U'!$B$5:$K$23774,3,0)</f>
        <v>SUMINISTRO, TRANSPORTE E INSTALACION SOLADO DE LIMPIEZA 2.000 PSI</v>
      </c>
      <c r="E54" s="10" t="str">
        <f>+VLOOKUP($C54,'A.P.U'!$B$5:$K$23774,5,0)</f>
        <v>M3</v>
      </c>
      <c r="F54" s="12">
        <v>1</v>
      </c>
      <c r="G54" s="75">
        <f>+VLOOKUP($C54,'A.P.U'!$B$5:$K$23785,10,0)</f>
        <v>885435</v>
      </c>
      <c r="H54" s="61">
        <f t="shared" ref="H54" si="4">ROUND((G54*F54),0)</f>
        <v>885435</v>
      </c>
      <c r="I54" s="1"/>
    </row>
    <row r="55" spans="1:9" ht="16.5" customHeight="1">
      <c r="A55" s="2"/>
      <c r="B55" s="22" t="s">
        <v>73</v>
      </c>
      <c r="C55" s="31" t="s">
        <v>74</v>
      </c>
      <c r="D55" s="11" t="str">
        <f>+VLOOKUP($C55,'A.P.U'!$B$5:$K$23774,3,0)</f>
        <v>MORTERO DE NIVELACION E=0,05 M</v>
      </c>
      <c r="E55" s="10" t="str">
        <f>+VLOOKUP($C55,'A.P.U'!$B$5:$K$23774,5,0)</f>
        <v>M2</v>
      </c>
      <c r="F55" s="12">
        <v>1</v>
      </c>
      <c r="G55" s="75">
        <f>+VLOOKUP($C55,'A.P.U'!$B$5:$K$23785,10,0)</f>
        <v>56215</v>
      </c>
      <c r="H55" s="61">
        <f t="shared" si="3"/>
        <v>56215</v>
      </c>
      <c r="I55" s="1"/>
    </row>
    <row r="56" spans="1:9" ht="43.5" customHeight="1">
      <c r="A56" s="2"/>
      <c r="B56" s="22" t="s">
        <v>75</v>
      </c>
      <c r="C56" s="31" t="s">
        <v>76</v>
      </c>
      <c r="D56" s="11" t="str">
        <f>+VLOOKUP($C56,'A.P.U'!$B$5:$K$23774,3,0)</f>
        <v>SUMINISTRO, TRANSPORTE E INSTALACION RECUBRIMIENTO DE BERMAS CONCRETO de 3000 PSI e=0,1m</v>
      </c>
      <c r="E56" s="10" t="str">
        <f>+VLOOKUP($C56,'A.P.U'!$B$5:$K$23774,5,0)</f>
        <v>M3</v>
      </c>
      <c r="F56" s="12">
        <v>1</v>
      </c>
      <c r="G56" s="75">
        <f>+VLOOKUP($C56,'A.P.U'!$B$5:$K$23785,10,0)</f>
        <v>1380225</v>
      </c>
      <c r="H56" s="61">
        <f t="shared" si="3"/>
        <v>1380225</v>
      </c>
      <c r="I56" s="1"/>
    </row>
    <row r="57" spans="1:9" ht="31.5">
      <c r="A57" s="2"/>
      <c r="B57" s="22" t="s">
        <v>77</v>
      </c>
      <c r="C57" s="31" t="s">
        <v>78</v>
      </c>
      <c r="D57" s="11" t="str">
        <f>+VLOOKUP($C57,'A.P.U'!$B$5:$K$23774,3,0)</f>
        <v>SUMINISTRO, TRANSPORTE E INSTALACION RECUBRIMIENTO DE GAVIONES CONCRETO DE 3000 PSI</v>
      </c>
      <c r="E57" s="10" t="str">
        <f>+VLOOKUP($C57,'A.P.U'!$B$5:$K$23774,5,0)</f>
        <v>M3</v>
      </c>
      <c r="F57" s="12">
        <v>1</v>
      </c>
      <c r="G57" s="75">
        <f>+VLOOKUP($C57,'A.P.U'!$B$5:$K$23785,10,0)</f>
        <v>1390306</v>
      </c>
      <c r="H57" s="61">
        <f t="shared" si="3"/>
        <v>1390306</v>
      </c>
      <c r="I57" s="1"/>
    </row>
    <row r="58" spans="1:9" ht="69" customHeight="1">
      <c r="A58" s="2"/>
      <c r="B58" s="22" t="s">
        <v>79</v>
      </c>
      <c r="C58" s="31" t="s">
        <v>80</v>
      </c>
      <c r="D58" s="11" t="str">
        <f>+VLOOKUP($C58,'A.P.U'!$B$5:$K$23774,3,0)</f>
        <v>SUMINISTRO, TRANSPORTE E INSTALACION ENROCADOS CON LIGANTE DE CONCRETO 3000 PSI PARA PROTECCION DE ENTREGAS O REVESTIMIENTO DE CAUCES - DOSIFICACION: CONCRETO 40%, PIEDRA 60%</v>
      </c>
      <c r="E58" s="10" t="s">
        <v>46</v>
      </c>
      <c r="F58" s="12">
        <v>1</v>
      </c>
      <c r="G58" s="75">
        <f>+VLOOKUP($C58,'A.P.U'!$B$5:$K$23785,10,0)</f>
        <v>853370</v>
      </c>
      <c r="H58" s="61">
        <f t="shared" si="3"/>
        <v>853370</v>
      </c>
      <c r="I58" s="1"/>
    </row>
    <row r="59" spans="1:9" ht="35.25" customHeight="1">
      <c r="A59" s="2"/>
      <c r="B59" s="22" t="s">
        <v>81</v>
      </c>
      <c r="C59" s="73" t="s">
        <v>82</v>
      </c>
      <c r="D59" s="11" t="str">
        <f>+VLOOKUP($C59,'A.P.U'!$B$5:$K$23774,3,0)</f>
        <v xml:space="preserve">SUMINISTRO, TRANSPORTE E INSTALACION CORDÓN PARA CONTROL DE AGUAS LLUVIAS CON SUELO CEMENTO </v>
      </c>
      <c r="E59" s="10" t="str">
        <f>+VLOOKUP($C59,'A.P.U'!$B$5:$K$23785,5,0)</f>
        <v>ML</v>
      </c>
      <c r="F59" s="12">
        <v>1</v>
      </c>
      <c r="G59" s="75">
        <f>+VLOOKUP($C59,'A.P.U'!$B$5:$K$23785,10,0)</f>
        <v>9102</v>
      </c>
      <c r="H59" s="61">
        <f t="shared" si="3"/>
        <v>9102</v>
      </c>
      <c r="I59" s="1"/>
    </row>
    <row r="60" spans="1:9">
      <c r="A60" s="2"/>
      <c r="B60" s="22" t="s">
        <v>83</v>
      </c>
      <c r="C60" s="31"/>
      <c r="D60" s="14" t="s">
        <v>84</v>
      </c>
      <c r="E60" s="10"/>
      <c r="F60" s="12"/>
      <c r="G60" s="75"/>
      <c r="H60" s="61"/>
      <c r="I60" s="1"/>
    </row>
    <row r="61" spans="1:9" ht="39" customHeight="1">
      <c r="A61" s="2"/>
      <c r="B61" s="22" t="s">
        <v>85</v>
      </c>
      <c r="C61" s="392" t="s">
        <v>86</v>
      </c>
      <c r="D61" s="11" t="str">
        <f>+VLOOKUP($C61,'A.P.U'!$B$5:$K$23774,3,0)</f>
        <v>SUMINISTRO, TRANSPORTE E INSTALACION ANCLAJE ACTIVO CABLE 1/2" x 4 ALTA RESISTENCIA - PERFORACION DE 5"</v>
      </c>
      <c r="E61" s="10" t="str">
        <f>+VLOOKUP($C61,'A.P.U'!$B$5:$K$23785,5,0)</f>
        <v>ML</v>
      </c>
      <c r="F61" s="12">
        <v>1</v>
      </c>
      <c r="G61" s="75">
        <f>+VLOOKUP($C61,'A.P.U'!$B$5:$K$23785,10,0)</f>
        <v>648402</v>
      </c>
      <c r="H61" s="61">
        <f t="shared" ref="H61:H89" si="5">ROUND((G61*F61),0)</f>
        <v>648402</v>
      </c>
      <c r="I61" s="1"/>
    </row>
    <row r="62" spans="1:9" ht="37.5" customHeight="1">
      <c r="A62" s="2"/>
      <c r="B62" s="22" t="s">
        <v>87</v>
      </c>
      <c r="C62" s="76" t="s">
        <v>88</v>
      </c>
      <c r="D62" s="11" t="str">
        <f>+VLOOKUP($C62,'A.P.U'!$B$5:$K$23774,3,0)</f>
        <v>SUMINISTRO, TRANSPORTE E INSTALACION DADOS EN CONCRETO REFORZADO 4000 PSI PARA PANTALLA ACTIVA</v>
      </c>
      <c r="E62" s="10" t="str">
        <f>+VLOOKUP($C62,'A.P.U'!$B$5:$K$23785,5,0)</f>
        <v>M3</v>
      </c>
      <c r="F62" s="12">
        <v>1</v>
      </c>
      <c r="G62" s="75">
        <f>+VLOOKUP($C62,'A.P.U'!$B$5:$K$23785,10,0)</f>
        <v>1609738</v>
      </c>
      <c r="H62" s="61">
        <f t="shared" si="5"/>
        <v>1609738</v>
      </c>
      <c r="I62" s="1"/>
    </row>
    <row r="63" spans="1:9" ht="63">
      <c r="A63" s="2"/>
      <c r="B63" s="22" t="s">
        <v>89</v>
      </c>
      <c r="C63" s="394" t="s">
        <v>90</v>
      </c>
      <c r="D63" s="11" t="str">
        <f>+VLOOKUP($C63,'A.P.U'!$B$5:$K$23774,3,0)</f>
        <v>SUMINISTRO, TRANSPORTE E INSTALACIÓN DE ANCLAJES PASIVOS CON LECHADA A/C 0.45 INYECTADA CON BOMBA CON PERFORACION MANUAL(Incluye aditivo expansor y plastificante) - No Incluye acero</v>
      </c>
      <c r="E63" s="10" t="str">
        <f>+VLOOKUP($C63,'A.P.U'!$B$5:$K$23785,5,0)</f>
        <v>ML</v>
      </c>
      <c r="F63" s="12">
        <v>1</v>
      </c>
      <c r="G63" s="75">
        <f>+VLOOKUP($C63,'A.P.U'!$B$5:$K$23785,10,0)</f>
        <v>83155</v>
      </c>
      <c r="H63" s="61">
        <f t="shared" si="5"/>
        <v>83155</v>
      </c>
      <c r="I63" s="1"/>
    </row>
    <row r="64" spans="1:9" ht="63">
      <c r="A64" s="2"/>
      <c r="B64" s="22" t="s">
        <v>91</v>
      </c>
      <c r="C64" s="394" t="s">
        <v>92</v>
      </c>
      <c r="D64" s="11" t="str">
        <f>+VLOOKUP($C64,'A.P.U'!$B$5:$K$23774,3,0)</f>
        <v>SUMINISTRO, TRANSPORTE E INSTALACIÓN DE ANCLAJES PASIVOS CON LECHADA A/C 0.45 INYECTADA CON BOMBA CON PERFORACION MECÁNICA(Incluye aditivos expansor y plastificante) - No Incluye acero</v>
      </c>
      <c r="E64" s="10" t="str">
        <f>+VLOOKUP($C64,'A.P.U'!$B$5:$K$23785,5,0)</f>
        <v>ML</v>
      </c>
      <c r="F64" s="12">
        <v>1</v>
      </c>
      <c r="G64" s="75">
        <f>+VLOOKUP($C64,'A.P.U'!$B$5:$K$23785,10,0)</f>
        <v>284340</v>
      </c>
      <c r="H64" s="61">
        <f t="shared" si="5"/>
        <v>284340</v>
      </c>
      <c r="I64" s="1"/>
    </row>
    <row r="65" spans="1:9" ht="31.5">
      <c r="A65" s="2"/>
      <c r="B65" s="22" t="s">
        <v>93</v>
      </c>
      <c r="C65" s="392" t="s">
        <v>94</v>
      </c>
      <c r="D65" s="11" t="str">
        <f>+VLOOKUP($C65,'A.P.U'!$B$5:$K$23774,3,0)</f>
        <v>SUMINISTRO, TRANSPORTE E INSTALACION ANCLAJE EPOXICO 3/8" L=20 cm (Incluye perforación y adhesivo epóxico)</v>
      </c>
      <c r="E65" s="10" t="str">
        <f>+VLOOKUP($C65,'A.P.U'!$B$5:$K$23785,5,0)</f>
        <v>UND</v>
      </c>
      <c r="F65" s="12">
        <v>1</v>
      </c>
      <c r="G65" s="75">
        <f>+VLOOKUP($C65,'A.P.U'!$B$5:$K$23785,10,0)</f>
        <v>28304</v>
      </c>
      <c r="H65" s="61">
        <f t="shared" si="5"/>
        <v>28304</v>
      </c>
      <c r="I65" s="1"/>
    </row>
    <row r="66" spans="1:9">
      <c r="A66" s="2"/>
      <c r="B66" s="22" t="s">
        <v>95</v>
      </c>
      <c r="C66" s="31"/>
      <c r="D66" s="30" t="s">
        <v>96</v>
      </c>
      <c r="E66" s="10"/>
      <c r="F66" s="12"/>
      <c r="G66" s="75"/>
      <c r="H66" s="61"/>
      <c r="I66" s="1"/>
    </row>
    <row r="67" spans="1:9" ht="47.25">
      <c r="A67" s="2"/>
      <c r="B67" s="22" t="s">
        <v>97</v>
      </c>
      <c r="C67" s="31" t="s">
        <v>98</v>
      </c>
      <c r="D67" s="11" t="str">
        <f>+VLOOKUP($C67,'A.P.U'!$B$5:$K$23774,3,0)</f>
        <v>SUMINISTRO, TRANSPORTE E INSTALACION ZANJA COLECTORA EN CONCRETO DE 3000 PSI PRODUCIDO EN OBRA</v>
      </c>
      <c r="E67" s="10" t="str">
        <f>+VLOOKUP($C67,'A.P.U'!$B$5:$K$23785,5,0)</f>
        <v>M3</v>
      </c>
      <c r="F67" s="12">
        <v>1</v>
      </c>
      <c r="G67" s="75">
        <f>+VLOOKUP($C67,'A.P.U'!$B$5:$K$23785,10,0)</f>
        <v>1514654</v>
      </c>
      <c r="H67" s="61">
        <f t="shared" si="5"/>
        <v>1514654</v>
      </c>
      <c r="I67" s="1"/>
    </row>
    <row r="68" spans="1:9" ht="47.25">
      <c r="A68" s="2"/>
      <c r="B68" s="22" t="s">
        <v>99</v>
      </c>
      <c r="C68" s="403" t="s">
        <v>100</v>
      </c>
      <c r="D68" s="11" t="str">
        <f>+VLOOKUP($C68,'A.P.U'!$B$5:$K$23774,3,0)</f>
        <v>SUMINISTRO, TRANSPORTE E INSTALACION CANALES ESCALONADOS EN CONCRETO DE 3000 PSI PRODUCIDO EN OBRA (Incluye malla electrosoldada 15x15x5.0mm)</v>
      </c>
      <c r="E68" s="10" t="str">
        <f>+VLOOKUP($C68,'A.P.U'!$B$5:$K$23785,5,0)</f>
        <v>M3</v>
      </c>
      <c r="F68" s="12">
        <v>1</v>
      </c>
      <c r="G68" s="75">
        <f>+VLOOKUP($C68,'A.P.U'!$B$5:$K$23785,10,0)</f>
        <v>1604098</v>
      </c>
      <c r="H68" s="61">
        <f t="shared" si="5"/>
        <v>1604098</v>
      </c>
      <c r="I68" s="1"/>
    </row>
    <row r="69" spans="1:9" ht="47.25">
      <c r="A69" s="2"/>
      <c r="B69" s="22" t="s">
        <v>101</v>
      </c>
      <c r="C69" s="31" t="s">
        <v>102</v>
      </c>
      <c r="D69" s="11" t="str">
        <f>+VLOOKUP($C69,'A.P.U'!$B$5:$K$23774,3,0)</f>
        <v>SUMINISTRO, TRANSPORTE E INSTALACION CANALES CON PANTALLAS DEFLECTORAS Y RAPIDAS CON TAPA EN CONCRETO DE 3000 PSI PRODUCIDO EN OBRA</v>
      </c>
      <c r="E69" s="10" t="str">
        <f>+VLOOKUP($C69,'A.P.U'!$B$5:$K$23785,5,0)</f>
        <v>M3</v>
      </c>
      <c r="F69" s="12">
        <v>1</v>
      </c>
      <c r="G69" s="75">
        <f>+VLOOKUP($C69,'A.P.U'!$B$5:$K$23785,10,0)</f>
        <v>1726652</v>
      </c>
      <c r="H69" s="61">
        <f t="shared" si="5"/>
        <v>1726652</v>
      </c>
      <c r="I69" s="1"/>
    </row>
    <row r="70" spans="1:9" ht="22.5" customHeight="1">
      <c r="A70" s="2"/>
      <c r="B70" s="22" t="s">
        <v>103</v>
      </c>
      <c r="C70" s="73" t="s">
        <v>104</v>
      </c>
      <c r="D70" s="11" t="str">
        <f>+VLOOKUP($C70,'A.P.U'!$B$5:$K$23774,3,0)</f>
        <v>ACEQUIA EN CONCRETO CLASE III Y MALLA DE GALLINERO</v>
      </c>
      <c r="E70" s="10" t="str">
        <f>+VLOOKUP($C70,'A.P.U'!$B$5:$K$23785,5,0)</f>
        <v>M3</v>
      </c>
      <c r="F70" s="12">
        <v>1</v>
      </c>
      <c r="G70" s="75">
        <f>+VLOOKUP($C70,'A.P.U'!$B$5:$K$23785,10,0)</f>
        <v>1346611</v>
      </c>
      <c r="H70" s="61">
        <f t="shared" si="5"/>
        <v>1346611</v>
      </c>
      <c r="I70" s="1"/>
    </row>
    <row r="71" spans="1:9">
      <c r="A71" s="2"/>
      <c r="B71" s="22" t="s">
        <v>105</v>
      </c>
      <c r="C71" s="31"/>
      <c r="D71" s="30" t="s">
        <v>106</v>
      </c>
      <c r="E71" s="10"/>
      <c r="F71" s="12"/>
      <c r="G71" s="75"/>
      <c r="H71" s="61"/>
      <c r="I71" s="1"/>
    </row>
    <row r="72" spans="1:9" ht="30.75" customHeight="1">
      <c r="A72" s="2"/>
      <c r="B72" s="22" t="s">
        <v>107</v>
      </c>
      <c r="C72" s="31" t="s">
        <v>108</v>
      </c>
      <c r="D72" s="11" t="str">
        <f>+VLOOKUP($C72,'A.P.U'!$B$5:$K$23774,3,0)</f>
        <v xml:space="preserve">SUMINISTRO, TRANSPORTE E INSTALACION PILOTES EN CONCRETO 3000 PSI </v>
      </c>
      <c r="E72" s="10" t="str">
        <f>+VLOOKUP($C72,'A.P.U'!$B$5:$K$23785,5,0)</f>
        <v>M3</v>
      </c>
      <c r="F72" s="12">
        <v>1</v>
      </c>
      <c r="G72" s="75">
        <f>+VLOOKUP($C72,'A.P.U'!$B$5:$K$23785,10,0)</f>
        <v>1257129</v>
      </c>
      <c r="H72" s="61">
        <f t="shared" si="5"/>
        <v>1257129</v>
      </c>
      <c r="I72" s="1"/>
    </row>
    <row r="73" spans="1:9" ht="29.25" customHeight="1">
      <c r="A73" s="2"/>
      <c r="B73" s="22" t="s">
        <v>109</v>
      </c>
      <c r="C73" s="31" t="s">
        <v>110</v>
      </c>
      <c r="D73" s="11" t="str">
        <f>+VLOOKUP($C73,'A.P.U'!$B$5:$K$23774,3,0)</f>
        <v>SUMINISTRO, TRANSPORTE E INSTALACION VIGA CIMENTACION CONCRETO 3000 PSI</v>
      </c>
      <c r="E73" s="10" t="str">
        <f>+VLOOKUP($C73,'A.P.U'!$B$5:$K$23785,5,0)</f>
        <v>M3</v>
      </c>
      <c r="F73" s="12">
        <v>1</v>
      </c>
      <c r="G73" s="75">
        <f>+VLOOKUP($C73,'A.P.U'!$B$5:$K$23785,10,0)</f>
        <v>1341483</v>
      </c>
      <c r="H73" s="61">
        <f t="shared" si="5"/>
        <v>1341483</v>
      </c>
      <c r="I73" s="1"/>
    </row>
    <row r="74" spans="1:9">
      <c r="A74" s="2"/>
      <c r="B74" s="22" t="s">
        <v>111</v>
      </c>
      <c r="C74" s="31"/>
      <c r="D74" s="30" t="s">
        <v>112</v>
      </c>
      <c r="E74" s="10"/>
      <c r="F74" s="12"/>
      <c r="G74" s="75"/>
      <c r="H74" s="61"/>
      <c r="I74" s="1"/>
    </row>
    <row r="75" spans="1:9" ht="31.5">
      <c r="A75" s="2"/>
      <c r="B75" s="33" t="s">
        <v>113</v>
      </c>
      <c r="C75" s="32" t="s">
        <v>114</v>
      </c>
      <c r="D75" s="11" t="str">
        <f>+VLOOKUP($C75,'A.P.U'!$B$5:$K$23774,3,0)</f>
        <v>CORTE MECANIZADO DE ANDEN EN CONCRETO CON DISCO (3,5CM)</v>
      </c>
      <c r="E75" s="10" t="str">
        <f>+VLOOKUP($C75,'A.P.U'!$B$5:$K$23785,5,0)</f>
        <v>ML</v>
      </c>
      <c r="F75" s="12">
        <v>1</v>
      </c>
      <c r="G75" s="75">
        <f>+VLOOKUP($C75,'A.P.U'!$B$5:$K$23785,10,0)</f>
        <v>13038</v>
      </c>
      <c r="H75" s="61">
        <f t="shared" ref="H75:H78" si="6">ROUND((G75*F75),0)</f>
        <v>13038</v>
      </c>
      <c r="I75" s="1"/>
    </row>
    <row r="76" spans="1:9" ht="32.25" customHeight="1">
      <c r="A76" s="2"/>
      <c r="B76" s="33" t="s">
        <v>115</v>
      </c>
      <c r="C76" s="74" t="s">
        <v>116</v>
      </c>
      <c r="D76" s="11" t="str">
        <f>+VLOOKUP($C76,'A.P.U'!$B$5:$K$23774,3,0)</f>
        <v>SUMINISTRO, TRANSPORTE E INSTALACION ANDEN CONCRETO 3000 PSI  E= 0.10M.  ACABADO:  ESCOBIADO</v>
      </c>
      <c r="E76" s="10" t="str">
        <f>+VLOOKUP($C76,'A.P.U'!$B$5:$K$23785,5,0)</f>
        <v>M2</v>
      </c>
      <c r="F76" s="12">
        <v>1</v>
      </c>
      <c r="G76" s="75">
        <f>+VLOOKUP($C76,'A.P.U'!$B$5:$K$23785,10,0)</f>
        <v>168567</v>
      </c>
      <c r="H76" s="61">
        <f t="shared" si="6"/>
        <v>168567</v>
      </c>
      <c r="I76" s="1"/>
    </row>
    <row r="77" spans="1:9" ht="47.25">
      <c r="A77" s="2"/>
      <c r="B77" s="33" t="s">
        <v>117</v>
      </c>
      <c r="C77" s="32" t="s">
        <v>118</v>
      </c>
      <c r="D77" s="11" t="str">
        <f>+VLOOKUP($C77,'A.P.U'!$B$5:$K$23774,3,0)</f>
        <v>SUMINISTRO, TRANSPORTE E INSTALACION ESCALAS CONCRETO 3000 PSI E= 0.10M.  SOBRE TIERRA ACABADO ESCOBIADO</v>
      </c>
      <c r="E77" s="10" t="str">
        <f>+VLOOKUP($C77,'A.P.U'!$B$5:$K$23785,5,0)</f>
        <v>M2</v>
      </c>
      <c r="F77" s="12">
        <v>1</v>
      </c>
      <c r="G77" s="75">
        <f>+VLOOKUP($C77,'A.P.U'!$B$5:$K$23785,10,0)</f>
        <v>243230</v>
      </c>
      <c r="H77" s="61">
        <f t="shared" si="6"/>
        <v>243230</v>
      </c>
      <c r="I77" s="1"/>
    </row>
    <row r="78" spans="1:9" ht="42.75" customHeight="1">
      <c r="A78" s="2"/>
      <c r="B78" s="33" t="s">
        <v>119</v>
      </c>
      <c r="C78" s="32" t="s">
        <v>120</v>
      </c>
      <c r="D78" s="11" t="str">
        <f>+VLOOKUP($C78,'A.P.U'!$B$5:$K$23774,3,0)</f>
        <v>SUMINISTRO, TRANSPORTE E INSTALACION SARDINEL CHAFLANADO ANCHO = 20 CM H =  ENTRE  17 Y 24 CM  EN CONCRETO 3000 PSI</v>
      </c>
      <c r="E78" s="10" t="str">
        <f>+VLOOKUP($C78,'A.P.U'!$B$5:$K$23785,5,0)</f>
        <v>ML</v>
      </c>
      <c r="F78" s="12">
        <v>1</v>
      </c>
      <c r="G78" s="75">
        <f>+VLOOKUP($C78,'A.P.U'!$B$5:$K$23785,10,0)</f>
        <v>123007</v>
      </c>
      <c r="H78" s="61">
        <f t="shared" si="6"/>
        <v>123007</v>
      </c>
      <c r="I78" s="1"/>
    </row>
    <row r="79" spans="1:9">
      <c r="A79" s="2"/>
      <c r="B79" s="22" t="s">
        <v>121</v>
      </c>
      <c r="C79" s="31"/>
      <c r="D79" s="30" t="s">
        <v>122</v>
      </c>
      <c r="E79" s="10"/>
      <c r="F79" s="12"/>
      <c r="G79" s="75"/>
      <c r="H79" s="61"/>
      <c r="I79" s="1"/>
    </row>
    <row r="80" spans="1:9" ht="33.75" customHeight="1">
      <c r="A80" s="2"/>
      <c r="B80" s="33" t="s">
        <v>123</v>
      </c>
      <c r="C80" s="414">
        <v>4001</v>
      </c>
      <c r="D80" s="11" t="str">
        <f>+VLOOKUP($C80,'A.P.U'!$B$5:$K$23774,3,0)</f>
        <v>SUMINISTRO, TRANSPORTE E INSTALACION  BASE GRANULAR  COMPACTADA CON RANA</v>
      </c>
      <c r="E80" s="10" t="str">
        <f>+VLOOKUP($C80,'A.P.U'!$B$5:$K$23785,5,0)</f>
        <v>M3</v>
      </c>
      <c r="F80" s="12">
        <v>1</v>
      </c>
      <c r="G80" s="75">
        <f>+VLOOKUP($C80,'A.P.U'!$B$5:$K$23785,10,0)</f>
        <v>293483</v>
      </c>
      <c r="H80" s="61">
        <f t="shared" ref="H80:H84" si="7">ROUND((G80*F80),0)</f>
        <v>293483</v>
      </c>
      <c r="I80" s="1"/>
    </row>
    <row r="81" spans="1:9" ht="32.25" customHeight="1">
      <c r="A81" s="2"/>
      <c r="B81" s="33" t="s">
        <v>124</v>
      </c>
      <c r="C81" s="414">
        <v>23034</v>
      </c>
      <c r="D81" s="11" t="str">
        <f>+VLOOKUP($C81,'A.P.U'!$B$5:$K$23774,3,0)</f>
        <v>CORTE MECANIZADO DE PAVIMENTO A=5 MM PROFUNDIDAD UN TERCIO DEL ESPESOR</v>
      </c>
      <c r="E81" s="10" t="str">
        <f>+VLOOKUP($C81,'A.P.U'!$B$5:$K$23785,5,0)</f>
        <v>ML</v>
      </c>
      <c r="F81" s="12">
        <v>1</v>
      </c>
      <c r="G81" s="75">
        <f>+VLOOKUP($C81,'A.P.U'!$B$5:$K$23785,10,0)</f>
        <v>14545</v>
      </c>
      <c r="H81" s="61">
        <f t="shared" si="7"/>
        <v>14545</v>
      </c>
      <c r="I81" s="1"/>
    </row>
    <row r="82" spans="1:9" ht="31.5">
      <c r="A82" s="2"/>
      <c r="B82" s="33" t="s">
        <v>125</v>
      </c>
      <c r="C82" s="414">
        <v>23045</v>
      </c>
      <c r="D82" s="11" t="str">
        <f>+VLOOKUP($C82,'A.P.U'!$B$5:$K$23774,3,0)</f>
        <v>CANASTILLA DE SOPORTE DE DOVELAS EN HIERRO 3/8" Y 1/4"</v>
      </c>
      <c r="E82" s="10" t="str">
        <f>+VLOOKUP($C82,'A.P.U'!$B$5:$K$23785,5,0)</f>
        <v>ML</v>
      </c>
      <c r="F82" s="12">
        <v>1</v>
      </c>
      <c r="G82" s="75">
        <f>+VLOOKUP($C82,'A.P.U'!$B$5:$K$23785,10,0)</f>
        <v>25861</v>
      </c>
      <c r="H82" s="61">
        <f t="shared" si="7"/>
        <v>25861</v>
      </c>
      <c r="I82" s="1"/>
    </row>
    <row r="83" spans="1:9" ht="42.75" customHeight="1">
      <c r="A83" s="2"/>
      <c r="B83" s="33" t="s">
        <v>126</v>
      </c>
      <c r="C83" s="414">
        <v>23046</v>
      </c>
      <c r="D83" s="11" t="str">
        <f>+VLOOKUP($C83,'A.P.U'!$B$5:$K$23774,3,0)</f>
        <v>DOVELAS DE ACERO LISO 60000 PSI PARA PAVIMENTOS</v>
      </c>
      <c r="E83" s="10" t="str">
        <f>+VLOOKUP($C83,'A.P.U'!$B$5:$K$23785,5,0)</f>
        <v>KG</v>
      </c>
      <c r="F83" s="12">
        <v>1</v>
      </c>
      <c r="G83" s="75">
        <f>+VLOOKUP($C83,'A.P.U'!$B$5:$K$23785,10,0)</f>
        <v>22813</v>
      </c>
      <c r="H83" s="61">
        <f t="shared" si="7"/>
        <v>22813</v>
      </c>
      <c r="I83" s="1"/>
    </row>
    <row r="84" spans="1:9" ht="55.5" customHeight="1">
      <c r="A84" s="2"/>
      <c r="B84" s="33" t="s">
        <v>127</v>
      </c>
      <c r="C84" s="58">
        <v>33120</v>
      </c>
      <c r="D84" s="11" t="str">
        <f>+VLOOKUP($C84,'A.P.U'!$B$5:$K$23774,3,0)</f>
        <v>SUMINISTRO, TRANSPORTE E INSTALACION PAVIMENTO EN CONCRETO PRODUCIDO EN OBRA  MR 42 CON ACELERANTE A 7 DIAS</v>
      </c>
      <c r="E84" s="10" t="str">
        <f>+VLOOKUP($C84,'A.P.U'!$B$5:$K$23785,5,0)</f>
        <v>M3</v>
      </c>
      <c r="F84" s="12">
        <v>1</v>
      </c>
      <c r="G84" s="75">
        <f>+VLOOKUP($C84,'A.P.U'!$B$5:$K$23785,10,0)</f>
        <v>1812962</v>
      </c>
      <c r="H84" s="61">
        <f t="shared" si="7"/>
        <v>1812962</v>
      </c>
      <c r="I84" s="1"/>
    </row>
    <row r="85" spans="1:9">
      <c r="A85" s="2"/>
      <c r="B85" s="22" t="s">
        <v>128</v>
      </c>
      <c r="C85" s="31"/>
      <c r="D85" s="30" t="s">
        <v>129</v>
      </c>
      <c r="E85" s="10"/>
      <c r="F85" s="12"/>
      <c r="G85" s="75"/>
      <c r="H85" s="61"/>
      <c r="I85" s="1"/>
    </row>
    <row r="86" spans="1:9" ht="28.5" customHeight="1">
      <c r="A86" s="2"/>
      <c r="B86" s="22" t="s">
        <v>130</v>
      </c>
      <c r="C86" s="31" t="s">
        <v>131</v>
      </c>
      <c r="D86" s="11" t="str">
        <f>+VLOOKUP($C86,'A.P.U'!$B$5:$K$23774,3,0)</f>
        <v>SUMINISTRO, TRANSPORTE E INSTALACION CINTA SIKA PVC V - 10 PARA JUNTAS</v>
      </c>
      <c r="E86" s="10" t="str">
        <f>+VLOOKUP($C86,'A.P.U'!$B$5:$K$23785,5,0)</f>
        <v>ML</v>
      </c>
      <c r="F86" s="12">
        <v>1</v>
      </c>
      <c r="G86" s="75">
        <f>+VLOOKUP($C86,'A.P.U'!$B$5:$K$23785,10,0)</f>
        <v>48512</v>
      </c>
      <c r="H86" s="61">
        <f t="shared" si="5"/>
        <v>48512</v>
      </c>
      <c r="I86" s="1"/>
    </row>
    <row r="87" spans="1:9" ht="46.5" customHeight="1">
      <c r="A87" s="2"/>
      <c r="B87" s="22" t="s">
        <v>132</v>
      </c>
      <c r="C87" s="403" t="s">
        <v>133</v>
      </c>
      <c r="D87" s="11" t="str">
        <f>+VLOOKUP($C87,'A.P.U'!$B$5:$K$23774,3,0)</f>
        <v>SUMINISTRO, TRANSPORTE E INSTALACION MALLA ELECTROSOLDADA (Incluye alambre negro, colocación y traslapo).</v>
      </c>
      <c r="E87" s="10" t="str">
        <f>+VLOOKUP($C87,'A.P.U'!$B$5:$K$23785,5,0)</f>
        <v>KG</v>
      </c>
      <c r="F87" s="12">
        <v>1</v>
      </c>
      <c r="G87" s="75">
        <f>+VLOOKUP($C87,'A.P.U'!$B$5:$K$23785,10,0)</f>
        <v>12145</v>
      </c>
      <c r="H87" s="61">
        <f t="shared" si="5"/>
        <v>12145</v>
      </c>
      <c r="I87" s="1"/>
    </row>
    <row r="88" spans="1:9" ht="51.75" customHeight="1">
      <c r="A88" s="2"/>
      <c r="B88" s="22" t="s">
        <v>134</v>
      </c>
      <c r="C88" s="403" t="s">
        <v>135</v>
      </c>
      <c r="D88" s="11" t="str">
        <f>+VLOOKUP($C88,'A.P.U'!$B$5:$K$23774,3,0)</f>
        <v>SUMINISTRO, TRANSPORTE E INSTALACIÓN DE ACERO DE REFUERZO FY = 60.000 PSI = 420 MPA (INCLUYE NALAMBRE NEGRO Y FIGURACIÓN)</v>
      </c>
      <c r="E88" s="10" t="str">
        <f>+VLOOKUP($C88,'A.P.U'!$B$5:$K$23785,5,0)</f>
        <v>KG</v>
      </c>
      <c r="F88" s="12">
        <v>1</v>
      </c>
      <c r="G88" s="75">
        <f>+VLOOKUP($C88,'A.P.U'!$B$5:$K$23785,10,0)</f>
        <v>10992</v>
      </c>
      <c r="H88" s="61">
        <f t="shared" si="5"/>
        <v>10992</v>
      </c>
      <c r="I88" s="1"/>
    </row>
    <row r="89" spans="1:9" ht="51" customHeight="1">
      <c r="A89" s="2"/>
      <c r="B89" s="33" t="s">
        <v>136</v>
      </c>
      <c r="C89" s="77" t="str">
        <f>'A.P.U'!B448</f>
        <v>024.160</v>
      </c>
      <c r="D89" s="11" t="str">
        <f>+VLOOKUP($C89,'A.P.U'!$B$5:$K$23774,3,0)</f>
        <v xml:space="preserve">SUMINISTRO, TRANSPORTE E INSTALACION CAJA DE INSPECCIÓN EMPALME DOMICILIARIO TIPO I (0,60X0,60 M) EN CONCRETO CLASE II  INCLUYE TAPA Y CAÑUELA                                                                                </v>
      </c>
      <c r="E89" s="10" t="str">
        <f>+VLOOKUP($C89,'A.P.U'!$B$5:$K$23785,5,0)</f>
        <v>ML</v>
      </c>
      <c r="F89" s="12">
        <v>1</v>
      </c>
      <c r="G89" s="75">
        <f>+VLOOKUP($C89,'A.P.U'!$B$5:$K$23785,10,0)</f>
        <v>775577</v>
      </c>
      <c r="H89" s="61">
        <f t="shared" si="5"/>
        <v>775577</v>
      </c>
      <c r="I89" s="1"/>
    </row>
    <row r="90" spans="1:9" ht="16.5" thickBot="1">
      <c r="A90" s="2"/>
      <c r="B90" s="34" t="s">
        <v>23</v>
      </c>
      <c r="C90" s="35"/>
      <c r="D90" s="36"/>
      <c r="E90" s="35"/>
      <c r="F90" s="24"/>
      <c r="G90" s="37"/>
      <c r="H90" s="66">
        <f>SUM(H49:H89)</f>
        <v>25686597</v>
      </c>
      <c r="I90" s="1"/>
    </row>
    <row r="91" spans="1:9" s="512" customFormat="1" ht="16.5" thickBot="1">
      <c r="A91" s="507"/>
      <c r="B91" s="516" t="s">
        <v>137</v>
      </c>
      <c r="C91" s="517"/>
      <c r="D91" s="517"/>
      <c r="E91" s="517"/>
      <c r="F91" s="517"/>
      <c r="G91" s="517"/>
      <c r="H91" s="518"/>
      <c r="I91" s="511"/>
    </row>
    <row r="92" spans="1:9" ht="31.5">
      <c r="A92" s="2"/>
      <c r="B92" s="22" t="s">
        <v>138</v>
      </c>
      <c r="C92" s="31" t="s">
        <v>139</v>
      </c>
      <c r="D92" s="11" t="str">
        <f>+VLOOKUP($C92,'A.P.U'!$B$5:$K$23774,3,0)</f>
        <v>SUMINISTRO, TRANSPORTE E INSTALACION GAVIONES EN MALLA GALVANIZADA TRIPLE TORSION 2.0x1.0x1.0M CAL. 12</v>
      </c>
      <c r="E92" s="10" t="str">
        <f>+VLOOKUP($C92,'A.P.U'!$B$5:$K$23774,5,0)</f>
        <v>M3</v>
      </c>
      <c r="F92" s="12">
        <v>1</v>
      </c>
      <c r="G92" s="75">
        <f>+VLOOKUP($C92,'A.P.U'!$B$5:$K$23785,10,0)</f>
        <v>502288</v>
      </c>
      <c r="H92" s="61">
        <f t="shared" ref="H92" si="8">ROUND((G92*F92),0)</f>
        <v>502288</v>
      </c>
      <c r="I92" s="1"/>
    </row>
    <row r="93" spans="1:9" ht="16.5" thickBot="1">
      <c r="A93" s="2"/>
      <c r="B93" s="34" t="s">
        <v>23</v>
      </c>
      <c r="C93" s="35"/>
      <c r="D93" s="36"/>
      <c r="E93" s="35"/>
      <c r="F93" s="24"/>
      <c r="G93" s="37"/>
      <c r="H93" s="66">
        <f>SUM(H92)</f>
        <v>502288</v>
      </c>
      <c r="I93" s="1"/>
    </row>
    <row r="94" spans="1:9" s="512" customFormat="1" ht="16.5" thickBot="1">
      <c r="A94" s="507"/>
      <c r="B94" s="516" t="s">
        <v>140</v>
      </c>
      <c r="C94" s="517"/>
      <c r="D94" s="517"/>
      <c r="E94" s="517"/>
      <c r="F94" s="517"/>
      <c r="G94" s="517"/>
      <c r="H94" s="518"/>
      <c r="I94" s="511"/>
    </row>
    <row r="95" spans="1:9" ht="31.5">
      <c r="A95" s="2"/>
      <c r="B95" s="22" t="s">
        <v>141</v>
      </c>
      <c r="C95" s="31" t="s">
        <v>142</v>
      </c>
      <c r="D95" s="11" t="str">
        <f>+VLOOKUP($C95,'A.P.U'!$B$5:$K$23774,3,0)</f>
        <v>SUMINISTRO, TRANSPORTE E INSTALACIÓN DE MATERIAL GRANULAR PARA SUBDRENES Y DRENAJES</v>
      </c>
      <c r="E95" s="10" t="str">
        <f>+VLOOKUP($C95,'A.P.U'!$B$5:$K$23774,5,0)</f>
        <v>M3</v>
      </c>
      <c r="F95" s="12">
        <v>1</v>
      </c>
      <c r="G95" s="75">
        <f>+VLOOKUP($C95,'A.P.U'!$B$5:$K$23785,10,0)</f>
        <v>164090</v>
      </c>
      <c r="H95" s="61">
        <f t="shared" ref="H95:H100" si="9">ROUND((G95*F95),0)</f>
        <v>164090</v>
      </c>
      <c r="I95" s="1"/>
    </row>
    <row r="96" spans="1:9" ht="31.5">
      <c r="A96" s="2"/>
      <c r="B96" s="22" t="s">
        <v>143</v>
      </c>
      <c r="C96" s="73" t="s">
        <v>144</v>
      </c>
      <c r="D96" s="11" t="str">
        <f>+VLOOKUP($C96,'A.P.U'!$B$5:$K$23774,3,0)</f>
        <v>SUMINISTRO, TRANSPORTE E INSTALACIÓN DE TUBERÍA PVC TIPO PAVCO DE 100 MM PARA SUBDRENES Y DRENAJES</v>
      </c>
      <c r="E96" s="10" t="str">
        <f>+VLOOKUP($C96,'A.P.U'!$B$5:$K$23774,5,0)</f>
        <v>ML</v>
      </c>
      <c r="F96" s="12">
        <v>1</v>
      </c>
      <c r="G96" s="75">
        <f>+VLOOKUP($C96,'A.P.U'!$B$5:$K$23785,10,0)</f>
        <v>42421</v>
      </c>
      <c r="H96" s="61">
        <f t="shared" si="9"/>
        <v>42421</v>
      </c>
      <c r="I96" s="1"/>
    </row>
    <row r="97" spans="1:9">
      <c r="A97" s="2"/>
      <c r="B97" s="22" t="s">
        <v>145</v>
      </c>
      <c r="C97" s="31" t="s">
        <v>146</v>
      </c>
      <c r="D97" s="11" t="s">
        <v>147</v>
      </c>
      <c r="E97" s="10" t="s">
        <v>148</v>
      </c>
      <c r="F97" s="12">
        <v>1</v>
      </c>
      <c r="G97" s="75">
        <f>+VLOOKUP($C97,'A.P.U'!$B$5:$K$23785,10,0)</f>
        <v>13104</v>
      </c>
      <c r="H97" s="61">
        <f t="shared" si="9"/>
        <v>13104</v>
      </c>
      <c r="I97" s="1"/>
    </row>
    <row r="98" spans="1:9" ht="31.5">
      <c r="A98" s="2"/>
      <c r="B98" s="22" t="s">
        <v>149</v>
      </c>
      <c r="C98" s="73" t="s">
        <v>150</v>
      </c>
      <c r="D98" s="11" t="str">
        <f>+VLOOKUP($C98,'A.P.U'!$B$5:$K$23785,3,0)</f>
        <v>SUMINISTRO, TRANSPORTE E INSTALACION DE TUBERIA PVC SANITARIA DE 2"</v>
      </c>
      <c r="E98" s="10" t="str">
        <f>+VLOOKUP($C98,'A.P.U'!$B$5:$K$23785,5,0)</f>
        <v>ML</v>
      </c>
      <c r="F98" s="12">
        <v>1</v>
      </c>
      <c r="G98" s="75">
        <f>+VLOOKUP($C98,'A.P.U'!$B$5:$K$23785,10,0)</f>
        <v>29967</v>
      </c>
      <c r="H98" s="61">
        <f t="shared" si="9"/>
        <v>29967</v>
      </c>
      <c r="I98" s="1"/>
    </row>
    <row r="99" spans="1:9" ht="31.5">
      <c r="A99" s="2"/>
      <c r="B99" s="22" t="s">
        <v>151</v>
      </c>
      <c r="C99" s="73" t="s">
        <v>152</v>
      </c>
      <c r="D99" s="11" t="str">
        <f>+VLOOKUP($C99,'A.P.U'!$B$5:$K$23785,3,0)</f>
        <v>SUMINISTRO, TRANSPORTE E INSTALACION TUBERÍA PVC CORRUGADA DE 200 M.M. (8") PARA ALCANTARILLADO</v>
      </c>
      <c r="E99" s="10" t="str">
        <f>+VLOOKUP($C99,'A.P.U'!$B$5:$K$23785,5,0)</f>
        <v>ML</v>
      </c>
      <c r="F99" s="12">
        <v>1</v>
      </c>
      <c r="G99" s="75">
        <f>+VLOOKUP($C99,'A.P.U'!$B$5:$K$23785,10,0)</f>
        <v>112110</v>
      </c>
      <c r="H99" s="61">
        <f t="shared" si="9"/>
        <v>112110</v>
      </c>
      <c r="I99" s="1"/>
    </row>
    <row r="100" spans="1:9" ht="31.5">
      <c r="A100" s="2"/>
      <c r="B100" s="22" t="s">
        <v>153</v>
      </c>
      <c r="C100" s="73" t="s">
        <v>154</v>
      </c>
      <c r="D100" s="11" t="str">
        <f>+VLOOKUP($C100,'A.P.U'!$B$5:$K$23785,3,0)</f>
        <v>SUMINISTRO, TRANSPORTE E INSTALACION TUBERÍA PVC CORRUGADA DE 250 M.M. (10") PARA ALCANTARILLADO</v>
      </c>
      <c r="E100" s="10" t="str">
        <f>+VLOOKUP($C100,'A.P.U'!$B$5:$K$23785,5,0)</f>
        <v>ML</v>
      </c>
      <c r="F100" s="12">
        <v>1</v>
      </c>
      <c r="G100" s="75">
        <f>+VLOOKUP($C100,'A.P.U'!$B$5:$K$23785,10,0)</f>
        <v>160409</v>
      </c>
      <c r="H100" s="61">
        <f t="shared" si="9"/>
        <v>160409</v>
      </c>
      <c r="I100" s="1"/>
    </row>
    <row r="101" spans="1:9">
      <c r="A101" s="2"/>
      <c r="B101" s="22" t="s">
        <v>155</v>
      </c>
      <c r="C101" s="31"/>
      <c r="D101" s="30" t="s">
        <v>156</v>
      </c>
      <c r="E101" s="29"/>
      <c r="F101" s="12"/>
      <c r="G101" s="390"/>
      <c r="H101" s="61"/>
      <c r="I101" s="1"/>
    </row>
    <row r="102" spans="1:9" ht="30" customHeight="1">
      <c r="A102" s="2"/>
      <c r="B102" s="22" t="s">
        <v>157</v>
      </c>
      <c r="C102" s="31" t="s">
        <v>158</v>
      </c>
      <c r="D102" s="11" t="str">
        <f>+VLOOKUP($C102,'A.P.U'!$B$5:$K$23774,3,0)</f>
        <v>SUMINISTRO, TRANSPORTE E INSTALACION DE DRENES HORIZONTALES EN TIERRA CON TUBERIA Ø 3" SANITARIA PERFORADA HASTA L=10m (Incluye perforación manual)</v>
      </c>
      <c r="E102" s="10" t="str">
        <f>+VLOOKUP($C102,'A.P.U'!$B$5:$K$23774,5,0)</f>
        <v>ML</v>
      </c>
      <c r="F102" s="12">
        <v>1</v>
      </c>
      <c r="G102" s="75">
        <f>+VLOOKUP($C102,'A.P.U'!$B$5:$K$23785,10,0)</f>
        <v>79228</v>
      </c>
      <c r="H102" s="61">
        <f>ROUND((G102*F102),0)</f>
        <v>79228</v>
      </c>
      <c r="I102" s="1"/>
    </row>
    <row r="103" spans="1:9" ht="46.5" customHeight="1">
      <c r="A103" s="2"/>
      <c r="B103" s="22" t="s">
        <v>159</v>
      </c>
      <c r="C103" s="58" t="s">
        <v>160</v>
      </c>
      <c r="D103" s="11" t="str">
        <f>+VLOOKUP($C103,'A.P.U'!$B$5:$K$23774,3,0)</f>
        <v>SUMINISTRO, TRANSPORTE E INSTALACION DE DRENES HORIZONTALES EN TIERRA CON TUBERÍA Ø 3" SANITARIA PERFORADA CON EQUIPO  MECÁNICO</v>
      </c>
      <c r="E103" s="10" t="str">
        <f>+VLOOKUP($C103,'A.P.U'!$B$5:$K$23774,5,0)</f>
        <v>ML</v>
      </c>
      <c r="F103" s="12">
        <v>1</v>
      </c>
      <c r="G103" s="75">
        <f>+VLOOKUP($C103,'A.P.U'!$B$5:$K$23785,10,0)</f>
        <v>219928</v>
      </c>
      <c r="H103" s="61">
        <f t="shared" ref="H103:H105" si="10">ROUND((G103*F103),0)</f>
        <v>219928</v>
      </c>
      <c r="I103" s="1"/>
    </row>
    <row r="104" spans="1:9" ht="48" customHeight="1">
      <c r="A104" s="2"/>
      <c r="B104" s="22" t="s">
        <v>161</v>
      </c>
      <c r="C104" s="58" t="s">
        <v>162</v>
      </c>
      <c r="D104" s="11" t="str">
        <f>+VLOOKUP($C104,'A.P.U'!$B$5:$K$23774,3,0)</f>
        <v>SUMINISTRO, TRANSPORTE E INSTALACION DE DRENES HORIZONTALES EN CONGLOMERADO CON TUBERÍA Ø 3" SANITARIA PERFORADA CON EQUIPO  MECÁNICO</v>
      </c>
      <c r="E104" s="10" t="str">
        <f>+VLOOKUP($C104,'A.P.U'!$B$5:$K$23774,5,0)</f>
        <v>ML</v>
      </c>
      <c r="F104" s="12">
        <v>1</v>
      </c>
      <c r="G104" s="75">
        <f>+VLOOKUP($C104,'A.P.U'!$B$5:$K$23785,10,0)</f>
        <v>241712</v>
      </c>
      <c r="H104" s="61">
        <f t="shared" si="10"/>
        <v>241712</v>
      </c>
      <c r="I104" s="1"/>
    </row>
    <row r="105" spans="1:9" ht="47.25">
      <c r="A105" s="2"/>
      <c r="B105" s="22" t="s">
        <v>163</v>
      </c>
      <c r="C105" s="58" t="s">
        <v>164</v>
      </c>
      <c r="D105" s="11" t="str">
        <f>+VLOOKUP($C105,'A.P.U'!$B$5:$K$23774,3,0)</f>
        <v>SUMINISTRO, TRANSPORTE E INSTALACION DE DRENES HORIZONTALES EN ROCA CON TUBERÍA Ø 3" SANITARIA PERFORADA CON EQUIPO  MECÁNICO</v>
      </c>
      <c r="E105" s="10" t="str">
        <f>+VLOOKUP($C105,'A.P.U'!$B$5:$K$23774,5,0)</f>
        <v>ML</v>
      </c>
      <c r="F105" s="12">
        <v>1</v>
      </c>
      <c r="G105" s="75">
        <f>+VLOOKUP($C105,'A.P.U'!$B$5:$K$23785,10,0)</f>
        <v>354588</v>
      </c>
      <c r="H105" s="61">
        <f t="shared" si="10"/>
        <v>354588</v>
      </c>
      <c r="I105" s="1"/>
    </row>
    <row r="106" spans="1:9">
      <c r="A106" s="2"/>
      <c r="B106" s="22" t="s">
        <v>165</v>
      </c>
      <c r="C106" s="31"/>
      <c r="D106" s="30" t="s">
        <v>166</v>
      </c>
      <c r="E106" s="29"/>
      <c r="F106" s="12"/>
      <c r="G106" s="13"/>
      <c r="H106" s="61"/>
      <c r="I106" s="1"/>
    </row>
    <row r="107" spans="1:9" ht="31.5">
      <c r="A107" s="2"/>
      <c r="B107" s="22" t="s">
        <v>167</v>
      </c>
      <c r="C107" s="58" t="s">
        <v>168</v>
      </c>
      <c r="D107" s="11" t="str">
        <f>+VLOOKUP($C107,'A.P.U'!$B$5:$K$23774,3,0)</f>
        <v>SUMINISTRO, TRANSPORTE E INSTALACION GEOTEXTIL NO TEJIDO 1600</v>
      </c>
      <c r="E107" s="10" t="str">
        <f>+VLOOKUP($C107,'A.P.U'!$B$5:$K$23774,5,0)</f>
        <v>M2</v>
      </c>
      <c r="F107" s="12">
        <v>1</v>
      </c>
      <c r="G107" s="59">
        <f>+VLOOKUP($C107,'A.P.U'!$B$5:$K$23785,10,0)</f>
        <v>8933</v>
      </c>
      <c r="H107" s="61">
        <f t="shared" ref="H107:H108" si="11">ROUND((G107*F107),0)</f>
        <v>8933</v>
      </c>
      <c r="I107" s="1"/>
    </row>
    <row r="108" spans="1:9" ht="31.5" customHeight="1">
      <c r="A108" s="2"/>
      <c r="B108" s="22" t="s">
        <v>169</v>
      </c>
      <c r="C108" s="58" t="s">
        <v>170</v>
      </c>
      <c r="D108" s="11" t="str">
        <f>+VLOOKUP($C108,'A.P.U'!$B$5:$K$23774,3,0)</f>
        <v>SUMINISTRO, TRANSPORTE E INSTALACION GEOTEXTIL NO TEJIDO 2000</v>
      </c>
      <c r="E108" s="10" t="str">
        <f>+VLOOKUP($C108,'A.P.U'!$B$5:$K$23774,5,0)</f>
        <v>M2</v>
      </c>
      <c r="F108" s="12">
        <v>1</v>
      </c>
      <c r="G108" s="59">
        <f>+VLOOKUP($C108,'A.P.U'!$B$5:$K$23785,10,0)</f>
        <v>17166</v>
      </c>
      <c r="H108" s="61">
        <f t="shared" si="11"/>
        <v>17166</v>
      </c>
      <c r="I108" s="1"/>
    </row>
    <row r="109" spans="1:9" ht="16.5" thickBot="1">
      <c r="A109" s="2"/>
      <c r="B109" s="34" t="s">
        <v>23</v>
      </c>
      <c r="C109" s="35"/>
      <c r="D109" s="36"/>
      <c r="E109" s="35"/>
      <c r="F109" s="24"/>
      <c r="G109" s="37"/>
      <c r="H109" s="66">
        <f>SUM(H95:H108)</f>
        <v>1443656</v>
      </c>
      <c r="I109" s="1"/>
    </row>
    <row r="110" spans="1:9" s="512" customFormat="1" ht="16.5" thickBot="1">
      <c r="A110" s="507"/>
      <c r="B110" s="516" t="s">
        <v>171</v>
      </c>
      <c r="C110" s="517"/>
      <c r="D110" s="517"/>
      <c r="E110" s="517"/>
      <c r="F110" s="517"/>
      <c r="G110" s="517"/>
      <c r="H110" s="518"/>
      <c r="I110" s="511"/>
    </row>
    <row r="111" spans="1:9">
      <c r="A111" s="2"/>
      <c r="B111" s="22" t="s">
        <v>172</v>
      </c>
      <c r="C111" s="31" t="s">
        <v>173</v>
      </c>
      <c r="D111" s="11" t="str">
        <f>+VLOOKUP($C111,'A.P.U'!$B$5:$K$23774,3,0)</f>
        <v xml:space="preserve">SOBREACARREO EN VOLQUETA </v>
      </c>
      <c r="E111" s="10" t="str">
        <f>+VLOOKUP($C111,'A.P.U'!$B$5:$K$23774,5,0)</f>
        <v>M3-KM</v>
      </c>
      <c r="F111" s="12">
        <v>1</v>
      </c>
      <c r="G111" s="75">
        <f>+VLOOKUP($C111,'A.P.U'!$B$5:$K$23785,10,0)</f>
        <v>2444</v>
      </c>
      <c r="H111" s="61">
        <f t="shared" ref="H111:H114" si="12">ROUND((G111*F111),0)</f>
        <v>2444</v>
      </c>
      <c r="I111" s="1"/>
    </row>
    <row r="112" spans="1:9" ht="30" customHeight="1">
      <c r="A112" s="2"/>
      <c r="B112" s="22" t="s">
        <v>174</v>
      </c>
      <c r="C112" s="31" t="s">
        <v>175</v>
      </c>
      <c r="D112" s="11" t="str">
        <f>+VLOOKUP($C112,'A.P.U'!$B$5:$K$23774,3,0)</f>
        <v>SOBREACARREO EN VEHICULO NO AUTOMOTOR - CARRETA</v>
      </c>
      <c r="E112" s="10" t="str">
        <f>+VLOOKUP($C112,'A.P.U'!$B$5:$K$23774,5,0)</f>
        <v>M3 - HM</v>
      </c>
      <c r="F112" s="12">
        <v>1</v>
      </c>
      <c r="G112" s="75">
        <f>+VLOOKUP($C112,'A.P.U'!$B$5:$K$23785,10,0)</f>
        <v>52291</v>
      </c>
      <c r="H112" s="61">
        <f t="shared" si="12"/>
        <v>52291</v>
      </c>
      <c r="I112" s="1"/>
    </row>
    <row r="113" spans="1:10" ht="37.5" customHeight="1">
      <c r="A113" s="2"/>
      <c r="B113" s="8" t="s">
        <v>176</v>
      </c>
      <c r="C113" s="73" t="s">
        <v>177</v>
      </c>
      <c r="D113" s="11" t="str">
        <f>+VLOOKUP($C113,'A.P.U'!$B$5:$K$23774,3,0)</f>
        <v>SOBREACARREO AL HOMBRO FUERTE PENDIENTE (después de 50m de acarreo libre)</v>
      </c>
      <c r="E113" s="10" t="str">
        <f>+VLOOKUP($C113,'A.P.U'!$B$5:$K$23774,5,0)</f>
        <v>M3 - HM</v>
      </c>
      <c r="F113" s="12">
        <v>1</v>
      </c>
      <c r="G113" s="75">
        <f>+VLOOKUP($C113,'A.P.U'!$B$5:$K$23785,10,0)</f>
        <v>231854</v>
      </c>
      <c r="H113" s="61">
        <f t="shared" si="12"/>
        <v>231854</v>
      </c>
      <c r="I113" s="1"/>
    </row>
    <row r="114" spans="1:10" ht="44.25" customHeight="1">
      <c r="A114" s="2"/>
      <c r="B114" s="22" t="s">
        <v>178</v>
      </c>
      <c r="C114" s="73" t="s">
        <v>179</v>
      </c>
      <c r="D114" s="11" t="str">
        <f>+VLOOKUP($C114,'A.P.U'!$B$5:$K$23785,3,0)</f>
        <v>TRANSPORTE POR DÍA LABORADO VEHÍCULO AUTOMOTOR TIPO CAMIONETA DE ESTACAS O SIMILAR. INCLUYE CONDUCTOR Y COMBUSTIBLE</v>
      </c>
      <c r="E114" s="10" t="str">
        <f>+VLOOKUP($C114,'A.P.U'!$B$5:$K$23785,5,0)</f>
        <v>DIA</v>
      </c>
      <c r="F114" s="12">
        <v>1</v>
      </c>
      <c r="G114" s="75">
        <f>+VLOOKUP($C114,'A.P.U'!$B$5:$K$23785,10,0)</f>
        <v>312023</v>
      </c>
      <c r="H114" s="61">
        <f t="shared" si="12"/>
        <v>312023</v>
      </c>
      <c r="I114" s="1"/>
      <c r="J114" s="395"/>
    </row>
    <row r="115" spans="1:10" ht="16.5" thickBot="1">
      <c r="A115" s="2"/>
      <c r="B115" s="25" t="s">
        <v>23</v>
      </c>
      <c r="C115" s="38"/>
      <c r="D115" s="39"/>
      <c r="E115" s="40"/>
      <c r="F115" s="24"/>
      <c r="G115" s="41"/>
      <c r="H115" s="64">
        <f>SUM(H111:H114)</f>
        <v>598612</v>
      </c>
      <c r="I115" s="1"/>
    </row>
    <row r="116" spans="1:10" s="512" customFormat="1" ht="16.5" thickBot="1">
      <c r="A116" s="507"/>
      <c r="B116" s="516" t="s">
        <v>180</v>
      </c>
      <c r="C116" s="517"/>
      <c r="D116" s="517"/>
      <c r="E116" s="517"/>
      <c r="F116" s="517"/>
      <c r="G116" s="517"/>
      <c r="H116" s="518"/>
      <c r="I116" s="511"/>
    </row>
    <row r="117" spans="1:10" ht="31.5">
      <c r="A117" s="2"/>
      <c r="B117" s="22" t="s">
        <v>181</v>
      </c>
      <c r="C117" s="31" t="s">
        <v>182</v>
      </c>
      <c r="D117" s="11" t="str">
        <f>+VLOOKUP($C117,'A.P.U'!$B$5:$K$23774,3,0)</f>
        <v>SUMINISTRO, TRANSPORTE E INSTALACION TRINCHOS EN GUADUA</v>
      </c>
      <c r="E117" s="56" t="str">
        <f>+VLOOKUP($C117,'A.P.U'!$B$5:$K$23774,5,0)</f>
        <v>M2</v>
      </c>
      <c r="F117" s="12">
        <v>1</v>
      </c>
      <c r="G117" s="75">
        <f>+VLOOKUP($C117,'A.P.U'!$B$5:$K$23785,10,0)</f>
        <v>115339</v>
      </c>
      <c r="H117" s="61">
        <f t="shared" ref="H117:H121" si="13">ROUND((G117*F117),0)</f>
        <v>115339</v>
      </c>
      <c r="I117" s="1"/>
    </row>
    <row r="118" spans="1:10" ht="31.5">
      <c r="A118" s="2"/>
      <c r="B118" s="22" t="s">
        <v>183</v>
      </c>
      <c r="C118" s="403" t="s">
        <v>184</v>
      </c>
      <c r="D118" s="11" t="str">
        <f>+VLOOKUP($C118,'A.P.U'!$B$5:$K$23774,3,0)</f>
        <v>SUMINISTRO, TRANSPORTE E INSTALACION BARRERAS VIVAS CON LIMONCILLO Y/O CITRONELA O SIMILAR</v>
      </c>
      <c r="E118" s="56" t="str">
        <f>+VLOOKUP($C118,'A.P.U'!$B$5:$K$23774,5,0)</f>
        <v>ML</v>
      </c>
      <c r="F118" s="12">
        <v>1</v>
      </c>
      <c r="G118" s="75">
        <f>+VLOOKUP($C118,'A.P.U'!$B$5:$K$23785,10,0)</f>
        <v>47746</v>
      </c>
      <c r="H118" s="61">
        <f t="shared" si="13"/>
        <v>47746</v>
      </c>
      <c r="I118" s="1"/>
    </row>
    <row r="119" spans="1:10" ht="31.5">
      <c r="A119" s="2"/>
      <c r="B119" s="22" t="s">
        <v>185</v>
      </c>
      <c r="C119" s="73" t="s">
        <v>186</v>
      </c>
      <c r="D119" s="11" t="str">
        <f>+VLOOKUP($C119,'A.P.U'!$B$5:$K$23774,3,0)</f>
        <v>SUMINISTRO, TRANSPORTE E INSTALACION BARRERAS VIVAS CON ESTACAS DE GUADILLA, BAMBU  O SIMILAR</v>
      </c>
      <c r="E119" s="56" t="str">
        <f>+VLOOKUP($C119,'A.P.U'!$B$5:$K$23774,5,0)</f>
        <v>ML</v>
      </c>
      <c r="F119" s="12">
        <v>1</v>
      </c>
      <c r="G119" s="75">
        <f>+VLOOKUP($C119,'A.P.U'!$B$5:$K$23785,10,0)</f>
        <v>29013</v>
      </c>
      <c r="H119" s="61">
        <f t="shared" si="13"/>
        <v>29013</v>
      </c>
      <c r="I119" s="1"/>
    </row>
    <row r="120" spans="1:10" ht="31.5">
      <c r="A120" s="2"/>
      <c r="B120" s="22" t="s">
        <v>187</v>
      </c>
      <c r="C120" s="73" t="s">
        <v>188</v>
      </c>
      <c r="D120" s="11" t="str">
        <f>+VLOOKUP($C120,'A.P.U'!$B$5:$K$23774,3,0)</f>
        <v>SUMINISTRO, TRANSPORTE E INSTALACIÓN DE EMPRADIZACIÓN DE TALUDES Y ZONAS VERDES</v>
      </c>
      <c r="E120" s="56" t="str">
        <f>+VLOOKUP($C120,'A.P.U'!$B$5:$K$23774,5,0)</f>
        <v>M2</v>
      </c>
      <c r="F120" s="12">
        <v>1</v>
      </c>
      <c r="G120" s="75">
        <f>+VLOOKUP($C120,'A.P.U'!$B$5:$K$23785,10,0)</f>
        <v>28473</v>
      </c>
      <c r="H120" s="61">
        <f t="shared" si="13"/>
        <v>28473</v>
      </c>
      <c r="I120" s="1"/>
    </row>
    <row r="121" spans="1:10" ht="31.5">
      <c r="A121" s="2"/>
      <c r="B121" s="22" t="s">
        <v>189</v>
      </c>
      <c r="C121" s="31" t="s">
        <v>190</v>
      </c>
      <c r="D121" s="11" t="s">
        <v>191</v>
      </c>
      <c r="E121" s="56" t="s">
        <v>192</v>
      </c>
      <c r="F121" s="12">
        <v>1</v>
      </c>
      <c r="G121" s="75">
        <f>+VLOOKUP($C121,'A.P.U'!$B$5:$K$23785,10,0)</f>
        <v>329147</v>
      </c>
      <c r="H121" s="61">
        <f t="shared" si="13"/>
        <v>329147</v>
      </c>
      <c r="I121" s="1"/>
    </row>
    <row r="122" spans="1:10" ht="16.5" thickBot="1">
      <c r="A122" s="2"/>
      <c r="B122" s="25" t="s">
        <v>23</v>
      </c>
      <c r="C122" s="38"/>
      <c r="D122" s="39"/>
      <c r="E122" s="40"/>
      <c r="F122" s="24"/>
      <c r="G122" s="41"/>
      <c r="H122" s="64">
        <f>SUM(H117:H121)</f>
        <v>549718</v>
      </c>
      <c r="I122" s="1"/>
    </row>
    <row r="123" spans="1:10" s="512" customFormat="1" ht="16.5" thickBot="1">
      <c r="A123" s="507"/>
      <c r="B123" s="516" t="s">
        <v>193</v>
      </c>
      <c r="C123" s="517"/>
      <c r="D123" s="517"/>
      <c r="E123" s="517"/>
      <c r="F123" s="517"/>
      <c r="G123" s="517"/>
      <c r="H123" s="518"/>
      <c r="I123" s="511"/>
    </row>
    <row r="124" spans="1:10" ht="78.75">
      <c r="A124" s="2"/>
      <c r="B124" s="404" t="s">
        <v>194</v>
      </c>
      <c r="C124" s="74" t="s">
        <v>195</v>
      </c>
      <c r="D124" s="11" t="str">
        <f>+VLOOKUP($C124,'A.P.U'!$B$5:$K$23774,3,0)</f>
        <v>SUMINISTRO, TRANSPORTE E INSTALACION BARANDA EN TUBERIA GALVANIZADA 2 HILOS DE 2", ENTRE 0,9 Y 1MTS, PARALES VERTICALES CADA 2 MTS, RELLENA DE CONCRETO, INCLUYE WASH PRIMER, PINTURA, ANCLAJES Y RETIRO DE SOBRANTES.</v>
      </c>
      <c r="E124" s="10" t="str">
        <f>+VLOOKUP($C124,'A.P.U'!$B$5:$K$23774,5,0)</f>
        <v>ML</v>
      </c>
      <c r="F124" s="57">
        <v>1</v>
      </c>
      <c r="G124" s="59">
        <f>+VLOOKUP($C124,'A.P.U'!$B$5:$K$23785,10,0)</f>
        <v>262266</v>
      </c>
      <c r="H124" s="61">
        <f t="shared" ref="H124:H140" si="14">ROUND((G124*F124),0)</f>
        <v>262266</v>
      </c>
      <c r="I124" s="1"/>
    </row>
    <row r="125" spans="1:10" ht="30.75" customHeight="1">
      <c r="A125" s="2"/>
      <c r="B125" s="71" t="s">
        <v>196</v>
      </c>
      <c r="C125" s="72" t="s">
        <v>197</v>
      </c>
      <c r="D125" s="11" t="str">
        <f>+VLOOKUP($C125,'A.P.U'!$B$5:$K$23774,3,0)</f>
        <v>RETROEXCAVADORA SOBRE ORUGAS</v>
      </c>
      <c r="E125" s="10" t="str">
        <f>+VLOOKUP($C125,'A.P.U'!$B$5:$K$23774,5,0)</f>
        <v>HR</v>
      </c>
      <c r="F125" s="57">
        <v>1</v>
      </c>
      <c r="G125" s="59">
        <f>+VLOOKUP($C125,'A.P.U'!$B$5:$K$23785,10,0)</f>
        <v>416028</v>
      </c>
      <c r="H125" s="61">
        <f t="shared" si="14"/>
        <v>416028</v>
      </c>
      <c r="I125" s="1"/>
    </row>
    <row r="126" spans="1:10" ht="30.75" customHeight="1">
      <c r="A126" s="2"/>
      <c r="B126" s="71" t="s">
        <v>198</v>
      </c>
      <c r="C126" s="9" t="s">
        <v>199</v>
      </c>
      <c r="D126" s="11" t="str">
        <f>+VLOOKUP($C126,'A.P.U'!$B$5:$K$23774,3,0)</f>
        <v>SUMINISTRO, TRANSPORTE E INSTALACION DE PLASTICOS PARA PROTECCIÓN EN TALUDES</v>
      </c>
      <c r="E126" s="10" t="str">
        <f>+VLOOKUP($C126,'A.P.U'!$B$5:$K$23774,5,0)</f>
        <v>M2</v>
      </c>
      <c r="F126" s="57">
        <v>1</v>
      </c>
      <c r="G126" s="59">
        <f>+VLOOKUP($C126,'A.P.U'!$B$5:$K$23785,10,0)</f>
        <v>8757</v>
      </c>
      <c r="H126" s="61">
        <f t="shared" si="14"/>
        <v>8757</v>
      </c>
      <c r="I126" s="1"/>
    </row>
    <row r="127" spans="1:10" ht="30.75" customHeight="1">
      <c r="A127" s="2"/>
      <c r="B127" s="22" t="s">
        <v>200</v>
      </c>
      <c r="C127" s="77" t="s">
        <v>201</v>
      </c>
      <c r="D127" s="11" t="str">
        <f>+VLOOKUP($C127,'A.P.U'!$B$5:$K$23774,3,0)</f>
        <v>FILTRO EN PIEDRA</v>
      </c>
      <c r="E127" s="10" t="str">
        <f>+VLOOKUP($C127,'A.P.U'!$B$5:$K$23774,5,0)</f>
        <v>M3</v>
      </c>
      <c r="F127" s="57">
        <v>1</v>
      </c>
      <c r="G127" s="59">
        <f>+VLOOKUP($C127,'A.P.U'!$B$5:$K$23785,10,0)</f>
        <v>205802</v>
      </c>
      <c r="H127" s="61">
        <f t="shared" si="14"/>
        <v>205802</v>
      </c>
      <c r="I127" s="1"/>
    </row>
    <row r="128" spans="1:10" ht="30.75" customHeight="1">
      <c r="A128" s="2"/>
      <c r="B128" s="22" t="s">
        <v>202</v>
      </c>
      <c r="C128" s="77" t="s">
        <v>203</v>
      </c>
      <c r="D128" s="11" t="str">
        <f>+VLOOKUP($C128,'A.P.U'!$B$5:$K$23774,3,0)</f>
        <v>RETIRO DE MATERIAL SOBRANTE EN VOLQUETA, CARGUE MANUAL, DISPOSICIÓN EN BOTADERO (HASTA 25 KM)</v>
      </c>
      <c r="E128" s="10" t="str">
        <f>+VLOOKUP($C128,'A.P.U'!$B$5:$K$23774,5,0)</f>
        <v>M3-Suelto</v>
      </c>
      <c r="F128" s="57">
        <v>1</v>
      </c>
      <c r="G128" s="59">
        <f>+VLOOKUP($C128,'A.P.U'!$B$5:$K$23785,10,0)</f>
        <v>61039</v>
      </c>
      <c r="H128" s="61">
        <f t="shared" si="14"/>
        <v>61039</v>
      </c>
      <c r="I128" s="1"/>
    </row>
    <row r="129" spans="1:16" ht="30.75" customHeight="1">
      <c r="A129" s="2"/>
      <c r="B129" s="22" t="s">
        <v>204</v>
      </c>
      <c r="C129" s="77" t="s">
        <v>205</v>
      </c>
      <c r="D129" s="11" t="str">
        <f>+VLOOKUP($C129,'A.P.U'!$B$5:$K$23774,3,0)</f>
        <v>SUMINISTRO, TRANSPORTE E INSTALACION VIGA CIMENTACION CONCRETO 4000 PSI</v>
      </c>
      <c r="E129" s="10" t="str">
        <f>+VLOOKUP($C129,'A.P.U'!$B$5:$K$23774,5,0)</f>
        <v>M3</v>
      </c>
      <c r="F129" s="57">
        <v>1</v>
      </c>
      <c r="G129" s="59">
        <f>+VLOOKUP($C129,'A.P.U'!$B$5:$K$23785,10,0)</f>
        <v>1463705</v>
      </c>
      <c r="H129" s="61">
        <f t="shared" si="14"/>
        <v>1463705</v>
      </c>
      <c r="I129" s="1"/>
    </row>
    <row r="130" spans="1:16" ht="30.75" customHeight="1">
      <c r="A130" s="2"/>
      <c r="B130" s="22" t="s">
        <v>206</v>
      </c>
      <c r="C130" s="77" t="s">
        <v>207</v>
      </c>
      <c r="D130" s="11" t="str">
        <f>+VLOOKUP($C130,'A.P.U'!$B$5:$K$23774,3,0)</f>
        <v>SUMINISTRO, TRANSPORTE E INSTALACION CAMPAMENTO PROVISIONAL</v>
      </c>
      <c r="E130" s="10" t="str">
        <f>+VLOOKUP($C130,'A.P.U'!$B$5:$K$23774,5,0)</f>
        <v>M2</v>
      </c>
      <c r="F130" s="57">
        <v>1</v>
      </c>
      <c r="G130" s="59">
        <f>+VLOOKUP($C130,'A.P.U'!$B$5:$K$23785,10,0)</f>
        <v>241831</v>
      </c>
      <c r="H130" s="61">
        <f t="shared" si="14"/>
        <v>241831</v>
      </c>
      <c r="I130" s="1"/>
    </row>
    <row r="131" spans="1:16" ht="30.75" customHeight="1">
      <c r="A131" s="2"/>
      <c r="B131" s="22" t="s">
        <v>208</v>
      </c>
      <c r="C131" s="77" t="s">
        <v>209</v>
      </c>
      <c r="D131" s="11" t="str">
        <f>+VLOOKUP($C131,'A.P.U'!$B$5:$K$23774,3,0)</f>
        <v>BODEGA PARA CAMPAMENTO (INCLUYE ADECUACIONES)</v>
      </c>
      <c r="E131" s="10" t="str">
        <f>+VLOOKUP($C131,'A.P.U'!$B$5:$K$23774,5,0)</f>
        <v>M2 - MES</v>
      </c>
      <c r="F131" s="57">
        <v>1</v>
      </c>
      <c r="G131" s="59">
        <f>+VLOOKUP($C131,'A.P.U'!$B$5:$K$23785,10,0)</f>
        <v>42066</v>
      </c>
      <c r="H131" s="61">
        <f t="shared" si="14"/>
        <v>42066</v>
      </c>
      <c r="I131" s="1"/>
    </row>
    <row r="132" spans="1:16" ht="83.25" customHeight="1">
      <c r="A132" s="2"/>
      <c r="B132" s="22" t="s">
        <v>210</v>
      </c>
      <c r="C132" s="77" t="s">
        <v>211</v>
      </c>
      <c r="D132" s="11" t="str">
        <f>+VLOOKUP($C132,'A.P.U'!$B$5:$K$23774,3,0)</f>
        <v>SUMINISTRO, TRANSPORTE E INSTALACION CERRAMIENTO EN MALLA ESLABONADA CAL. 12  DE 2 1/4" X 2 1/4" +  ANGULO 3/4 X  1/8" + ANTICORROSIVO + PINTURA, TUBO AGUAS NEGRAS PARA CERRAMIENTO 2", PEDESTAL EN CONCRETO. SEGÚN DETALLE.</v>
      </c>
      <c r="E132" s="10" t="str">
        <f>+VLOOKUP($C132,'A.P.U'!$B$5:$K$23774,5,0)</f>
        <v>ML</v>
      </c>
      <c r="F132" s="57">
        <v>1</v>
      </c>
      <c r="G132" s="59">
        <f>+VLOOKUP($C132,'A.P.U'!$B$5:$K$23785,10,0)</f>
        <v>518200</v>
      </c>
      <c r="H132" s="61">
        <f t="shared" si="14"/>
        <v>518200</v>
      </c>
      <c r="I132" s="1"/>
      <c r="K132" s="432"/>
    </row>
    <row r="133" spans="1:16" ht="27.75" customHeight="1">
      <c r="A133" s="2"/>
      <c r="B133" s="22" t="s">
        <v>212</v>
      </c>
      <c r="C133" s="77" t="s">
        <v>213</v>
      </c>
      <c r="D133" s="11" t="str">
        <f>+VLOOKUP($C133,'A.P.U'!$B$5:$K$23774,3,0)</f>
        <v>REGULADOR DE TRANSITO</v>
      </c>
      <c r="E133" s="10" t="str">
        <f>+VLOOKUP($C133,'A.P.U'!$B$5:$K$23774,5,0)</f>
        <v>DIA</v>
      </c>
      <c r="F133" s="57">
        <v>1</v>
      </c>
      <c r="G133" s="59">
        <f>+VLOOKUP($C133,'A.P.U'!$B$5:$K$23785,10,0)</f>
        <v>192705</v>
      </c>
      <c r="H133" s="61">
        <f>ROUND((G133*F133),0)</f>
        <v>192705</v>
      </c>
      <c r="I133" s="1"/>
      <c r="K133" s="432"/>
    </row>
    <row r="134" spans="1:16" ht="21" customHeight="1">
      <c r="A134" s="2"/>
      <c r="B134" s="22" t="s">
        <v>214</v>
      </c>
      <c r="C134" s="77" t="s">
        <v>215</v>
      </c>
      <c r="D134" s="11" t="str">
        <f>+VLOOKUP($C134,'A.P.U'!$B$5:$K$23774,3,0)</f>
        <v>JORNAL AYUDANTE</v>
      </c>
      <c r="E134" s="10" t="str">
        <f>+VLOOKUP($C134,'A.P.U'!$B$5:$K$23774,5,0)</f>
        <v>DIA</v>
      </c>
      <c r="F134" s="57">
        <v>1</v>
      </c>
      <c r="G134" s="59">
        <f>+VLOOKUP($C134,'A.P.U'!$B$5:$K$23785,10,0)</f>
        <v>145891</v>
      </c>
      <c r="H134" s="61">
        <f t="shared" si="14"/>
        <v>145891</v>
      </c>
      <c r="I134" s="1"/>
    </row>
    <row r="135" spans="1:16" ht="39.75" customHeight="1">
      <c r="A135" s="2"/>
      <c r="B135" s="22" t="s">
        <v>216</v>
      </c>
      <c r="C135" s="77" t="s">
        <v>217</v>
      </c>
      <c r="D135" s="11" t="str">
        <f>+VLOOKUP($C135,'A.P.U'!$B$5:$K$23774,3,0)</f>
        <v>SUMINISTRO, TRANSPORTE E INSTALACION DE MANTO DE REVEGETALIZACION TRM-500CON ACELERANTE A 7 DIAS</v>
      </c>
      <c r="E135" s="10" t="str">
        <f>+VLOOKUP($C135,'A.P.U'!$B$5:$K$23774,5,0)</f>
        <v>M2</v>
      </c>
      <c r="F135" s="57">
        <v>1</v>
      </c>
      <c r="G135" s="59">
        <f>+VLOOKUP($C135,'A.P.U'!$B$5:$K$23785,10,0)</f>
        <v>42763</v>
      </c>
      <c r="H135" s="61">
        <f t="shared" si="14"/>
        <v>42763</v>
      </c>
      <c r="I135" s="1"/>
    </row>
    <row r="136" spans="1:16" ht="35.25" customHeight="1">
      <c r="A136" s="2"/>
      <c r="B136" s="22" t="s">
        <v>218</v>
      </c>
      <c r="C136" s="77" t="s">
        <v>219</v>
      </c>
      <c r="D136" s="11" t="str">
        <f>+VLOOKUP($C136,'A.P.U'!$B$5:$K$23774,3,0)</f>
        <v>SUMINISTRO, TRANSPORTE E INSTALACIÓN DE GEODREN PLANAR H=0,50</v>
      </c>
      <c r="E136" s="10" t="str">
        <f>+VLOOKUP($C136,'A.P.U'!$B$5:$K$23774,5,0)</f>
        <v>ML</v>
      </c>
      <c r="F136" s="57">
        <v>1</v>
      </c>
      <c r="G136" s="59">
        <f>+VLOOKUP($C136,'A.P.U'!$B$5:$K$23785,10,0)</f>
        <v>35788</v>
      </c>
      <c r="H136" s="61">
        <f t="shared" si="14"/>
        <v>35788</v>
      </c>
      <c r="I136" s="1"/>
    </row>
    <row r="137" spans="1:16" ht="48.75" customHeight="1">
      <c r="A137" s="2"/>
      <c r="B137" s="22" t="s">
        <v>220</v>
      </c>
      <c r="C137" s="77" t="s">
        <v>221</v>
      </c>
      <c r="D137" s="11" t="str">
        <f>+VLOOKUP($C137,'A.P.U'!$B$5:$K$23774,3,0)</f>
        <v>SUMINISTRO, TRANSPORTE E INSTALACION REVEGETALIZACION CON ESTACAS DE CAÑABRAVA O SIMILAR</v>
      </c>
      <c r="E137" s="10" t="str">
        <f>+VLOOKUP($C137,'A.P.U'!$B$5:$K$23774,5,0)</f>
        <v>UND</v>
      </c>
      <c r="F137" s="57">
        <v>1</v>
      </c>
      <c r="G137" s="59">
        <f>+VLOOKUP($C137,'A.P.U'!$B$5:$K$23785,10,0)</f>
        <v>9875</v>
      </c>
      <c r="H137" s="61">
        <f t="shared" si="14"/>
        <v>9875</v>
      </c>
      <c r="I137" s="1"/>
    </row>
    <row r="138" spans="1:16" ht="46.5" customHeight="1">
      <c r="A138" s="2"/>
      <c r="B138" s="22" t="s">
        <v>222</v>
      </c>
      <c r="C138" s="77" t="s">
        <v>223</v>
      </c>
      <c r="D138" s="11" t="str">
        <f>+VLOOKUP($C138,'A.P.U'!$B$5:$K$23774,3,0)</f>
        <v>SUMINISTRO, TRANSPORTE E INSTALACION REVEGETALIZACION CON ESTACAS DE MARATON O SIMILAR</v>
      </c>
      <c r="E138" s="10" t="str">
        <f>+VLOOKUP($C138,'A.P.U'!$B$5:$K$23774,5,0)</f>
        <v>UND</v>
      </c>
      <c r="F138" s="57">
        <v>1</v>
      </c>
      <c r="G138" s="59">
        <f>+VLOOKUP($C138,'A.P.U'!$B$5:$K$23785,10,0)</f>
        <v>11368</v>
      </c>
      <c r="H138" s="61">
        <f t="shared" si="14"/>
        <v>11368</v>
      </c>
      <c r="I138" s="1"/>
    </row>
    <row r="139" spans="1:16" ht="46.5" customHeight="1">
      <c r="A139" s="2"/>
      <c r="B139" s="22" t="s">
        <v>224</v>
      </c>
      <c r="C139" s="77" t="s">
        <v>225</v>
      </c>
      <c r="D139" s="11" t="str">
        <f>+VLOOKUP($C139,'A.P.U'!$B$5:$K$23774,3,0)</f>
        <v xml:space="preserve">SUMINISTRO, TRANSPORTE E INSTALACION FILTROS VIVOS EN GUADUA </v>
      </c>
      <c r="E139" s="10" t="str">
        <f>+VLOOKUP($C139,'A.P.U'!$B$5:$K$23774,5,0)</f>
        <v>M3</v>
      </c>
      <c r="F139" s="57">
        <v>1</v>
      </c>
      <c r="G139" s="59">
        <f>+VLOOKUP($C139,'A.P.U'!$B$5:$K$23785,10,0)</f>
        <v>288091</v>
      </c>
      <c r="H139" s="61">
        <f t="shared" ref="H139" si="15">ROUND((G139*F139),0)</f>
        <v>288091</v>
      </c>
      <c r="I139" s="1"/>
    </row>
    <row r="140" spans="1:16" ht="46.5" customHeight="1">
      <c r="A140" s="2"/>
      <c r="B140" s="22" t="s">
        <v>226</v>
      </c>
      <c r="C140" s="77" t="s">
        <v>227</v>
      </c>
      <c r="D140" s="11" t="str">
        <f>+VLOOKUP($C140,'A.P.U'!$B$5:$K$23774,3,0)</f>
        <v>RETIRO DE MATERIAL SOBRANTE EN VOLQUETA, CARGUE MECANICO, DISPOSICIÓN EN BOTADERO (HASTA 25 KM)</v>
      </c>
      <c r="E140" s="10" t="str">
        <f>+VLOOKUP($C140,'A.P.U'!$B$5:$K$23774,5,0)</f>
        <v>M3-Suelto</v>
      </c>
      <c r="F140" s="57">
        <v>1</v>
      </c>
      <c r="G140" s="59">
        <f>+VLOOKUP($C140,'A.P.U'!$B$5:$K$23785,10,0)</f>
        <v>47334</v>
      </c>
      <c r="H140" s="61">
        <f t="shared" si="14"/>
        <v>47334</v>
      </c>
      <c r="I140" s="1"/>
    </row>
    <row r="141" spans="1:16" ht="16.5" thickBot="1">
      <c r="A141" s="2"/>
      <c r="B141" s="25" t="s">
        <v>23</v>
      </c>
      <c r="C141" s="38"/>
      <c r="D141" s="42"/>
      <c r="E141" s="40"/>
      <c r="F141" s="24"/>
      <c r="G141" s="41"/>
      <c r="H141" s="64">
        <f>SUM(H124:H140)</f>
        <v>3993509</v>
      </c>
      <c r="I141" s="1"/>
    </row>
    <row r="142" spans="1:16" s="512" customFormat="1" ht="16.5" thickBot="1">
      <c r="A142" s="519"/>
      <c r="B142" s="560" t="s">
        <v>228</v>
      </c>
      <c r="C142" s="561"/>
      <c r="D142" s="561"/>
      <c r="E142" s="561"/>
      <c r="F142" s="561"/>
      <c r="G142" s="562"/>
      <c r="H142" s="520">
        <f>+H22+H46+H90+H93+H109+H115+H122+H141</f>
        <v>36455663</v>
      </c>
      <c r="I142" s="521"/>
      <c r="J142" s="522"/>
      <c r="K142" s="523"/>
      <c r="L142" s="523"/>
      <c r="M142" s="524"/>
      <c r="N142" s="524"/>
      <c r="O142" s="525"/>
      <c r="P142" s="524"/>
    </row>
    <row r="143" spans="1:16" ht="16.5" thickBot="1">
      <c r="A143" s="44"/>
      <c r="B143" s="45"/>
      <c r="C143" s="45"/>
      <c r="D143" s="45"/>
      <c r="E143" s="45"/>
      <c r="F143" s="45"/>
      <c r="G143" s="45"/>
      <c r="H143" s="68"/>
      <c r="I143" s="78"/>
      <c r="J143" s="78"/>
      <c r="K143" s="445"/>
      <c r="L143" s="445"/>
      <c r="M143"/>
      <c r="N143" s="446"/>
      <c r="O143" s="446"/>
      <c r="P143" s="447"/>
    </row>
    <row r="144" spans="1:16" ht="21" customHeight="1">
      <c r="A144" s="44"/>
      <c r="B144" s="46"/>
      <c r="C144" s="48"/>
      <c r="D144" s="563" t="s">
        <v>229</v>
      </c>
      <c r="E144" s="564"/>
      <c r="F144" s="564"/>
      <c r="G144" s="565"/>
      <c r="H144" s="489">
        <f>+H142</f>
        <v>36455663</v>
      </c>
      <c r="I144" s="78"/>
      <c r="J144" s="78"/>
      <c r="K144" s="445"/>
      <c r="L144" s="445"/>
      <c r="M144"/>
      <c r="N144" s="446"/>
      <c r="O144" s="446"/>
      <c r="P144"/>
    </row>
    <row r="145" spans="1:16" ht="26.25" customHeight="1" thickBot="1">
      <c r="A145" s="44"/>
      <c r="B145" s="46"/>
      <c r="C145" s="48"/>
      <c r="D145" s="566" t="s">
        <v>230</v>
      </c>
      <c r="E145" s="567"/>
      <c r="F145" s="567"/>
      <c r="G145" s="568"/>
      <c r="H145" s="69">
        <f>+H144</f>
        <v>36455663</v>
      </c>
      <c r="I145" s="78"/>
      <c r="J145" s="78"/>
      <c r="K145" s="445"/>
      <c r="L145" s="445"/>
      <c r="M145"/>
      <c r="N145" s="446"/>
      <c r="O145" s="446"/>
      <c r="P145" s="448"/>
    </row>
    <row r="146" spans="1:16" ht="24.75" customHeight="1" thickBot="1">
      <c r="A146" s="44"/>
      <c r="B146" s="46"/>
      <c r="C146" s="47"/>
      <c r="D146" s="569" t="s">
        <v>231</v>
      </c>
      <c r="E146" s="570"/>
      <c r="F146" s="570"/>
      <c r="G146" s="570"/>
      <c r="H146" s="526">
        <v>1462500000</v>
      </c>
      <c r="I146" s="78"/>
      <c r="J146" s="78"/>
      <c r="K146" s="449"/>
      <c r="L146" s="445"/>
      <c r="M146"/>
      <c r="N146"/>
      <c r="O146" s="450"/>
      <c r="P146"/>
    </row>
    <row r="147" spans="1:16">
      <c r="A147" s="44"/>
      <c r="B147" s="49"/>
      <c r="C147" s="571"/>
      <c r="D147" s="571"/>
      <c r="E147" s="571"/>
      <c r="F147" s="571"/>
      <c r="G147" s="571"/>
      <c r="H147" s="572"/>
      <c r="I147" s="78"/>
      <c r="J147" s="78"/>
      <c r="K147" s="449"/>
      <c r="L147" s="445"/>
      <c r="M147"/>
      <c r="N147"/>
      <c r="O147" s="450"/>
      <c r="P147"/>
    </row>
    <row r="148" spans="1:16" ht="15.75" customHeight="1">
      <c r="A148" s="44"/>
      <c r="B148" s="546" t="s">
        <v>232</v>
      </c>
      <c r="C148" s="547"/>
      <c r="D148" s="547"/>
      <c r="E148" s="548" t="s">
        <v>233</v>
      </c>
      <c r="F148" s="548"/>
      <c r="G148" s="548"/>
      <c r="H148" s="485" t="s">
        <v>234</v>
      </c>
      <c r="I148" s="78"/>
      <c r="J148" s="405"/>
      <c r="K148" s="396"/>
    </row>
    <row r="149" spans="1:16" ht="46.5" customHeight="1">
      <c r="A149" s="44"/>
      <c r="B149" s="546" t="s">
        <v>235</v>
      </c>
      <c r="C149" s="547"/>
      <c r="D149" s="547"/>
      <c r="E149" s="573" t="s">
        <v>236</v>
      </c>
      <c r="F149" s="573"/>
      <c r="G149" s="486" t="s">
        <v>237</v>
      </c>
      <c r="H149" s="527">
        <f>+'A.I.U'!J47</f>
        <v>0.30680000000000002</v>
      </c>
      <c r="I149" s="78"/>
      <c r="J149" s="396"/>
      <c r="K149" s="396"/>
    </row>
    <row r="150" spans="1:16" ht="15.75" customHeight="1">
      <c r="A150" s="44"/>
      <c r="B150" s="581" t="s">
        <v>238</v>
      </c>
      <c r="C150" s="582"/>
      <c r="D150" s="583"/>
      <c r="E150" s="574" t="s">
        <v>239</v>
      </c>
      <c r="F150" s="575"/>
      <c r="G150" s="486" t="s">
        <v>240</v>
      </c>
      <c r="H150" s="528">
        <v>0</v>
      </c>
      <c r="I150" s="43"/>
    </row>
    <row r="151" spans="1:16" ht="15.75" customHeight="1">
      <c r="A151" s="44"/>
      <c r="B151" s="584"/>
      <c r="C151" s="585"/>
      <c r="D151" s="586"/>
      <c r="E151" s="579" t="s">
        <v>241</v>
      </c>
      <c r="F151" s="580"/>
      <c r="G151" s="486" t="s">
        <v>242</v>
      </c>
      <c r="H151" s="528">
        <f>+'A.I.U'!J51-'A.I.U'!J47</f>
        <v>0.06</v>
      </c>
      <c r="I151" s="43"/>
    </row>
    <row r="152" spans="1:16" ht="30" customHeight="1">
      <c r="A152" s="2"/>
      <c r="B152" s="576" t="s">
        <v>243</v>
      </c>
      <c r="C152" s="577"/>
      <c r="D152" s="578"/>
      <c r="E152" s="573" t="s">
        <v>244</v>
      </c>
      <c r="F152" s="573"/>
      <c r="G152" s="486" t="s">
        <v>245</v>
      </c>
      <c r="H152" s="527">
        <f>+H149+H151</f>
        <v>0.36680000000000001</v>
      </c>
      <c r="I152" s="1"/>
    </row>
    <row r="153" spans="1:16" ht="8.25" customHeight="1" thickBot="1">
      <c r="A153" s="51"/>
      <c r="B153" s="52"/>
      <c r="C153" s="52"/>
      <c r="D153" s="54"/>
      <c r="E153" s="52"/>
      <c r="F153" s="52"/>
      <c r="G153" s="52"/>
      <c r="H153" s="53"/>
      <c r="I153" s="1"/>
    </row>
    <row r="154" spans="1:16" ht="29.25" customHeight="1" thickTop="1">
      <c r="A154" s="1"/>
      <c r="B154" s="1"/>
      <c r="C154" s="1"/>
      <c r="D154" s="1"/>
      <c r="E154" s="1"/>
      <c r="F154" s="1"/>
      <c r="G154" s="1"/>
      <c r="H154" s="55"/>
      <c r="I154" s="1"/>
    </row>
    <row r="156" spans="1:16">
      <c r="B156" s="503" t="s">
        <v>246</v>
      </c>
      <c r="C156" s="188"/>
      <c r="D156" s="188"/>
      <c r="E156" s="188"/>
    </row>
    <row r="157" spans="1:16">
      <c r="B157" s="503" t="s">
        <v>247</v>
      </c>
      <c r="C157" s="504"/>
      <c r="D157" s="188"/>
      <c r="E157" s="188"/>
    </row>
    <row r="158" spans="1:16" ht="15.75" customHeight="1"/>
  </sheetData>
  <mergeCells count="28">
    <mergeCell ref="B149:D149"/>
    <mergeCell ref="E149:F149"/>
    <mergeCell ref="E150:F150"/>
    <mergeCell ref="B152:D152"/>
    <mergeCell ref="E152:F152"/>
    <mergeCell ref="E151:F151"/>
    <mergeCell ref="B150:D151"/>
    <mergeCell ref="B148:D148"/>
    <mergeCell ref="E148:G148"/>
    <mergeCell ref="B13:H13"/>
    <mergeCell ref="B14:B15"/>
    <mergeCell ref="C14:C15"/>
    <mergeCell ref="D14:D15"/>
    <mergeCell ref="E14:E15"/>
    <mergeCell ref="F14:F15"/>
    <mergeCell ref="G14:G15"/>
    <mergeCell ref="H14:H15"/>
    <mergeCell ref="B142:G142"/>
    <mergeCell ref="D144:G144"/>
    <mergeCell ref="D145:G145"/>
    <mergeCell ref="D146:G146"/>
    <mergeCell ref="C147:H147"/>
    <mergeCell ref="B12:H12"/>
    <mergeCell ref="A1:H1"/>
    <mergeCell ref="C3:F3"/>
    <mergeCell ref="B8:H8"/>
    <mergeCell ref="B9:H9"/>
    <mergeCell ref="B10:H11"/>
  </mergeCells>
  <phoneticPr fontId="8" type="noConversion"/>
  <printOptions horizontalCentered="1"/>
  <pageMargins left="0.51181102362204722" right="0.31496062992125984" top="0.74803149606299213" bottom="0.74803149606299213" header="0.31496062992125984" footer="0.31496062992125984"/>
  <pageSetup scale="61" fitToHeight="4" orientation="portrait" r:id="rId1"/>
  <rowBreaks count="1" manualBreakCount="1">
    <brk id="63" min="1" max="7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R157"/>
  <sheetViews>
    <sheetView view="pageBreakPreview" topLeftCell="A64" zoomScale="70" zoomScaleNormal="70" zoomScaleSheetLayoutView="70" workbookViewId="0">
      <selection activeCell="M146" sqref="M146"/>
    </sheetView>
  </sheetViews>
  <sheetFormatPr defaultColWidth="11.42578125" defaultRowHeight="15.75"/>
  <cols>
    <col min="1" max="1" width="3.5703125" style="393" customWidth="1"/>
    <col min="2" max="2" width="11.42578125" style="393"/>
    <col min="3" max="3" width="15.140625" style="393" customWidth="1"/>
    <col min="4" max="4" width="13.28515625" style="393" customWidth="1"/>
    <col min="5" max="5" width="16.140625" style="393" customWidth="1"/>
    <col min="6" max="6" width="58" style="393" customWidth="1"/>
    <col min="7" max="8" width="11.42578125" style="393"/>
    <col min="9" max="9" width="15.7109375" style="393" customWidth="1"/>
    <col min="10" max="10" width="19.28515625" style="397" customWidth="1"/>
    <col min="11" max="11" width="11.42578125" style="393"/>
    <col min="12" max="12" width="20" style="393" bestFit="1" customWidth="1"/>
    <col min="13" max="13" width="25.5703125" style="393" customWidth="1"/>
    <col min="14" max="14" width="12.85546875" style="393" bestFit="1" customWidth="1"/>
    <col min="15" max="15" width="16.28515625" style="393" bestFit="1" customWidth="1"/>
    <col min="16" max="16" width="21.42578125" style="393" customWidth="1"/>
    <col min="17" max="17" width="21.140625" style="393" customWidth="1"/>
    <col min="18" max="18" width="20" style="393" customWidth="1"/>
    <col min="19" max="16384" width="11.42578125" style="393"/>
  </cols>
  <sheetData>
    <row r="1" spans="1:11" ht="16.5" hidden="1" thickTop="1">
      <c r="A1" s="532"/>
      <c r="B1" s="533"/>
      <c r="C1" s="533"/>
      <c r="D1" s="533"/>
      <c r="E1" s="533"/>
      <c r="F1" s="533"/>
      <c r="G1" s="533"/>
      <c r="H1" s="533"/>
      <c r="I1" s="533"/>
      <c r="J1" s="533"/>
      <c r="K1" s="1"/>
    </row>
    <row r="2" spans="1:11">
      <c r="A2" s="480"/>
      <c r="B2" s="55"/>
      <c r="C2" s="55"/>
      <c r="D2" s="55"/>
      <c r="E2" s="55"/>
      <c r="F2" s="55"/>
      <c r="G2" s="55"/>
      <c r="H2" s="55"/>
      <c r="I2" s="55"/>
      <c r="J2" s="55"/>
      <c r="K2" s="1"/>
    </row>
    <row r="3" spans="1:11" ht="15.75" customHeight="1">
      <c r="A3" s="480"/>
      <c r="B3" s="55"/>
      <c r="C3" s="534" t="s">
        <v>0</v>
      </c>
      <c r="D3" s="534"/>
      <c r="E3" s="534"/>
      <c r="F3" s="534"/>
      <c r="G3" s="534"/>
      <c r="H3" s="534"/>
      <c r="I3" s="55"/>
      <c r="J3" s="55"/>
      <c r="K3" s="1"/>
    </row>
    <row r="4" spans="1:11">
      <c r="A4" s="480"/>
      <c r="B4" s="55"/>
      <c r="C4" s="481" t="s">
        <v>1</v>
      </c>
      <c r="D4" s="481"/>
      <c r="E4" s="481"/>
      <c r="F4" s="482" t="s">
        <v>2</v>
      </c>
      <c r="G4" s="481" t="s">
        <v>3</v>
      </c>
      <c r="H4" s="482">
        <v>4</v>
      </c>
      <c r="I4" s="55"/>
      <c r="J4" s="55"/>
      <c r="K4" s="1"/>
    </row>
    <row r="5" spans="1:11">
      <c r="A5" s="480"/>
      <c r="B5" s="55"/>
      <c r="C5" s="55"/>
      <c r="D5" s="55"/>
      <c r="E5" s="55"/>
      <c r="F5" s="55"/>
      <c r="G5" s="55"/>
      <c r="H5" s="55"/>
      <c r="I5" s="55"/>
      <c r="J5" s="55"/>
      <c r="K5" s="1"/>
    </row>
    <row r="6" spans="1:11">
      <c r="A6" s="480"/>
      <c r="B6" s="55"/>
      <c r="C6" s="55"/>
      <c r="D6" s="55"/>
      <c r="E6" s="55"/>
      <c r="F6" s="55"/>
      <c r="G6" s="55"/>
      <c r="H6" s="55"/>
      <c r="I6" s="55"/>
      <c r="J6" s="55"/>
      <c r="K6" s="1"/>
    </row>
    <row r="7" spans="1:11" ht="16.5" thickBot="1">
      <c r="A7" s="480"/>
      <c r="B7" s="55"/>
      <c r="C7" s="55"/>
      <c r="D7" s="55"/>
      <c r="E7" s="55"/>
      <c r="F7" s="55"/>
      <c r="G7" s="55"/>
      <c r="H7" s="55"/>
      <c r="I7" s="55"/>
      <c r="J7" s="55"/>
      <c r="K7" s="1"/>
    </row>
    <row r="8" spans="1:11" ht="16.5" thickTop="1">
      <c r="A8" s="2"/>
      <c r="B8" s="535" t="s">
        <v>4</v>
      </c>
      <c r="C8" s="536"/>
      <c r="D8" s="536"/>
      <c r="E8" s="536"/>
      <c r="F8" s="536"/>
      <c r="G8" s="536"/>
      <c r="H8" s="536"/>
      <c r="I8" s="536"/>
      <c r="J8" s="537"/>
      <c r="K8" s="1"/>
    </row>
    <row r="9" spans="1:11">
      <c r="A9" s="3"/>
      <c r="B9" s="538" t="s">
        <v>5</v>
      </c>
      <c r="C9" s="538"/>
      <c r="D9" s="538"/>
      <c r="E9" s="538"/>
      <c r="F9" s="538"/>
      <c r="G9" s="538"/>
      <c r="H9" s="538"/>
      <c r="I9" s="538"/>
      <c r="J9" s="539"/>
      <c r="K9" s="1"/>
    </row>
    <row r="10" spans="1:11" ht="15.75" customHeight="1">
      <c r="A10" s="5"/>
      <c r="B10" s="597" t="s">
        <v>6</v>
      </c>
      <c r="C10" s="598"/>
      <c r="D10" s="598"/>
      <c r="E10" s="598"/>
      <c r="F10" s="598"/>
      <c r="G10" s="598"/>
      <c r="H10" s="598"/>
      <c r="I10" s="598"/>
      <c r="J10" s="599"/>
      <c r="K10" s="4"/>
    </row>
    <row r="11" spans="1:11" ht="24" customHeight="1">
      <c r="A11" s="3"/>
      <c r="B11" s="600"/>
      <c r="C11" s="601"/>
      <c r="D11" s="601"/>
      <c r="E11" s="601"/>
      <c r="F11" s="601"/>
      <c r="G11" s="601"/>
      <c r="H11" s="601"/>
      <c r="I11" s="601"/>
      <c r="J11" s="602"/>
      <c r="K11" s="1"/>
    </row>
    <row r="12" spans="1:11" ht="40.5" customHeight="1">
      <c r="A12" s="3"/>
      <c r="B12" s="529" t="s">
        <v>7</v>
      </c>
      <c r="C12" s="530"/>
      <c r="D12" s="530"/>
      <c r="E12" s="530"/>
      <c r="F12" s="530"/>
      <c r="G12" s="530"/>
      <c r="H12" s="530"/>
      <c r="I12" s="530"/>
      <c r="J12" s="531"/>
      <c r="K12" s="1"/>
    </row>
    <row r="13" spans="1:11" ht="16.5" thickBot="1">
      <c r="A13" s="2"/>
      <c r="B13" s="590"/>
      <c r="C13" s="591"/>
      <c r="D13" s="591"/>
      <c r="E13" s="591"/>
      <c r="F13" s="591"/>
      <c r="G13" s="591"/>
      <c r="H13" s="591"/>
      <c r="I13" s="591"/>
      <c r="J13" s="592"/>
      <c r="K13" s="1"/>
    </row>
    <row r="14" spans="1:11" ht="20.25" customHeight="1">
      <c r="A14" s="2"/>
      <c r="B14" s="552" t="s">
        <v>9</v>
      </c>
      <c r="C14" s="554" t="s">
        <v>10</v>
      </c>
      <c r="D14" s="596" t="s">
        <v>248</v>
      </c>
      <c r="E14" s="596"/>
      <c r="F14" s="552" t="s">
        <v>11</v>
      </c>
      <c r="G14" s="554" t="s">
        <v>12</v>
      </c>
      <c r="H14" s="554" t="s">
        <v>13</v>
      </c>
      <c r="I14" s="556" t="s">
        <v>14</v>
      </c>
      <c r="J14" s="558" t="s">
        <v>15</v>
      </c>
      <c r="K14" s="1"/>
    </row>
    <row r="15" spans="1:11" ht="27" customHeight="1" thickBot="1">
      <c r="A15" s="2"/>
      <c r="B15" s="553"/>
      <c r="C15" s="555"/>
      <c r="D15" s="483" t="s">
        <v>249</v>
      </c>
      <c r="E15" s="483" t="s">
        <v>250</v>
      </c>
      <c r="F15" s="553"/>
      <c r="G15" s="555"/>
      <c r="H15" s="555"/>
      <c r="I15" s="557"/>
      <c r="J15" s="559"/>
      <c r="K15" s="1"/>
    </row>
    <row r="16" spans="1:11">
      <c r="A16" s="2"/>
      <c r="B16" s="6" t="s">
        <v>16</v>
      </c>
      <c r="C16" s="7"/>
      <c r="D16" s="7"/>
      <c r="E16" s="7"/>
      <c r="F16" s="7"/>
      <c r="G16" s="7"/>
      <c r="H16" s="7"/>
      <c r="I16" s="7"/>
      <c r="J16" s="60"/>
      <c r="K16" s="1"/>
    </row>
    <row r="17" spans="1:11">
      <c r="A17" s="2"/>
      <c r="B17" s="8" t="s">
        <v>17</v>
      </c>
      <c r="C17" s="388" t="str">
        <f>'A.P.U'!B5</f>
        <v>001.043</v>
      </c>
      <c r="D17" s="388"/>
      <c r="E17" s="388"/>
      <c r="F17" s="11" t="str">
        <f>+VLOOKUP($C17,'A.P.U'!$B$5:$K$23785,3,0)</f>
        <v>ROCERIA Y LIMPIEZA</v>
      </c>
      <c r="G17" s="10" t="str">
        <f>+VLOOKUP($C17,'A.P.U'!$B$5:$K$23785,5,0)</f>
        <v>M2</v>
      </c>
      <c r="H17" s="12">
        <v>1</v>
      </c>
      <c r="I17" s="75">
        <f>+VLOOKUP($C17,'A.P.U'!$B$5:$K$23785,10,0)</f>
        <v>2475</v>
      </c>
      <c r="J17" s="61">
        <f>ROUND((I17*H17),0)</f>
        <v>2475</v>
      </c>
      <c r="K17" s="1"/>
    </row>
    <row r="18" spans="1:11" ht="31.5">
      <c r="A18" s="2"/>
      <c r="B18" s="8" t="s">
        <v>18</v>
      </c>
      <c r="C18" s="388" t="str">
        <f>'A.P.U'!B11</f>
        <v>001.049</v>
      </c>
      <c r="D18" s="388"/>
      <c r="E18" s="388"/>
      <c r="F18" s="11" t="str">
        <f>+VLOOKUP($C18,'A.P.U'!$B$5:$K$23785,3,0)</f>
        <v>SUMINISTRO, TRANSPORTE E INSTALACIÓN CERRAMIENTO EN YUTE H= 2 M</v>
      </c>
      <c r="G18" s="10" t="str">
        <f>+VLOOKUP($C18,'A.P.U'!$B$5:$K$23785,5,0)</f>
        <v>ML</v>
      </c>
      <c r="H18" s="12">
        <v>1</v>
      </c>
      <c r="I18" s="75">
        <f>+VLOOKUP($C18,'A.P.U'!$B$5:$K$23785,10,0)</f>
        <v>21457</v>
      </c>
      <c r="J18" s="61">
        <f>ROUND((I18*H18),0)</f>
        <v>21457</v>
      </c>
      <c r="K18" s="1"/>
    </row>
    <row r="19" spans="1:11" ht="31.5">
      <c r="A19" s="2"/>
      <c r="B19" s="8" t="s">
        <v>19</v>
      </c>
      <c r="C19" s="9" t="str">
        <f>'A.P.U'!B19</f>
        <v>001.059</v>
      </c>
      <c r="D19" s="9"/>
      <c r="E19" s="9"/>
      <c r="F19" s="11" t="str">
        <f>+VLOOKUP($C19,'A.P.U'!$B$5:$K$23785,3,0)</f>
        <v>SUMINISTRO, TRANSPORTE E INSTALACION TECHADO PROVISIONAL EN GUADUA Y PLÁSTICO</v>
      </c>
      <c r="G19" s="10" t="str">
        <f>+VLOOKUP($C19,'A.P.U'!$B$5:$K$23785,5,0)</f>
        <v>M2</v>
      </c>
      <c r="H19" s="12">
        <v>1</v>
      </c>
      <c r="I19" s="75">
        <f>+VLOOKUP($C19,'A.P.U'!$B$5:$K$23785,10,0)</f>
        <v>28867</v>
      </c>
      <c r="J19" s="61">
        <f>ROUND((I19*H19),0)</f>
        <v>28867</v>
      </c>
      <c r="K19" s="1"/>
    </row>
    <row r="20" spans="1:11" ht="31.5">
      <c r="A20" s="2"/>
      <c r="B20" s="8" t="s">
        <v>20</v>
      </c>
      <c r="C20" s="388" t="str">
        <f>'A.P.U'!B29</f>
        <v>033.143</v>
      </c>
      <c r="D20" s="388"/>
      <c r="E20" s="388"/>
      <c r="F20" s="11" t="str">
        <f>+VLOOKUP($C20,'A.P.U'!$B$5:$K$23785,3,0)</f>
        <v>SUMINISTRO, TRANSPORTE E INSTALACION TRINCHOS PROVISIONALES EN GUADUA</v>
      </c>
      <c r="G20" s="10" t="str">
        <f>+VLOOKUP($C20,'A.P.U'!$B$5:$K$23785,5,0)</f>
        <v>ML</v>
      </c>
      <c r="H20" s="12">
        <v>1</v>
      </c>
      <c r="I20" s="75">
        <f>+VLOOKUP($C20,'A.P.U'!$B$5:$K$23785,10,0)</f>
        <v>38499</v>
      </c>
      <c r="J20" s="61">
        <f t="shared" ref="J20" si="0">ROUND((I20*H20),0)</f>
        <v>38499</v>
      </c>
      <c r="K20" s="1"/>
    </row>
    <row r="21" spans="1:11">
      <c r="A21" s="2"/>
      <c r="B21" s="8" t="s">
        <v>21</v>
      </c>
      <c r="C21" s="389" t="s">
        <v>22</v>
      </c>
      <c r="D21" s="389"/>
      <c r="E21" s="389"/>
      <c r="F21" s="11" t="str">
        <f>+VLOOKUP($C21,'A.P.U'!$B$5:$K$23785,3,0)</f>
        <v>COMISIÓN TOPOGRÁFICA</v>
      </c>
      <c r="G21" s="10" t="str">
        <f>+VLOOKUP($C21,'A.P.U'!$B$5:$K$23785,5,0)</f>
        <v>DIA</v>
      </c>
      <c r="H21" s="12">
        <v>1</v>
      </c>
      <c r="I21" s="75">
        <f>+VLOOKUP($C21,'A.P.U'!$B$5:$K$23785,10,0)</f>
        <v>983660</v>
      </c>
      <c r="J21" s="61">
        <f t="shared" ref="J21" si="1">ROUND((I21*H21),0)</f>
        <v>983660</v>
      </c>
      <c r="K21" s="1"/>
    </row>
    <row r="22" spans="1:11" ht="16.5" thickBot="1">
      <c r="A22" s="2"/>
      <c r="B22" s="15" t="s">
        <v>23</v>
      </c>
      <c r="C22" s="16"/>
      <c r="D22" s="16"/>
      <c r="E22" s="16"/>
      <c r="F22" s="17"/>
      <c r="G22" s="16"/>
      <c r="H22" s="18"/>
      <c r="I22" s="19"/>
      <c r="J22" s="62">
        <f>SUM(J17:J21)</f>
        <v>1074958</v>
      </c>
      <c r="K22" s="1"/>
    </row>
    <row r="23" spans="1:11" ht="16.5" thickBot="1">
      <c r="A23" s="2"/>
      <c r="B23" s="20" t="s">
        <v>24</v>
      </c>
      <c r="C23" s="21"/>
      <c r="D23" s="21"/>
      <c r="E23" s="21"/>
      <c r="F23" s="21"/>
      <c r="G23" s="21"/>
      <c r="H23" s="21"/>
      <c r="I23" s="21"/>
      <c r="J23" s="63"/>
      <c r="K23" s="1"/>
    </row>
    <row r="24" spans="1:11">
      <c r="A24" s="2"/>
      <c r="B24" s="22" t="s">
        <v>25</v>
      </c>
      <c r="C24" s="10"/>
      <c r="D24" s="10"/>
      <c r="E24" s="10"/>
      <c r="F24" s="23" t="s">
        <v>26</v>
      </c>
      <c r="G24" s="10"/>
      <c r="H24" s="24"/>
      <c r="I24" s="13"/>
      <c r="J24" s="61"/>
      <c r="K24" s="1"/>
    </row>
    <row r="25" spans="1:11">
      <c r="A25" s="2"/>
      <c r="B25" s="22" t="s">
        <v>27</v>
      </c>
      <c r="C25" s="79" t="str">
        <f>'A.P.U'!B43</f>
        <v>002.001</v>
      </c>
      <c r="D25" s="79"/>
      <c r="E25" s="79"/>
      <c r="F25" s="11" t="str">
        <f>+VLOOKUP($C25,'A.P.U'!$B$5:$K$23785,3,0)</f>
        <v>EXCAVACIÓN EN ZANJA - MATERIAL COMÚN - 0.0 A 2.0 M</v>
      </c>
      <c r="G25" s="10" t="str">
        <f>+VLOOKUP($C25,'A.P.U'!$B$5:$K$23785,5,0)</f>
        <v>M3</v>
      </c>
      <c r="H25" s="12">
        <v>1</v>
      </c>
      <c r="I25" s="75">
        <f>+VLOOKUP($C25,'A.P.U'!$B$5:$K$23785,10,0)</f>
        <v>61207</v>
      </c>
      <c r="J25" s="61">
        <f>ROUND((I25*H25),0)</f>
        <v>61207</v>
      </c>
      <c r="K25" s="1"/>
    </row>
    <row r="26" spans="1:11">
      <c r="A26" s="2"/>
      <c r="B26" s="22" t="s">
        <v>28</v>
      </c>
      <c r="C26" s="79" t="str">
        <f>'A.P.U'!B50</f>
        <v>002.002</v>
      </c>
      <c r="D26" s="79"/>
      <c r="E26" s="79"/>
      <c r="F26" s="11" t="str">
        <f>+VLOOKUP($C26,'A.P.U'!$B$5:$K$23785,3,0)</f>
        <v xml:space="preserve">EXCAVACIÓN EN ZANJA - MATERIAL COMÚN - 2.01 A 4.00 M                                      </v>
      </c>
      <c r="G26" s="10" t="str">
        <f>+VLOOKUP($C26,'A.P.U'!$B$5:$K$23785,5,0)</f>
        <v>M3</v>
      </c>
      <c r="H26" s="12">
        <v>1</v>
      </c>
      <c r="I26" s="75">
        <f>+VLOOKUP($C26,'A.P.U'!$B$5:$K$23785,10,0)</f>
        <v>68452</v>
      </c>
      <c r="J26" s="61">
        <f t="shared" ref="J26:J33" si="2">ROUND((I26*H26),0)</f>
        <v>68452</v>
      </c>
      <c r="K26" s="1"/>
    </row>
    <row r="27" spans="1:11">
      <c r="A27" s="2"/>
      <c r="B27" s="22" t="s">
        <v>29</v>
      </c>
      <c r="C27" s="79" t="str">
        <f>'A.P.U'!B56</f>
        <v>002.004</v>
      </c>
      <c r="D27" s="79"/>
      <c r="E27" s="79"/>
      <c r="F27" s="11" t="str">
        <f>+VLOOKUP($C27,'A.P.U'!$B$5:$K$23785,3,0)</f>
        <v>EXCAVACIÓN EN ZANJA - CONGLOMERADO - 0.0 A 2.0 M</v>
      </c>
      <c r="G27" s="10" t="str">
        <f>+VLOOKUP($C27,'A.P.U'!$B$5:$K$23785,5,0)</f>
        <v>M3</v>
      </c>
      <c r="H27" s="12">
        <v>1</v>
      </c>
      <c r="I27" s="75">
        <f>+VLOOKUP($C27,'A.P.U'!$B$5:$K$23785,10,0)</f>
        <v>85485</v>
      </c>
      <c r="J27" s="61">
        <f t="shared" si="2"/>
        <v>85485</v>
      </c>
      <c r="K27" s="1"/>
    </row>
    <row r="28" spans="1:11">
      <c r="A28" s="2"/>
      <c r="B28" s="22" t="s">
        <v>30</v>
      </c>
      <c r="C28" s="79" t="str">
        <f>'A.P.U'!B63</f>
        <v>002.005</v>
      </c>
      <c r="D28" s="79"/>
      <c r="E28" s="79"/>
      <c r="F28" s="11" t="str">
        <f>+VLOOKUP($C28,'A.P.U'!$B$5:$K$23785,3,0)</f>
        <v>EXCAVACIÓN EN ZANJA - CONGLOMERADO - 2.01 A 4.00 M</v>
      </c>
      <c r="G28" s="10" t="str">
        <f>+VLOOKUP($C28,'A.P.U'!$B$5:$K$23785,5,0)</f>
        <v>M3</v>
      </c>
      <c r="H28" s="12">
        <v>1</v>
      </c>
      <c r="I28" s="75">
        <f>+VLOOKUP($C28,'A.P.U'!$B$5:$K$23785,10,0)</f>
        <v>113386</v>
      </c>
      <c r="J28" s="61">
        <f t="shared" si="2"/>
        <v>113386</v>
      </c>
      <c r="K28" s="1"/>
    </row>
    <row r="29" spans="1:11" ht="31.5">
      <c r="A29" s="2"/>
      <c r="B29" s="22" t="s">
        <v>31</v>
      </c>
      <c r="C29" s="9" t="str">
        <f>'A.P.U'!B70</f>
        <v>002.010</v>
      </c>
      <c r="D29" s="9"/>
      <c r="E29" s="9"/>
      <c r="F29" s="11" t="str">
        <f>+VLOOKUP($C29,'A.P.U'!$B$5:$K$23785,3,0)</f>
        <v>EXCAVACIÓN PARA ESTRUCTURAS - MATERIAL COMÚN - 0.0 A 2.0 M</v>
      </c>
      <c r="G29" s="10" t="str">
        <f>+VLOOKUP($C29,'A.P.U'!$B$5:$K$23785,5,0)</f>
        <v>M3</v>
      </c>
      <c r="H29" s="12">
        <v>1</v>
      </c>
      <c r="I29" s="75">
        <f>+VLOOKUP($C29,'A.P.U'!$B$5:$K$23785,10,0)</f>
        <v>85485</v>
      </c>
      <c r="J29" s="61">
        <f t="shared" ref="J29:J31" si="3">ROUND((I29*H29),0)</f>
        <v>85485</v>
      </c>
      <c r="K29" s="1"/>
    </row>
    <row r="30" spans="1:11" ht="31.5">
      <c r="A30" s="2"/>
      <c r="B30" s="22" t="s">
        <v>32</v>
      </c>
      <c r="C30" s="9" t="str">
        <f>'A.P.U'!B77</f>
        <v>002.012</v>
      </c>
      <c r="D30" s="9"/>
      <c r="E30" s="9"/>
      <c r="F30" s="11" t="str">
        <f>+VLOOKUP($C30,'A.P.U'!$B$5:$K$23785,3,0)</f>
        <v>EXCAVACIÓN PARA ESTRUCTURAS - CONGLOMERADO - 0.0 A 2.0 M</v>
      </c>
      <c r="G30" s="10" t="str">
        <f>+VLOOKUP($C30,'A.P.U'!$B$5:$K$23785,5,0)</f>
        <v>M3</v>
      </c>
      <c r="H30" s="57">
        <v>1</v>
      </c>
      <c r="I30" s="75">
        <f>+VLOOKUP($C30,'A.P.U'!$B$5:$K$23785,10,0)</f>
        <v>108773</v>
      </c>
      <c r="J30" s="61">
        <f t="shared" si="3"/>
        <v>108773</v>
      </c>
      <c r="K30" s="1"/>
    </row>
    <row r="31" spans="1:11" ht="31.5">
      <c r="A31" s="2"/>
      <c r="B31" s="22" t="s">
        <v>33</v>
      </c>
      <c r="C31" s="388" t="str">
        <f>'A.P.U'!B84</f>
        <v>002.016</v>
      </c>
      <c r="D31" s="388"/>
      <c r="E31" s="388"/>
      <c r="F31" s="11" t="str">
        <f>+VLOOKUP($C31,'A.P.U'!$B$5:$K$23785,3,0)</f>
        <v xml:space="preserve">EXCAVACIÓN A CIELO ABIERTO - MATERIAL COMÚN - 0.0 A 2.0 M                                                                            </v>
      </c>
      <c r="G31" s="10" t="str">
        <f>+VLOOKUP($C31,'A.P.U'!$B$5:$K$23785,5,0)</f>
        <v>M3</v>
      </c>
      <c r="H31" s="57">
        <v>1</v>
      </c>
      <c r="I31" s="75">
        <f>+VLOOKUP($C31,'A.P.U'!$B$5:$K$23785,10,0)</f>
        <v>66336</v>
      </c>
      <c r="J31" s="61">
        <f t="shared" si="3"/>
        <v>66336</v>
      </c>
      <c r="K31" s="1"/>
    </row>
    <row r="32" spans="1:11" ht="31.5">
      <c r="A32" s="2"/>
      <c r="B32" s="22" t="s">
        <v>34</v>
      </c>
      <c r="C32" s="79" t="str">
        <f>'A.P.U'!B91</f>
        <v>002.017</v>
      </c>
      <c r="D32" s="79"/>
      <c r="E32" s="79"/>
      <c r="F32" s="11" t="str">
        <f>+VLOOKUP($C32,'A.P.U'!$B$5:$K$23785,3,0)</f>
        <v>EXCAVACIÓN A CIELO ABIERTO - CONGLOMERADO - 0.0 A 2.0 M</v>
      </c>
      <c r="G32" s="10" t="str">
        <f>+VLOOKUP($C32,'A.P.U'!$B$5:$K$23785,5,0)</f>
        <v>M3</v>
      </c>
      <c r="H32" s="57">
        <v>1</v>
      </c>
      <c r="I32" s="75">
        <f>+VLOOKUP($C32,'A.P.U'!$B$5:$K$23785,10,0)</f>
        <v>94671</v>
      </c>
      <c r="J32" s="61">
        <f t="shared" si="2"/>
        <v>94671</v>
      </c>
      <c r="K32" s="1"/>
    </row>
    <row r="33" spans="1:11">
      <c r="A33" s="2"/>
      <c r="B33" s="22" t="s">
        <v>35</v>
      </c>
      <c r="C33" s="72" t="s">
        <v>36</v>
      </c>
      <c r="D33" s="72"/>
      <c r="E33" s="72"/>
      <c r="F33" s="11" t="str">
        <f>+VLOOKUP($C33,'A.P.U'!$B$5:$K$23785,3,0)</f>
        <v xml:space="preserve">EXCAVACION PARA PILOTES D=&lt;  a 45 cm (0-6)m  </v>
      </c>
      <c r="G33" s="10" t="str">
        <f>+VLOOKUP($C33,'A.P.U'!$B$5:$K$23785,5,0)</f>
        <v>ML</v>
      </c>
      <c r="H33" s="12">
        <v>1</v>
      </c>
      <c r="I33" s="75">
        <f>+VLOOKUP($C33,'A.P.U'!$B$5:$K$23785,10,0)</f>
        <v>104410</v>
      </c>
      <c r="J33" s="61">
        <f t="shared" si="2"/>
        <v>104410</v>
      </c>
      <c r="K33" s="1"/>
    </row>
    <row r="34" spans="1:11">
      <c r="A34" s="2"/>
      <c r="B34" s="22" t="s">
        <v>37</v>
      </c>
      <c r="C34" s="72" t="s">
        <v>38</v>
      </c>
      <c r="D34" s="72"/>
      <c r="E34" s="72"/>
      <c r="F34" s="11" t="str">
        <f>+VLOOKUP($C34,'A.P.U'!$B$5:$K$23785,3,0)</f>
        <v>CONFORMACION TALUDES SISTEMA MANUAL</v>
      </c>
      <c r="G34" s="10" t="str">
        <f>+VLOOKUP($C34,'A.P.U'!$B$5:$K$23785,5,0)</f>
        <v>M3</v>
      </c>
      <c r="H34" s="12">
        <v>1</v>
      </c>
      <c r="I34" s="75">
        <f>+VLOOKUP($C34,'A.P.U'!$B$5:$K$23785,10,0)</f>
        <v>65050</v>
      </c>
      <c r="J34" s="61">
        <f t="shared" ref="J34" si="4">ROUND((I34*H34),0)</f>
        <v>65050</v>
      </c>
      <c r="K34" s="1"/>
    </row>
    <row r="35" spans="1:11">
      <c r="A35" s="2"/>
      <c r="B35" s="22" t="s">
        <v>39</v>
      </c>
      <c r="C35" s="10"/>
      <c r="D35" s="10"/>
      <c r="E35" s="10"/>
      <c r="F35" s="23" t="s">
        <v>40</v>
      </c>
      <c r="G35" s="10"/>
      <c r="H35" s="24"/>
      <c r="I35" s="390"/>
      <c r="J35" s="61"/>
      <c r="K35" s="1"/>
    </row>
    <row r="36" spans="1:11" ht="31.5">
      <c r="A36" s="2"/>
      <c r="B36" s="22" t="s">
        <v>41</v>
      </c>
      <c r="C36" s="9" t="s">
        <v>42</v>
      </c>
      <c r="D36" s="9"/>
      <c r="E36" s="9"/>
      <c r="F36" s="11" t="str">
        <f>+VLOOKUP($C36,'A.P.U'!$B$5:$K$23785,3,0)</f>
        <v>RELLENO EN MATERIAL SELECCIONADO PROVENIENTE DE LA EXCAVACION (APISONADO)</v>
      </c>
      <c r="G36" s="10" t="str">
        <f>+VLOOKUP($C36,'A.P.U'!$B$5:$K$23785,5,0)</f>
        <v>M3</v>
      </c>
      <c r="H36" s="12">
        <v>1</v>
      </c>
      <c r="I36" s="75">
        <f>+VLOOKUP($C36,'A.P.U'!$B$5:$K$23785,10,0)</f>
        <v>69678</v>
      </c>
      <c r="J36" s="61">
        <f t="shared" ref="J36:J37" si="5">ROUND((I36*H36),0)</f>
        <v>69678</v>
      </c>
      <c r="K36" s="1"/>
    </row>
    <row r="37" spans="1:11">
      <c r="A37" s="2"/>
      <c r="B37" s="22" t="s">
        <v>43</v>
      </c>
      <c r="C37" s="9" t="s">
        <v>44</v>
      </c>
      <c r="D37" s="9"/>
      <c r="E37" s="9"/>
      <c r="F37" s="11" t="str">
        <f>+VLOOKUP($C37,'A.P.U'!$B$5:$K$23785,3,0)</f>
        <v>RELLENO COMPACTADO CON MATERIAL DE PRESTAMO</v>
      </c>
      <c r="G37" s="10" t="str">
        <f>+VLOOKUP($C37,'A.P.U'!$B$5:$K$23785,5,0)</f>
        <v>M3</v>
      </c>
      <c r="H37" s="12">
        <v>1</v>
      </c>
      <c r="I37" s="75">
        <f>+VLOOKUP($C37,'A.P.U'!$B$5:$K$23785,10,0)</f>
        <v>124403</v>
      </c>
      <c r="J37" s="61">
        <f t="shared" si="5"/>
        <v>124403</v>
      </c>
      <c r="K37" s="1"/>
    </row>
    <row r="38" spans="1:11" ht="33" customHeight="1">
      <c r="A38" s="2"/>
      <c r="B38" s="22" t="s">
        <v>45</v>
      </c>
      <c r="C38" s="388" t="str">
        <f>'A.P.U'!B124</f>
        <v>027.049</v>
      </c>
      <c r="D38" s="388"/>
      <c r="E38" s="388"/>
      <c r="F38" s="11" t="str">
        <f>'A.P.U'!D124</f>
        <v>RELLENOS PARA CONFORMACIÓN DE TALUDES CON COSTALES DE FIBRA Y SUELO CON MATERIAL IN SITU</v>
      </c>
      <c r="G38" s="10" t="s">
        <v>46</v>
      </c>
      <c r="H38" s="12">
        <v>1</v>
      </c>
      <c r="I38" s="75">
        <f>+VLOOKUP($C38,'A.P.U'!$B$5:$K$23785,10,0)</f>
        <v>212880</v>
      </c>
      <c r="J38" s="61">
        <f t="shared" ref="J38" si="6">ROUND((I38*H38),0)</f>
        <v>212880</v>
      </c>
      <c r="K38" s="1"/>
    </row>
    <row r="39" spans="1:11" ht="31.5">
      <c r="A39" s="2"/>
      <c r="B39" s="22" t="s">
        <v>47</v>
      </c>
      <c r="C39" s="9" t="s">
        <v>48</v>
      </c>
      <c r="D39" s="9"/>
      <c r="E39" s="9"/>
      <c r="F39" s="11" t="str">
        <f>+VLOOKUP($C39,'A.P.U'!$B$5:$K$23785,3,0)</f>
        <v>SUMINISTRO, TRANSPORTE E INSTALACION AFIRMADO COMPACTADO PARA ESTRUCTURAS</v>
      </c>
      <c r="G39" s="10" t="str">
        <f>+VLOOKUP($C39,'A.P.U'!$B$5:$K$23785,5,0)</f>
        <v>M3</v>
      </c>
      <c r="H39" s="12">
        <v>1</v>
      </c>
      <c r="I39" s="75">
        <f>+VLOOKUP($C39,'A.P.U'!$B$5:$K$23785,10,0)</f>
        <v>208734</v>
      </c>
      <c r="J39" s="61">
        <f t="shared" ref="J39" si="7">ROUND((I39*H39),0)</f>
        <v>208734</v>
      </c>
      <c r="K39" s="1"/>
    </row>
    <row r="40" spans="1:11">
      <c r="A40" s="2"/>
      <c r="B40" s="22" t="s">
        <v>49</v>
      </c>
      <c r="C40" s="9" t="s">
        <v>50</v>
      </c>
      <c r="D40" s="9"/>
      <c r="E40" s="9"/>
      <c r="F40" s="11" t="str">
        <f>+VLOOKUP($C40,'A.P.U'!$B$5:$K$23785,3,0)</f>
        <v>REPALEO MANUAL</v>
      </c>
      <c r="G40" s="10" t="str">
        <f>+VLOOKUP($C40,'A.P.U'!$B$5:$K$23785,5,0)</f>
        <v>M3</v>
      </c>
      <c r="H40" s="12">
        <v>1</v>
      </c>
      <c r="I40" s="75">
        <f>+VLOOKUP($C40,'A.P.U'!$B$5:$K$23785,10,0)</f>
        <v>17967</v>
      </c>
      <c r="J40" s="61">
        <f t="shared" ref="J40" si="8">ROUND((I40*H40),0)</f>
        <v>17967</v>
      </c>
      <c r="K40" s="1"/>
    </row>
    <row r="41" spans="1:11">
      <c r="A41" s="2"/>
      <c r="B41" s="22" t="s">
        <v>51</v>
      </c>
      <c r="C41" s="31"/>
      <c r="D41" s="31"/>
      <c r="E41" s="31"/>
      <c r="F41" s="30" t="s">
        <v>52</v>
      </c>
      <c r="G41" s="29"/>
      <c r="H41" s="12"/>
      <c r="I41" s="390"/>
      <c r="J41" s="61"/>
      <c r="K41" s="1"/>
    </row>
    <row r="42" spans="1:11" ht="51" customHeight="1">
      <c r="A42" s="2"/>
      <c r="B42" s="22" t="s">
        <v>53</v>
      </c>
      <c r="C42" s="391" t="s">
        <v>54</v>
      </c>
      <c r="D42" s="391"/>
      <c r="E42" s="391"/>
      <c r="F42" s="11" t="str">
        <f>+VLOOKUP($C42,'A.P.U'!$B$5:$K$23774,3,0)</f>
        <v>DEMOLICIÓN MECÁNICA DE ESTRUCTURAS DE CONCRETO HIDRÁULICO - INCLUYE CARGUE, TRANSPORTE Y DISPOSICIÓN</v>
      </c>
      <c r="G42" s="10" t="str">
        <f>+VLOOKUP($C42,'A.P.U'!$B$5:$K$23774,5,0)</f>
        <v>M3</v>
      </c>
      <c r="H42" s="12">
        <v>1</v>
      </c>
      <c r="I42" s="75">
        <f>+VLOOKUP($C42,'A.P.U'!$B$5:$K$23785,10,0)</f>
        <v>224173</v>
      </c>
      <c r="J42" s="61">
        <f>ROUND((I42*H42),0)</f>
        <v>224173</v>
      </c>
      <c r="K42" s="1"/>
    </row>
    <row r="43" spans="1:11" ht="27" customHeight="1">
      <c r="A43" s="2"/>
      <c r="B43" s="22" t="s">
        <v>55</v>
      </c>
      <c r="C43" s="77" t="s">
        <v>56</v>
      </c>
      <c r="D43" s="77"/>
      <c r="E43" s="77"/>
      <c r="F43" s="11" t="str">
        <f>+VLOOKUP($C43,'A.P.U'!$B$5:$K$23774,3,0)</f>
        <v>PERFORACIÓN CON CUÑA HIDRÁULICA (Incluye operador, transporte y combustible)</v>
      </c>
      <c r="G43" s="10" t="str">
        <f>+VLOOKUP($C43,'A.P.U'!$B$5:$K$23774,5,0)</f>
        <v>M3-Suelto</v>
      </c>
      <c r="H43" s="12">
        <v>1</v>
      </c>
      <c r="I43" s="75">
        <f>+VLOOKUP($C43,'A.P.U'!$B$5:$K$23785,10,0)</f>
        <v>103009</v>
      </c>
      <c r="J43" s="61">
        <f>ROUND((I43*H43),0)</f>
        <v>103009</v>
      </c>
      <c r="K43" s="1"/>
    </row>
    <row r="44" spans="1:11" ht="27" customHeight="1">
      <c r="A44" s="2"/>
      <c r="B44" s="22" t="s">
        <v>45</v>
      </c>
      <c r="C44" s="77" t="s">
        <v>57</v>
      </c>
      <c r="D44" s="77"/>
      <c r="E44" s="77"/>
      <c r="F44" s="11" t="str">
        <f>+VLOOKUP($C44,'A.P.U'!$B$5:$K$23774,3,0)</f>
        <v>DEMOLICIÓN MANUAL DE ELEMENTOS EN CONCRETO</v>
      </c>
      <c r="G44" s="10" t="str">
        <f>+VLOOKUP($C44,'A.P.U'!$B$5:$K$23774,5,0)</f>
        <v>M3</v>
      </c>
      <c r="H44" s="12">
        <v>1</v>
      </c>
      <c r="I44" s="75">
        <f>+VLOOKUP($C44,'A.P.U'!$B$5:$K$23785,10,0)</f>
        <v>386039</v>
      </c>
      <c r="J44" s="61">
        <f>ROUND((I44*H44),0)</f>
        <v>386039</v>
      </c>
      <c r="K44" s="1"/>
    </row>
    <row r="45" spans="1:11" ht="22.5" customHeight="1">
      <c r="A45" s="2"/>
      <c r="B45" s="22" t="s">
        <v>47</v>
      </c>
      <c r="C45" s="77" t="s">
        <v>58</v>
      </c>
      <c r="D45" s="77"/>
      <c r="E45" s="77"/>
      <c r="F45" s="11" t="str">
        <f>+VLOOKUP($C45,'A.P.U'!$B$5:$K$23774,3,0)</f>
        <v>DEMOLICIÓN MANUAL DE ROCA</v>
      </c>
      <c r="G45" s="10" t="str">
        <f>+VLOOKUP($C45,'A.P.U'!$B$5:$K$23774,5,0)</f>
        <v>M3</v>
      </c>
      <c r="H45" s="12">
        <v>1</v>
      </c>
      <c r="I45" s="75">
        <f>+VLOOKUP($C45,'A.P.U'!$B$5:$K$23785,10,0)</f>
        <v>406187</v>
      </c>
      <c r="J45" s="61">
        <f>ROUND((I45*H45),0)</f>
        <v>406187</v>
      </c>
      <c r="K45" s="1"/>
    </row>
    <row r="46" spans="1:11" ht="16.5" thickBot="1">
      <c r="A46" s="2"/>
      <c r="B46" s="25" t="s">
        <v>23</v>
      </c>
      <c r="C46" s="26"/>
      <c r="D46" s="26"/>
      <c r="E46" s="26"/>
      <c r="F46" s="26"/>
      <c r="G46" s="26"/>
      <c r="H46" s="24"/>
      <c r="I46" s="26"/>
      <c r="J46" s="64">
        <f>SUM(J25:J45)</f>
        <v>2606325</v>
      </c>
      <c r="K46" s="1"/>
    </row>
    <row r="47" spans="1:11" ht="16.5" thickBot="1">
      <c r="A47" s="2"/>
      <c r="B47" s="27" t="s">
        <v>59</v>
      </c>
      <c r="C47" s="28"/>
      <c r="D47" s="28"/>
      <c r="E47" s="28"/>
      <c r="F47" s="28"/>
      <c r="G47" s="28"/>
      <c r="H47" s="28"/>
      <c r="I47" s="28"/>
      <c r="J47" s="65"/>
      <c r="K47" s="1"/>
    </row>
    <row r="48" spans="1:11">
      <c r="A48" s="2"/>
      <c r="B48" s="22" t="s">
        <v>60</v>
      </c>
      <c r="C48" s="29"/>
      <c r="D48" s="29"/>
      <c r="E48" s="29"/>
      <c r="F48" s="30" t="s">
        <v>61</v>
      </c>
      <c r="G48" s="29"/>
      <c r="H48" s="24"/>
      <c r="I48" s="13"/>
      <c r="J48" s="61"/>
      <c r="K48" s="1"/>
    </row>
    <row r="49" spans="1:11" ht="47.25">
      <c r="A49" s="2"/>
      <c r="B49" s="22" t="s">
        <v>62</v>
      </c>
      <c r="C49" s="9" t="s">
        <v>63</v>
      </c>
      <c r="D49" s="9"/>
      <c r="E49" s="9"/>
      <c r="F49" s="11" t="str">
        <f>+VLOOKUP($C49,'A.P.U'!$B$5:$K$23785,3,0)</f>
        <v>SUMINISTRO, TRANSPORTE E INSTALACION MURO EN CONCRETO CICLOPEO DE PROPORCION 70% DE CONCRETO 3000 PSI 30% PIEDRA</v>
      </c>
      <c r="G49" s="10" t="str">
        <f>+VLOOKUP($C49,'A.P.U'!$B$5:$K$23785,5,0)</f>
        <v>M3</v>
      </c>
      <c r="H49" s="12">
        <v>1</v>
      </c>
      <c r="I49" s="75">
        <f>+VLOOKUP($C49,'A.P.U'!$B$5:$K$23785,10,0)</f>
        <v>1407602</v>
      </c>
      <c r="J49" s="61">
        <f t="shared" ref="J49:J57" si="9">ROUND((I49*H49),0)</f>
        <v>1407602</v>
      </c>
      <c r="K49" s="1"/>
    </row>
    <row r="50" spans="1:11" ht="47.25">
      <c r="A50" s="2"/>
      <c r="B50" s="22" t="s">
        <v>64</v>
      </c>
      <c r="C50" s="73" t="s">
        <v>65</v>
      </c>
      <c r="D50" s="73"/>
      <c r="E50" s="73"/>
      <c r="F50" s="11" t="str">
        <f>+VLOOKUP($C50,'A.P.U'!$B$5:$K$23785,3,0)</f>
        <v>SUMINISTRO, TRANSPORTE E INSTALACION DE MUROS  DE CONTENCION EN CONCRETO REFORZADO DE 3000 PSI. NO INCLUYE REFUERZO.</v>
      </c>
      <c r="G50" s="10" t="str">
        <f>+VLOOKUP($C50,'A.P.U'!$B$5:$K$23785,5,0)</f>
        <v>M3</v>
      </c>
      <c r="H50" s="12">
        <v>1</v>
      </c>
      <c r="I50" s="75">
        <f>+VLOOKUP($C50,'A.P.U'!$B$5:$K$23785,10,0)</f>
        <v>1638892</v>
      </c>
      <c r="J50" s="61">
        <f t="shared" ref="J50:J52" si="10">ROUND((I50*H50),0)</f>
        <v>1638892</v>
      </c>
      <c r="K50" s="1"/>
    </row>
    <row r="51" spans="1:11" ht="31.5">
      <c r="A51" s="2"/>
      <c r="B51" s="22" t="s">
        <v>66</v>
      </c>
      <c r="C51" s="31" t="s">
        <v>67</v>
      </c>
      <c r="D51" s="31"/>
      <c r="E51" s="31"/>
      <c r="F51" s="11" t="str">
        <f>+VLOOKUP($C51,'A.P.U'!$B$5:$K$23774,3,0)</f>
        <v>SUMINISTRO, TRANSPORTE E INSTALACION PANTALLA EN CONCRETO REFORZADO DE 3000 PSI (No incluye acero)</v>
      </c>
      <c r="G51" s="10" t="str">
        <f>+VLOOKUP($C51,'A.P.U'!$B$5:$K$23785,5,0)</f>
        <v>M3</v>
      </c>
      <c r="H51" s="12">
        <v>1</v>
      </c>
      <c r="I51" s="75">
        <f>+VLOOKUP($C51,'A.P.U'!$B$5:$K$23785,10,0)</f>
        <v>1466965</v>
      </c>
      <c r="J51" s="61">
        <f t="shared" si="10"/>
        <v>1466965</v>
      </c>
      <c r="K51" s="1"/>
    </row>
    <row r="52" spans="1:11" ht="31.5">
      <c r="A52" s="2"/>
      <c r="B52" s="22" t="s">
        <v>68</v>
      </c>
      <c r="C52" s="76" t="s">
        <v>69</v>
      </c>
      <c r="D52" s="76"/>
      <c r="E52" s="76"/>
      <c r="F52" s="11" t="str">
        <f>+VLOOKUP($C52,'A.P.U'!$B$5:$K$23774,3,0)</f>
        <v>SUMINISTRO, TRANSPORTE E INSTALACION PANTALLA EN CONCRETO REFORZADO DE 4000 PSI (No incluye acero)</v>
      </c>
      <c r="G52" s="10" t="str">
        <f>+VLOOKUP($C52,'A.P.U'!$B$5:$K$23785,5,0)</f>
        <v>M3</v>
      </c>
      <c r="H52" s="12">
        <v>1</v>
      </c>
      <c r="I52" s="75">
        <f>+VLOOKUP($C52,'A.P.U'!$B$5:$K$23785,10,0)</f>
        <v>1589187</v>
      </c>
      <c r="J52" s="61">
        <f t="shared" si="10"/>
        <v>1589187</v>
      </c>
      <c r="K52" s="1"/>
    </row>
    <row r="53" spans="1:11">
      <c r="A53" s="2"/>
      <c r="B53" s="22" t="s">
        <v>70</v>
      </c>
      <c r="C53" s="31"/>
      <c r="D53" s="31"/>
      <c r="E53" s="31"/>
      <c r="F53" s="14" t="s">
        <v>71</v>
      </c>
      <c r="G53" s="10"/>
      <c r="H53" s="12"/>
      <c r="I53" s="59"/>
      <c r="J53" s="61"/>
      <c r="K53" s="1"/>
    </row>
    <row r="54" spans="1:11" ht="31.5">
      <c r="A54" s="2"/>
      <c r="B54" s="22" t="s">
        <v>72</v>
      </c>
      <c r="C54" s="76" t="str">
        <f>'A.P.U'!B241</f>
        <v>002A.001</v>
      </c>
      <c r="D54" s="76"/>
      <c r="E54" s="76"/>
      <c r="F54" s="11" t="str">
        <f>+VLOOKUP($C54,'A.P.U'!$B$5:$K$23774,3,0)</f>
        <v>SUMINISTRO, TRANSPORTE E INSTALACION SOLADO DE LIMPIEZA 2.000 PSI</v>
      </c>
      <c r="G54" s="10" t="str">
        <f>+VLOOKUP($C54,'A.P.U'!$B$5:$K$23774,5,0)</f>
        <v>M3</v>
      </c>
      <c r="H54" s="12">
        <v>1</v>
      </c>
      <c r="I54" s="75">
        <f>+VLOOKUP($C54,'A.P.U'!$B$5:$K$23785,10,0)</f>
        <v>885435</v>
      </c>
      <c r="J54" s="61">
        <f t="shared" ref="J54" si="11">ROUND((I54*H54),0)</f>
        <v>885435</v>
      </c>
      <c r="K54" s="1"/>
    </row>
    <row r="55" spans="1:11" ht="16.5" customHeight="1">
      <c r="A55" s="2"/>
      <c r="B55" s="22" t="s">
        <v>73</v>
      </c>
      <c r="C55" s="31" t="s">
        <v>74</v>
      </c>
      <c r="D55" s="31"/>
      <c r="E55" s="31"/>
      <c r="F55" s="11" t="str">
        <f>+VLOOKUP($C55,'A.P.U'!$B$5:$K$23774,3,0)</f>
        <v>MORTERO DE NIVELACION E=0,05 M</v>
      </c>
      <c r="G55" s="10" t="str">
        <f>+VLOOKUP($C55,'A.P.U'!$B$5:$K$23774,5,0)</f>
        <v>M2</v>
      </c>
      <c r="H55" s="12">
        <v>1</v>
      </c>
      <c r="I55" s="75">
        <f>+VLOOKUP($C55,'A.P.U'!$B$5:$K$23785,10,0)</f>
        <v>56215</v>
      </c>
      <c r="J55" s="61">
        <f t="shared" si="9"/>
        <v>56215</v>
      </c>
      <c r="K55" s="1"/>
    </row>
    <row r="56" spans="1:11" ht="43.5" customHeight="1">
      <c r="A56" s="2"/>
      <c r="B56" s="22" t="s">
        <v>75</v>
      </c>
      <c r="C56" s="31" t="s">
        <v>76</v>
      </c>
      <c r="D56" s="31"/>
      <c r="E56" s="31"/>
      <c r="F56" s="11" t="str">
        <f>+VLOOKUP($C56,'A.P.U'!$B$5:$K$23774,3,0)</f>
        <v>SUMINISTRO, TRANSPORTE E INSTALACION RECUBRIMIENTO DE BERMAS CONCRETO de 3000 PSI e=0,1m</v>
      </c>
      <c r="G56" s="10" t="str">
        <f>+VLOOKUP($C56,'A.P.U'!$B$5:$K$23774,5,0)</f>
        <v>M3</v>
      </c>
      <c r="H56" s="12">
        <v>1</v>
      </c>
      <c r="I56" s="75">
        <f>+VLOOKUP($C56,'A.P.U'!$B$5:$K$23785,10,0)</f>
        <v>1380225</v>
      </c>
      <c r="J56" s="61">
        <f t="shared" si="9"/>
        <v>1380225</v>
      </c>
      <c r="K56" s="1"/>
    </row>
    <row r="57" spans="1:11" ht="31.5">
      <c r="A57" s="2"/>
      <c r="B57" s="22" t="s">
        <v>77</v>
      </c>
      <c r="C57" s="31" t="s">
        <v>78</v>
      </c>
      <c r="D57" s="31"/>
      <c r="E57" s="31"/>
      <c r="F57" s="11" t="str">
        <f>+VLOOKUP($C57,'A.P.U'!$B$5:$K$23774,3,0)</f>
        <v>SUMINISTRO, TRANSPORTE E INSTALACION RECUBRIMIENTO DE GAVIONES CONCRETO DE 3000 PSI</v>
      </c>
      <c r="G57" s="10" t="str">
        <f>+VLOOKUP($C57,'A.P.U'!$B$5:$K$23774,5,0)</f>
        <v>M3</v>
      </c>
      <c r="H57" s="12">
        <v>1</v>
      </c>
      <c r="I57" s="75">
        <f>+VLOOKUP($C57,'A.P.U'!$B$5:$K$23785,10,0)</f>
        <v>1390306</v>
      </c>
      <c r="J57" s="61">
        <f t="shared" si="9"/>
        <v>1390306</v>
      </c>
      <c r="K57" s="1"/>
    </row>
    <row r="58" spans="1:11" ht="69" customHeight="1">
      <c r="A58" s="2"/>
      <c r="B58" s="22" t="s">
        <v>79</v>
      </c>
      <c r="C58" s="31" t="s">
        <v>80</v>
      </c>
      <c r="D58" s="31"/>
      <c r="E58" s="31"/>
      <c r="F58" s="11" t="str">
        <f>+VLOOKUP($C58,'A.P.U'!$B$5:$K$23774,3,0)</f>
        <v>SUMINISTRO, TRANSPORTE E INSTALACION ENROCADOS CON LIGANTE DE CONCRETO 3000 PSI PARA PROTECCION DE ENTREGAS O REVESTIMIENTO DE CAUCES - DOSIFICACION: CONCRETO 40%, PIEDRA 60%</v>
      </c>
      <c r="G58" s="10" t="s">
        <v>46</v>
      </c>
      <c r="H58" s="12">
        <v>1</v>
      </c>
      <c r="I58" s="75">
        <f>+VLOOKUP($C58,'A.P.U'!$B$5:$K$23785,10,0)</f>
        <v>853370</v>
      </c>
      <c r="J58" s="61">
        <f t="shared" ref="J58:J59" si="12">ROUND((I58*H58),0)</f>
        <v>853370</v>
      </c>
      <c r="K58" s="1"/>
    </row>
    <row r="59" spans="1:11" ht="35.25" customHeight="1">
      <c r="A59" s="2"/>
      <c r="B59" s="22" t="s">
        <v>81</v>
      </c>
      <c r="C59" s="73" t="s">
        <v>82</v>
      </c>
      <c r="D59" s="73"/>
      <c r="E59" s="73"/>
      <c r="F59" s="11" t="str">
        <f>+VLOOKUP($C59,'A.P.U'!$B$5:$K$23774,3,0)</f>
        <v xml:space="preserve">SUMINISTRO, TRANSPORTE E INSTALACION CORDÓN PARA CONTROL DE AGUAS LLUVIAS CON SUELO CEMENTO </v>
      </c>
      <c r="G59" s="10" t="str">
        <f>+VLOOKUP($C59,'A.P.U'!$B$5:$K$23785,5,0)</f>
        <v>ML</v>
      </c>
      <c r="H59" s="12">
        <v>1</v>
      </c>
      <c r="I59" s="75">
        <f>+VLOOKUP($C59,'A.P.U'!$B$5:$K$23785,10,0)</f>
        <v>9102</v>
      </c>
      <c r="J59" s="61">
        <f t="shared" si="12"/>
        <v>9102</v>
      </c>
      <c r="K59" s="1"/>
    </row>
    <row r="60" spans="1:11">
      <c r="A60" s="2"/>
      <c r="B60" s="22" t="s">
        <v>83</v>
      </c>
      <c r="C60" s="31"/>
      <c r="D60" s="31"/>
      <c r="E60" s="31"/>
      <c r="F60" s="14" t="s">
        <v>84</v>
      </c>
      <c r="G60" s="10"/>
      <c r="H60" s="12"/>
      <c r="I60" s="75"/>
      <c r="J60" s="61"/>
      <c r="K60" s="1"/>
    </row>
    <row r="61" spans="1:11" ht="39" customHeight="1">
      <c r="A61" s="2"/>
      <c r="B61" s="22" t="s">
        <v>85</v>
      </c>
      <c r="C61" s="392" t="s">
        <v>86</v>
      </c>
      <c r="D61" s="392"/>
      <c r="E61" s="392"/>
      <c r="F61" s="11" t="str">
        <f>+VLOOKUP($C61,'A.P.U'!$B$5:$K$23774,3,0)</f>
        <v>SUMINISTRO, TRANSPORTE E INSTALACION ANCLAJE ACTIVO CABLE 1/2" x 4 ALTA RESISTENCIA - PERFORACION DE 5"</v>
      </c>
      <c r="G61" s="10" t="str">
        <f>+VLOOKUP($C61,'A.P.U'!$B$5:$K$23785,5,0)</f>
        <v>ML</v>
      </c>
      <c r="H61" s="12">
        <v>1</v>
      </c>
      <c r="I61" s="75">
        <f>+VLOOKUP($C61,'A.P.U'!$B$5:$K$23785,10,0)</f>
        <v>648402</v>
      </c>
      <c r="J61" s="61">
        <f t="shared" ref="J61:J87" si="13">ROUND((I61*H61),0)</f>
        <v>648402</v>
      </c>
      <c r="K61" s="1"/>
    </row>
    <row r="62" spans="1:11" ht="37.5" customHeight="1">
      <c r="A62" s="2"/>
      <c r="B62" s="22" t="s">
        <v>87</v>
      </c>
      <c r="C62" s="76" t="s">
        <v>88</v>
      </c>
      <c r="D62" s="76"/>
      <c r="E62" s="76"/>
      <c r="F62" s="11" t="str">
        <f>+VLOOKUP($C62,'A.P.U'!$B$5:$K$23774,3,0)</f>
        <v>SUMINISTRO, TRANSPORTE E INSTALACION DADOS EN CONCRETO REFORZADO 4000 PSI PARA PANTALLA ACTIVA</v>
      </c>
      <c r="G62" s="10" t="str">
        <f>+VLOOKUP($C62,'A.P.U'!$B$5:$K$23785,5,0)</f>
        <v>M3</v>
      </c>
      <c r="H62" s="12">
        <v>1</v>
      </c>
      <c r="I62" s="75">
        <f>+VLOOKUP($C62,'A.P.U'!$B$5:$K$23785,10,0)</f>
        <v>1609738</v>
      </c>
      <c r="J62" s="61">
        <f t="shared" si="13"/>
        <v>1609738</v>
      </c>
      <c r="K62" s="1"/>
    </row>
    <row r="63" spans="1:11" ht="63">
      <c r="A63" s="2"/>
      <c r="B63" s="22" t="s">
        <v>89</v>
      </c>
      <c r="C63" s="394" t="s">
        <v>90</v>
      </c>
      <c r="D63" s="394"/>
      <c r="E63" s="394"/>
      <c r="F63" s="11" t="str">
        <f>+VLOOKUP($C63,'A.P.U'!$B$5:$K$23774,3,0)</f>
        <v>SUMINISTRO, TRANSPORTE E INSTALACIÓN DE ANCLAJES PASIVOS CON LECHADA A/C 0.45 INYECTADA CON BOMBA CON PERFORACION MANUAL(Incluye aditivo expansor y plastificante) - No Incluye acero</v>
      </c>
      <c r="G63" s="10" t="str">
        <f>+VLOOKUP($C63,'A.P.U'!$B$5:$K$23785,5,0)</f>
        <v>ML</v>
      </c>
      <c r="H63" s="12">
        <v>1</v>
      </c>
      <c r="I63" s="75">
        <f>+VLOOKUP($C63,'A.P.U'!$B$5:$K$23785,10,0)</f>
        <v>83155</v>
      </c>
      <c r="J63" s="61">
        <f t="shared" si="13"/>
        <v>83155</v>
      </c>
      <c r="K63" s="1"/>
    </row>
    <row r="64" spans="1:11" ht="63">
      <c r="A64" s="2"/>
      <c r="B64" s="22" t="s">
        <v>91</v>
      </c>
      <c r="C64" s="394" t="s">
        <v>92</v>
      </c>
      <c r="D64" s="394"/>
      <c r="E64" s="394"/>
      <c r="F64" s="11" t="str">
        <f>+VLOOKUP($C64,'A.P.U'!$B$5:$K$23774,3,0)</f>
        <v>SUMINISTRO, TRANSPORTE E INSTALACIÓN DE ANCLAJES PASIVOS CON LECHADA A/C 0.45 INYECTADA CON BOMBA CON PERFORACION MECÁNICA(Incluye aditivos expansor y plastificante) - No Incluye acero</v>
      </c>
      <c r="G64" s="10" t="str">
        <f>+VLOOKUP($C64,'A.P.U'!$B$5:$K$23785,5,0)</f>
        <v>ML</v>
      </c>
      <c r="H64" s="12">
        <v>1</v>
      </c>
      <c r="I64" s="75">
        <f>+VLOOKUP($C64,'A.P.U'!$B$5:$K$23785,10,0)</f>
        <v>284340</v>
      </c>
      <c r="J64" s="61">
        <f t="shared" si="13"/>
        <v>284340</v>
      </c>
      <c r="K64" s="1"/>
    </row>
    <row r="65" spans="1:11" ht="31.5">
      <c r="A65" s="2"/>
      <c r="B65" s="22" t="s">
        <v>93</v>
      </c>
      <c r="C65" s="392" t="s">
        <v>94</v>
      </c>
      <c r="D65" s="392"/>
      <c r="E65" s="392"/>
      <c r="F65" s="11" t="str">
        <f>+VLOOKUP($C65,'A.P.U'!$B$5:$K$23774,3,0)</f>
        <v>SUMINISTRO, TRANSPORTE E INSTALACION ANCLAJE EPOXICO 3/8" L=20 cm (Incluye perforación y adhesivo epóxico)</v>
      </c>
      <c r="G65" s="10" t="str">
        <f>+VLOOKUP($C65,'A.P.U'!$B$5:$K$23785,5,0)</f>
        <v>UND</v>
      </c>
      <c r="H65" s="12">
        <v>1</v>
      </c>
      <c r="I65" s="75">
        <f>+VLOOKUP($C65,'A.P.U'!$B$5:$K$23785,10,0)</f>
        <v>28304</v>
      </c>
      <c r="J65" s="61">
        <f t="shared" ref="J65" si="14">ROUND((I65*H65),0)</f>
        <v>28304</v>
      </c>
      <c r="K65" s="1"/>
    </row>
    <row r="66" spans="1:11">
      <c r="A66" s="2"/>
      <c r="B66" s="22" t="s">
        <v>95</v>
      </c>
      <c r="C66" s="31"/>
      <c r="D66" s="31"/>
      <c r="E66" s="31"/>
      <c r="F66" s="30" t="s">
        <v>96</v>
      </c>
      <c r="G66" s="10"/>
      <c r="H66" s="12"/>
      <c r="I66" s="75"/>
      <c r="J66" s="61"/>
      <c r="K66" s="1"/>
    </row>
    <row r="67" spans="1:11" ht="47.25">
      <c r="A67" s="2"/>
      <c r="B67" s="22" t="s">
        <v>97</v>
      </c>
      <c r="C67" s="31" t="s">
        <v>98</v>
      </c>
      <c r="D67" s="31"/>
      <c r="E67" s="31"/>
      <c r="F67" s="11" t="str">
        <f>+VLOOKUP($C67,'A.P.U'!$B$5:$K$23774,3,0)</f>
        <v>SUMINISTRO, TRANSPORTE E INSTALACION ZANJA COLECTORA EN CONCRETO DE 3000 PSI PRODUCIDO EN OBRA</v>
      </c>
      <c r="G67" s="10" t="str">
        <f>+VLOOKUP($C67,'A.P.U'!$B$5:$K$23785,5,0)</f>
        <v>M3</v>
      </c>
      <c r="H67" s="12">
        <v>1</v>
      </c>
      <c r="I67" s="75">
        <f>+VLOOKUP($C67,'A.P.U'!$B$5:$K$23785,10,0)</f>
        <v>1514654</v>
      </c>
      <c r="J67" s="61">
        <f t="shared" si="13"/>
        <v>1514654</v>
      </c>
      <c r="K67" s="1"/>
    </row>
    <row r="68" spans="1:11" ht="47.25">
      <c r="A68" s="2"/>
      <c r="B68" s="22" t="s">
        <v>99</v>
      </c>
      <c r="C68" s="403" t="s">
        <v>100</v>
      </c>
      <c r="D68" s="403"/>
      <c r="E68" s="403"/>
      <c r="F68" s="11" t="str">
        <f>+VLOOKUP($C68,'A.P.U'!$B$5:$K$23774,3,0)</f>
        <v>SUMINISTRO, TRANSPORTE E INSTALACION CANALES ESCALONADOS EN CONCRETO DE 3000 PSI PRODUCIDO EN OBRA (Incluye malla electrosoldada 15x15x5.0mm)</v>
      </c>
      <c r="G68" s="10" t="str">
        <f>+VLOOKUP($C68,'A.P.U'!$B$5:$K$23785,5,0)</f>
        <v>M3</v>
      </c>
      <c r="H68" s="12">
        <v>1</v>
      </c>
      <c r="I68" s="75">
        <f>+VLOOKUP($C68,'A.P.U'!$B$5:$K$23785,10,0)</f>
        <v>1604098</v>
      </c>
      <c r="J68" s="61">
        <f t="shared" si="13"/>
        <v>1604098</v>
      </c>
      <c r="K68" s="1"/>
    </row>
    <row r="69" spans="1:11" ht="47.25">
      <c r="A69" s="2"/>
      <c r="B69" s="22" t="s">
        <v>101</v>
      </c>
      <c r="C69" s="31" t="s">
        <v>102</v>
      </c>
      <c r="D69" s="31"/>
      <c r="E69" s="31"/>
      <c r="F69" s="11" t="str">
        <f>+VLOOKUP($C69,'A.P.U'!$B$5:$K$23774,3,0)</f>
        <v>SUMINISTRO, TRANSPORTE E INSTALACION CANALES CON PANTALLAS DEFLECTORAS Y RAPIDAS CON TAPA EN CONCRETO DE 3000 PSI PRODUCIDO EN OBRA</v>
      </c>
      <c r="G69" s="10" t="str">
        <f>+VLOOKUP($C69,'A.P.U'!$B$5:$K$23785,5,0)</f>
        <v>M3</v>
      </c>
      <c r="H69" s="12">
        <v>1</v>
      </c>
      <c r="I69" s="75">
        <f>+VLOOKUP($C69,'A.P.U'!$B$5:$K$23785,10,0)</f>
        <v>1726652</v>
      </c>
      <c r="J69" s="61">
        <f t="shared" si="13"/>
        <v>1726652</v>
      </c>
      <c r="K69" s="1"/>
    </row>
    <row r="70" spans="1:11" ht="22.5" customHeight="1">
      <c r="A70" s="2"/>
      <c r="B70" s="22" t="s">
        <v>103</v>
      </c>
      <c r="C70" s="73" t="s">
        <v>104</v>
      </c>
      <c r="D70" s="73"/>
      <c r="E70" s="73"/>
      <c r="F70" s="11" t="str">
        <f>+VLOOKUP($C70,'A.P.U'!$B$5:$K$23774,3,0)</f>
        <v>ACEQUIA EN CONCRETO CLASE III Y MALLA DE GALLINERO</v>
      </c>
      <c r="G70" s="10" t="str">
        <f>+VLOOKUP($C70,'A.P.U'!$B$5:$K$23785,5,0)</f>
        <v>M3</v>
      </c>
      <c r="H70" s="12">
        <v>1</v>
      </c>
      <c r="I70" s="75">
        <f>+VLOOKUP($C70,'A.P.U'!$B$5:$K$23785,10,0)</f>
        <v>1346611</v>
      </c>
      <c r="J70" s="61">
        <f t="shared" si="13"/>
        <v>1346611</v>
      </c>
      <c r="K70" s="1"/>
    </row>
    <row r="71" spans="1:11">
      <c r="A71" s="2"/>
      <c r="B71" s="22" t="s">
        <v>105</v>
      </c>
      <c r="C71" s="31"/>
      <c r="D71" s="31"/>
      <c r="E71" s="31"/>
      <c r="F71" s="30" t="s">
        <v>106</v>
      </c>
      <c r="G71" s="10"/>
      <c r="H71" s="12"/>
      <c r="I71" s="75"/>
      <c r="J71" s="61"/>
      <c r="K71" s="1"/>
    </row>
    <row r="72" spans="1:11" ht="30.75" customHeight="1">
      <c r="A72" s="2"/>
      <c r="B72" s="22" t="s">
        <v>107</v>
      </c>
      <c r="C72" s="31" t="s">
        <v>108</v>
      </c>
      <c r="D72" s="31"/>
      <c r="E72" s="31"/>
      <c r="F72" s="11" t="str">
        <f>+VLOOKUP($C72,'A.P.U'!$B$5:$K$23774,3,0)</f>
        <v xml:space="preserve">SUMINISTRO, TRANSPORTE E INSTALACION PILOTES EN CONCRETO 3000 PSI </v>
      </c>
      <c r="G72" s="10" t="str">
        <f>+VLOOKUP($C72,'A.P.U'!$B$5:$K$23785,5,0)</f>
        <v>M3</v>
      </c>
      <c r="H72" s="12">
        <v>1</v>
      </c>
      <c r="I72" s="75">
        <f>+VLOOKUP($C72,'A.P.U'!$B$5:$K$23785,10,0)</f>
        <v>1257129</v>
      </c>
      <c r="J72" s="61">
        <f t="shared" si="13"/>
        <v>1257129</v>
      </c>
      <c r="K72" s="1"/>
    </row>
    <row r="73" spans="1:11" ht="29.25" customHeight="1">
      <c r="A73" s="2"/>
      <c r="B73" s="22" t="s">
        <v>109</v>
      </c>
      <c r="C73" s="31" t="s">
        <v>110</v>
      </c>
      <c r="D73" s="31"/>
      <c r="E73" s="31"/>
      <c r="F73" s="11" t="str">
        <f>+VLOOKUP($C73,'A.P.U'!$B$5:$K$23774,3,0)</f>
        <v>SUMINISTRO, TRANSPORTE E INSTALACION VIGA CIMENTACION CONCRETO 3000 PSI</v>
      </c>
      <c r="G73" s="10" t="str">
        <f>+VLOOKUP($C73,'A.P.U'!$B$5:$K$23785,5,0)</f>
        <v>M3</v>
      </c>
      <c r="H73" s="12">
        <v>1</v>
      </c>
      <c r="I73" s="75">
        <f>+VLOOKUP($C73,'A.P.U'!$B$5:$K$23785,10,0)</f>
        <v>1341483</v>
      </c>
      <c r="J73" s="61">
        <f t="shared" si="13"/>
        <v>1341483</v>
      </c>
      <c r="K73" s="1"/>
    </row>
    <row r="74" spans="1:11">
      <c r="A74" s="2"/>
      <c r="B74" s="22" t="s">
        <v>111</v>
      </c>
      <c r="C74" s="31"/>
      <c r="D74" s="31"/>
      <c r="E74" s="31"/>
      <c r="F74" s="30" t="s">
        <v>112</v>
      </c>
      <c r="G74" s="10"/>
      <c r="H74" s="12"/>
      <c r="I74" s="75"/>
      <c r="J74" s="61"/>
      <c r="K74" s="1"/>
    </row>
    <row r="75" spans="1:11" ht="31.5">
      <c r="A75" s="2"/>
      <c r="B75" s="33" t="s">
        <v>113</v>
      </c>
      <c r="C75" s="32" t="s">
        <v>114</v>
      </c>
      <c r="D75" s="32"/>
      <c r="E75" s="32"/>
      <c r="F75" s="11" t="str">
        <f>+VLOOKUP($C75,'A.P.U'!$B$5:$K$23774,3,0)</f>
        <v>CORTE MECANIZADO DE ANDEN EN CONCRETO CON DISCO (3,5CM)</v>
      </c>
      <c r="G75" s="10" t="str">
        <f>+VLOOKUP($C75,'A.P.U'!$B$5:$K$23785,5,0)</f>
        <v>ML</v>
      </c>
      <c r="H75" s="12">
        <v>1</v>
      </c>
      <c r="I75" s="75">
        <f>+VLOOKUP($C75,'A.P.U'!$B$5:$K$23785,10,0)</f>
        <v>13038</v>
      </c>
      <c r="J75" s="61">
        <f t="shared" ref="J75:J78" si="15">ROUND((I75*H75),0)</f>
        <v>13038</v>
      </c>
      <c r="K75" s="1"/>
    </row>
    <row r="76" spans="1:11" ht="32.25" customHeight="1">
      <c r="A76" s="2"/>
      <c r="B76" s="33" t="s">
        <v>115</v>
      </c>
      <c r="C76" s="74" t="s">
        <v>116</v>
      </c>
      <c r="D76" s="74"/>
      <c r="E76" s="74"/>
      <c r="F76" s="11" t="str">
        <f>+VLOOKUP($C76,'A.P.U'!$B$5:$K$23774,3,0)</f>
        <v>SUMINISTRO, TRANSPORTE E INSTALACION ANDEN CONCRETO 3000 PSI  E= 0.10M.  ACABADO:  ESCOBIADO</v>
      </c>
      <c r="G76" s="10" t="str">
        <f>+VLOOKUP($C76,'A.P.U'!$B$5:$K$23785,5,0)</f>
        <v>M2</v>
      </c>
      <c r="H76" s="12">
        <v>1</v>
      </c>
      <c r="I76" s="75">
        <f>+VLOOKUP($C76,'A.P.U'!$B$5:$K$23785,10,0)</f>
        <v>168567</v>
      </c>
      <c r="J76" s="61">
        <f t="shared" si="15"/>
        <v>168567</v>
      </c>
      <c r="K76" s="1"/>
    </row>
    <row r="77" spans="1:11" ht="47.25">
      <c r="A77" s="2"/>
      <c r="B77" s="33" t="s">
        <v>117</v>
      </c>
      <c r="C77" s="32" t="s">
        <v>118</v>
      </c>
      <c r="D77" s="32"/>
      <c r="E77" s="32"/>
      <c r="F77" s="11" t="str">
        <f>+VLOOKUP($C77,'A.P.U'!$B$5:$K$23774,3,0)</f>
        <v>SUMINISTRO, TRANSPORTE E INSTALACION ESCALAS CONCRETO 3000 PSI E= 0.10M.  SOBRE TIERRA ACABADO ESCOBIADO</v>
      </c>
      <c r="G77" s="10" t="str">
        <f>+VLOOKUP($C77,'A.P.U'!$B$5:$K$23785,5,0)</f>
        <v>M2</v>
      </c>
      <c r="H77" s="12">
        <v>1</v>
      </c>
      <c r="I77" s="75">
        <f>+VLOOKUP($C77,'A.P.U'!$B$5:$K$23785,10,0)</f>
        <v>243230</v>
      </c>
      <c r="J77" s="61">
        <f t="shared" si="15"/>
        <v>243230</v>
      </c>
      <c r="K77" s="1"/>
    </row>
    <row r="78" spans="1:11" ht="42.75" customHeight="1">
      <c r="A78" s="2"/>
      <c r="B78" s="33" t="s">
        <v>119</v>
      </c>
      <c r="C78" s="32" t="s">
        <v>120</v>
      </c>
      <c r="D78" s="32"/>
      <c r="E78" s="32"/>
      <c r="F78" s="11" t="str">
        <f>+VLOOKUP($C78,'A.P.U'!$B$5:$K$23774,3,0)</f>
        <v>SUMINISTRO, TRANSPORTE E INSTALACION SARDINEL CHAFLANADO ANCHO = 20 CM H =  ENTRE  17 Y 24 CM  EN CONCRETO 3000 PSI</v>
      </c>
      <c r="G78" s="10" t="str">
        <f>+VLOOKUP($C78,'A.P.U'!$B$5:$K$23785,5,0)</f>
        <v>ML</v>
      </c>
      <c r="H78" s="12">
        <v>1</v>
      </c>
      <c r="I78" s="75">
        <f>+VLOOKUP($C78,'A.P.U'!$B$5:$K$23785,10,0)</f>
        <v>123007</v>
      </c>
      <c r="J78" s="61">
        <f t="shared" si="15"/>
        <v>123007</v>
      </c>
      <c r="K78" s="1"/>
    </row>
    <row r="79" spans="1:11">
      <c r="A79" s="2"/>
      <c r="B79" s="22" t="s">
        <v>121</v>
      </c>
      <c r="C79" s="31"/>
      <c r="D79" s="31"/>
      <c r="E79" s="31"/>
      <c r="F79" s="30" t="s">
        <v>122</v>
      </c>
      <c r="G79" s="10"/>
      <c r="H79" s="12"/>
      <c r="I79" s="75"/>
      <c r="J79" s="61"/>
      <c r="K79" s="1"/>
    </row>
    <row r="80" spans="1:11" ht="33.75" customHeight="1">
      <c r="A80" s="2"/>
      <c r="B80" s="33" t="s">
        <v>123</v>
      </c>
      <c r="C80" s="414">
        <v>4001</v>
      </c>
      <c r="D80" s="414"/>
      <c r="E80" s="414"/>
      <c r="F80" s="11" t="str">
        <f>+VLOOKUP($C80,'A.P.U'!$B$5:$K$23774,3,0)</f>
        <v>SUMINISTRO, TRANSPORTE E INSTALACION  BASE GRANULAR  COMPACTADA CON RANA</v>
      </c>
      <c r="G80" s="10" t="str">
        <f>+VLOOKUP($C80,'A.P.U'!$B$5:$K$23785,5,0)</f>
        <v>M3</v>
      </c>
      <c r="H80" s="12">
        <v>1</v>
      </c>
      <c r="I80" s="75">
        <f>+VLOOKUP($C80,'A.P.U'!$B$5:$K$23785,10,0)</f>
        <v>293483</v>
      </c>
      <c r="J80" s="61">
        <f t="shared" ref="J80:J83" si="16">ROUND((I80*H80),0)</f>
        <v>293483</v>
      </c>
      <c r="K80" s="1"/>
    </row>
    <row r="81" spans="1:11" ht="32.25" customHeight="1">
      <c r="A81" s="2"/>
      <c r="B81" s="33" t="s">
        <v>124</v>
      </c>
      <c r="C81" s="414">
        <v>23034</v>
      </c>
      <c r="D81" s="414"/>
      <c r="E81" s="414"/>
      <c r="F81" s="11" t="str">
        <f>+VLOOKUP($C81,'A.P.U'!$B$5:$K$23774,3,0)</f>
        <v>CORTE MECANIZADO DE PAVIMENTO A=5 MM PROFUNDIDAD UN TERCIO DEL ESPESOR</v>
      </c>
      <c r="G81" s="10" t="str">
        <f>+VLOOKUP($C81,'A.P.U'!$B$5:$K$23785,5,0)</f>
        <v>ML</v>
      </c>
      <c r="H81" s="12">
        <v>1</v>
      </c>
      <c r="I81" s="75">
        <f>+VLOOKUP($C81,'A.P.U'!$B$5:$K$23785,10,0)</f>
        <v>14545</v>
      </c>
      <c r="J81" s="61">
        <f t="shared" si="16"/>
        <v>14545</v>
      </c>
      <c r="K81" s="1"/>
    </row>
    <row r="82" spans="1:11" ht="31.5">
      <c r="A82" s="2"/>
      <c r="B82" s="33" t="s">
        <v>125</v>
      </c>
      <c r="C82" s="414">
        <v>23045</v>
      </c>
      <c r="D82" s="414"/>
      <c r="E82" s="414"/>
      <c r="F82" s="11" t="str">
        <f>+VLOOKUP($C82,'A.P.U'!$B$5:$K$23774,3,0)</f>
        <v>CANASTILLA DE SOPORTE DE DOVELAS EN HIERRO 3/8" Y 1/4"</v>
      </c>
      <c r="G82" s="10" t="str">
        <f>+VLOOKUP($C82,'A.P.U'!$B$5:$K$23785,5,0)</f>
        <v>ML</v>
      </c>
      <c r="H82" s="12">
        <v>1</v>
      </c>
      <c r="I82" s="75">
        <f>+VLOOKUP($C82,'A.P.U'!$B$5:$K$23785,10,0)</f>
        <v>25861</v>
      </c>
      <c r="J82" s="61">
        <f t="shared" si="16"/>
        <v>25861</v>
      </c>
      <c r="K82" s="1"/>
    </row>
    <row r="83" spans="1:11" ht="42.75" customHeight="1">
      <c r="A83" s="2"/>
      <c r="B83" s="33" t="s">
        <v>126</v>
      </c>
      <c r="C83" s="414">
        <v>23046</v>
      </c>
      <c r="D83" s="414"/>
      <c r="E83" s="414"/>
      <c r="F83" s="11" t="str">
        <f>+VLOOKUP($C83,'A.P.U'!$B$5:$K$23774,3,0)</f>
        <v>DOVELAS DE ACERO LISO 60000 PSI PARA PAVIMENTOS</v>
      </c>
      <c r="G83" s="10" t="str">
        <f>+VLOOKUP($C83,'A.P.U'!$B$5:$K$23785,5,0)</f>
        <v>KG</v>
      </c>
      <c r="H83" s="12">
        <v>1</v>
      </c>
      <c r="I83" s="75">
        <f>+VLOOKUP($C83,'A.P.U'!$B$5:$K$23785,10,0)</f>
        <v>22813</v>
      </c>
      <c r="J83" s="61">
        <f t="shared" si="16"/>
        <v>22813</v>
      </c>
      <c r="K83" s="1"/>
    </row>
    <row r="84" spans="1:11" ht="55.5" customHeight="1">
      <c r="A84" s="2"/>
      <c r="B84" s="33" t="s">
        <v>127</v>
      </c>
      <c r="C84" s="58">
        <v>33120</v>
      </c>
      <c r="D84" s="58"/>
      <c r="E84" s="58"/>
      <c r="F84" s="11" t="str">
        <f>+VLOOKUP($C84,'A.P.U'!$B$5:$K$23774,3,0)</f>
        <v>SUMINISTRO, TRANSPORTE E INSTALACION PAVIMENTO EN CONCRETO PRODUCIDO EN OBRA  MR 42 CON ACELERANTE A 7 DIAS</v>
      </c>
      <c r="G84" s="10" t="str">
        <f>+VLOOKUP($C84,'A.P.U'!$B$5:$K$23785,5,0)</f>
        <v>M3</v>
      </c>
      <c r="H84" s="12">
        <v>1</v>
      </c>
      <c r="I84" s="75">
        <f>+VLOOKUP($C84,'A.P.U'!$B$5:$K$23785,10,0)</f>
        <v>1812962</v>
      </c>
      <c r="J84" s="61">
        <f t="shared" ref="J84" si="17">ROUND((I84*H84),0)</f>
        <v>1812962</v>
      </c>
      <c r="K84" s="1"/>
    </row>
    <row r="85" spans="1:11">
      <c r="A85" s="2"/>
      <c r="B85" s="22" t="s">
        <v>128</v>
      </c>
      <c r="C85" s="31"/>
      <c r="D85" s="31"/>
      <c r="E85" s="31"/>
      <c r="F85" s="30" t="s">
        <v>129</v>
      </c>
      <c r="G85" s="10"/>
      <c r="H85" s="12"/>
      <c r="I85" s="75"/>
      <c r="J85" s="61"/>
      <c r="K85" s="1"/>
    </row>
    <row r="86" spans="1:11" ht="28.5" customHeight="1">
      <c r="A86" s="2"/>
      <c r="B86" s="22" t="s">
        <v>130</v>
      </c>
      <c r="C86" s="31" t="s">
        <v>131</v>
      </c>
      <c r="D86" s="31"/>
      <c r="E86" s="31"/>
      <c r="F86" s="11" t="str">
        <f>+VLOOKUP($C86,'A.P.U'!$B$5:$K$23774,3,0)</f>
        <v>SUMINISTRO, TRANSPORTE E INSTALACION CINTA SIKA PVC V - 10 PARA JUNTAS</v>
      </c>
      <c r="G86" s="10" t="str">
        <f>+VLOOKUP($C86,'A.P.U'!$B$5:$K$23785,5,0)</f>
        <v>ML</v>
      </c>
      <c r="H86" s="12">
        <v>1</v>
      </c>
      <c r="I86" s="75">
        <f>+VLOOKUP($C86,'A.P.U'!$B$5:$K$23785,10,0)</f>
        <v>48512</v>
      </c>
      <c r="J86" s="61">
        <f t="shared" si="13"/>
        <v>48512</v>
      </c>
      <c r="K86" s="1"/>
    </row>
    <row r="87" spans="1:11" ht="46.5" customHeight="1">
      <c r="A87" s="2"/>
      <c r="B87" s="22" t="s">
        <v>132</v>
      </c>
      <c r="C87" s="403" t="s">
        <v>133</v>
      </c>
      <c r="D87" s="403"/>
      <c r="E87" s="403"/>
      <c r="F87" s="11" t="str">
        <f>+VLOOKUP($C87,'A.P.U'!$B$5:$K$23774,3,0)</f>
        <v>SUMINISTRO, TRANSPORTE E INSTALACION MALLA ELECTROSOLDADA (Incluye alambre negro, colocación y traslapo).</v>
      </c>
      <c r="G87" s="10" t="str">
        <f>+VLOOKUP($C87,'A.P.U'!$B$5:$K$23785,5,0)</f>
        <v>KG</v>
      </c>
      <c r="H87" s="12">
        <v>1</v>
      </c>
      <c r="I87" s="75">
        <f>+VLOOKUP($C87,'A.P.U'!$B$5:$K$23785,10,0)</f>
        <v>12145</v>
      </c>
      <c r="J87" s="61">
        <f t="shared" si="13"/>
        <v>12145</v>
      </c>
      <c r="K87" s="1"/>
    </row>
    <row r="88" spans="1:11" ht="51.75" customHeight="1">
      <c r="A88" s="2"/>
      <c r="B88" s="22" t="s">
        <v>134</v>
      </c>
      <c r="C88" s="403" t="s">
        <v>135</v>
      </c>
      <c r="D88" s="403"/>
      <c r="E88" s="403"/>
      <c r="F88" s="11" t="str">
        <f>+VLOOKUP($C88,'A.P.U'!$B$5:$K$23774,3,0)</f>
        <v>SUMINISTRO, TRANSPORTE E INSTALACIÓN DE ACERO DE REFUERZO FY = 60.000 PSI = 420 MPA (INCLUYE NALAMBRE NEGRO Y FIGURACIÓN)</v>
      </c>
      <c r="G88" s="10" t="str">
        <f>+VLOOKUP($C88,'A.P.U'!$B$5:$K$23785,5,0)</f>
        <v>KG</v>
      </c>
      <c r="H88" s="12">
        <v>1</v>
      </c>
      <c r="I88" s="75">
        <f>+VLOOKUP($C88,'A.P.U'!$B$5:$K$23785,10,0)</f>
        <v>10992</v>
      </c>
      <c r="J88" s="61">
        <f t="shared" ref="J88:J89" si="18">ROUND((I88*H88),0)</f>
        <v>10992</v>
      </c>
      <c r="K88" s="1"/>
    </row>
    <row r="89" spans="1:11" ht="51" customHeight="1">
      <c r="A89" s="2"/>
      <c r="B89" s="33" t="s">
        <v>136</v>
      </c>
      <c r="C89" s="77" t="str">
        <f>'A.P.U'!B448</f>
        <v>024.160</v>
      </c>
      <c r="D89" s="77"/>
      <c r="E89" s="77"/>
      <c r="F89" s="11" t="str">
        <f>+VLOOKUP($C89,'A.P.U'!$B$5:$K$23774,3,0)</f>
        <v xml:space="preserve">SUMINISTRO, TRANSPORTE E INSTALACION CAJA DE INSPECCIÓN EMPALME DOMICILIARIO TIPO I (0,60X0,60 M) EN CONCRETO CLASE II  INCLUYE TAPA Y CAÑUELA                                                                                </v>
      </c>
      <c r="G89" s="10" t="str">
        <f>+VLOOKUP($C89,'A.P.U'!$B$5:$K$23785,5,0)</f>
        <v>ML</v>
      </c>
      <c r="H89" s="12">
        <v>1</v>
      </c>
      <c r="I89" s="75">
        <f>+VLOOKUP($C89,'A.P.U'!$B$5:$K$23785,10,0)</f>
        <v>775577</v>
      </c>
      <c r="J89" s="61">
        <f t="shared" si="18"/>
        <v>775577</v>
      </c>
      <c r="K89" s="1"/>
    </row>
    <row r="90" spans="1:11" ht="16.5" thickBot="1">
      <c r="A90" s="2"/>
      <c r="B90" s="34" t="s">
        <v>23</v>
      </c>
      <c r="C90" s="35"/>
      <c r="D90" s="35"/>
      <c r="E90" s="35"/>
      <c r="F90" s="36"/>
      <c r="G90" s="35"/>
      <c r="H90" s="24"/>
      <c r="I90" s="37"/>
      <c r="J90" s="66">
        <f>SUM(J49:J89)</f>
        <v>25686597</v>
      </c>
      <c r="K90" s="1"/>
    </row>
    <row r="91" spans="1:11" ht="16.5" thickBot="1">
      <c r="A91" s="2"/>
      <c r="B91" s="27" t="s">
        <v>137</v>
      </c>
      <c r="C91" s="28"/>
      <c r="D91" s="28"/>
      <c r="E91" s="28"/>
      <c r="F91" s="28"/>
      <c r="G91" s="28"/>
      <c r="H91" s="28"/>
      <c r="I91" s="28"/>
      <c r="J91" s="65"/>
      <c r="K91" s="1"/>
    </row>
    <row r="92" spans="1:11" ht="31.5">
      <c r="A92" s="2"/>
      <c r="B92" s="22" t="s">
        <v>138</v>
      </c>
      <c r="C92" s="31" t="s">
        <v>139</v>
      </c>
      <c r="D92" s="31"/>
      <c r="E92" s="31"/>
      <c r="F92" s="11" t="str">
        <f>+VLOOKUP($C92,'A.P.U'!$B$5:$K$23774,3,0)</f>
        <v>SUMINISTRO, TRANSPORTE E INSTALACION GAVIONES EN MALLA GALVANIZADA TRIPLE TORSION 2.0x1.0x1.0M CAL. 12</v>
      </c>
      <c r="G92" s="10" t="str">
        <f>+VLOOKUP($C92,'A.P.U'!$B$5:$K$23774,5,0)</f>
        <v>M3</v>
      </c>
      <c r="H92" s="12">
        <v>1</v>
      </c>
      <c r="I92" s="75">
        <f>+VLOOKUP($C92,'A.P.U'!$B$5:$K$23785,10,0)</f>
        <v>502288</v>
      </c>
      <c r="J92" s="61">
        <f t="shared" ref="J92" si="19">ROUND((I92*H92),0)</f>
        <v>502288</v>
      </c>
      <c r="K92" s="1"/>
    </row>
    <row r="93" spans="1:11" ht="16.5" thickBot="1">
      <c r="A93" s="2"/>
      <c r="B93" s="34" t="s">
        <v>23</v>
      </c>
      <c r="C93" s="35"/>
      <c r="D93" s="35"/>
      <c r="E93" s="35"/>
      <c r="F93" s="36"/>
      <c r="G93" s="35"/>
      <c r="H93" s="24"/>
      <c r="I93" s="37"/>
      <c r="J93" s="66">
        <f>SUM(J92)</f>
        <v>502288</v>
      </c>
      <c r="K93" s="1"/>
    </row>
    <row r="94" spans="1:11" ht="16.5" thickBot="1">
      <c r="A94" s="2"/>
      <c r="B94" s="27" t="s">
        <v>140</v>
      </c>
      <c r="C94" s="28"/>
      <c r="D94" s="28"/>
      <c r="E94" s="28"/>
      <c r="F94" s="28"/>
      <c r="G94" s="28"/>
      <c r="H94" s="28"/>
      <c r="I94" s="28"/>
      <c r="J94" s="65"/>
      <c r="K94" s="1"/>
    </row>
    <row r="95" spans="1:11" ht="31.5">
      <c r="A95" s="2"/>
      <c r="B95" s="22" t="s">
        <v>141</v>
      </c>
      <c r="C95" s="31" t="s">
        <v>142</v>
      </c>
      <c r="D95" s="31"/>
      <c r="E95" s="31"/>
      <c r="F95" s="11" t="str">
        <f>+VLOOKUP($C95,'A.P.U'!$B$5:$K$23774,3,0)</f>
        <v>SUMINISTRO, TRANSPORTE E INSTALACIÓN DE MATERIAL GRANULAR PARA SUBDRENES Y DRENAJES</v>
      </c>
      <c r="G95" s="10" t="str">
        <f>+VLOOKUP($C95,'A.P.U'!$B$5:$K$23774,5,0)</f>
        <v>M3</v>
      </c>
      <c r="H95" s="12">
        <v>1</v>
      </c>
      <c r="I95" s="75">
        <f>+VLOOKUP($C95,'A.P.U'!$B$5:$K$23785,10,0)</f>
        <v>164090</v>
      </c>
      <c r="J95" s="61">
        <f t="shared" ref="J95" si="20">ROUND((I95*H95),0)</f>
        <v>164090</v>
      </c>
      <c r="K95" s="1"/>
    </row>
    <row r="96" spans="1:11" ht="31.5">
      <c r="A96" s="2"/>
      <c r="B96" s="22" t="s">
        <v>143</v>
      </c>
      <c r="C96" s="73" t="s">
        <v>144</v>
      </c>
      <c r="D96" s="73"/>
      <c r="E96" s="73"/>
      <c r="F96" s="11" t="str">
        <f>+VLOOKUP($C96,'A.P.U'!$B$5:$K$23774,3,0)</f>
        <v>SUMINISTRO, TRANSPORTE E INSTALACIÓN DE TUBERÍA PVC TIPO PAVCO DE 100 MM PARA SUBDRENES Y DRENAJES</v>
      </c>
      <c r="G96" s="10" t="str">
        <f>+VLOOKUP($C96,'A.P.U'!$B$5:$K$23774,5,0)</f>
        <v>ML</v>
      </c>
      <c r="H96" s="12">
        <v>1</v>
      </c>
      <c r="I96" s="75">
        <f>+VLOOKUP($C96,'A.P.U'!$B$5:$K$23785,10,0)</f>
        <v>42421</v>
      </c>
      <c r="J96" s="61">
        <f t="shared" ref="J96" si="21">ROUND((I96*H96),0)</f>
        <v>42421</v>
      </c>
      <c r="K96" s="1"/>
    </row>
    <row r="97" spans="1:11">
      <c r="A97" s="2"/>
      <c r="B97" s="22" t="s">
        <v>145</v>
      </c>
      <c r="C97" s="31" t="s">
        <v>146</v>
      </c>
      <c r="D97" s="31"/>
      <c r="E97" s="31"/>
      <c r="F97" s="11" t="s">
        <v>147</v>
      </c>
      <c r="G97" s="10" t="s">
        <v>148</v>
      </c>
      <c r="H97" s="12">
        <v>1</v>
      </c>
      <c r="I97" s="75">
        <f>+VLOOKUP($C97,'A.P.U'!$B$5:$K$23785,10,0)</f>
        <v>13104</v>
      </c>
      <c r="J97" s="61">
        <f t="shared" ref="J97:J99" si="22">ROUND((I97*H97),0)</f>
        <v>13104</v>
      </c>
      <c r="K97" s="1"/>
    </row>
    <row r="98" spans="1:11" ht="31.5">
      <c r="A98" s="2"/>
      <c r="B98" s="22" t="s">
        <v>149</v>
      </c>
      <c r="C98" s="73" t="s">
        <v>150</v>
      </c>
      <c r="D98" s="31"/>
      <c r="E98" s="31"/>
      <c r="F98" s="11" t="str">
        <f>+VLOOKUP($C98,'A.P.U'!$B$5:$K$23785,3,0)</f>
        <v>SUMINISTRO, TRANSPORTE E INSTALACION DE TUBERIA PVC SANITARIA DE 2"</v>
      </c>
      <c r="G98" s="10" t="str">
        <f>+VLOOKUP($C98,'A.P.U'!$B$5:$K$23785,5,0)</f>
        <v>ML</v>
      </c>
      <c r="H98" s="12">
        <v>1</v>
      </c>
      <c r="I98" s="75">
        <f>+VLOOKUP($C98,'A.P.U'!$B$5:$K$23785,10,0)</f>
        <v>29967</v>
      </c>
      <c r="J98" s="61">
        <f t="shared" si="22"/>
        <v>29967</v>
      </c>
      <c r="K98" s="1"/>
    </row>
    <row r="99" spans="1:11" ht="31.5">
      <c r="A99" s="2"/>
      <c r="B99" s="22" t="s">
        <v>151</v>
      </c>
      <c r="C99" s="73" t="s">
        <v>152</v>
      </c>
      <c r="D99" s="73"/>
      <c r="E99" s="73"/>
      <c r="F99" s="11" t="str">
        <f>+VLOOKUP($C99,'A.P.U'!$B$5:$K$23785,3,0)</f>
        <v>SUMINISTRO, TRANSPORTE E INSTALACION TUBERÍA PVC CORRUGADA DE 200 M.M. (8") PARA ALCANTARILLADO</v>
      </c>
      <c r="G99" s="10" t="str">
        <f>+VLOOKUP($C99,'A.P.U'!$B$5:$K$23785,5,0)</f>
        <v>ML</v>
      </c>
      <c r="H99" s="12">
        <v>1</v>
      </c>
      <c r="I99" s="75">
        <f>+VLOOKUP($C99,'A.P.U'!$B$5:$K$23785,10,0)</f>
        <v>112110</v>
      </c>
      <c r="J99" s="61">
        <f t="shared" si="22"/>
        <v>112110</v>
      </c>
      <c r="K99" s="1"/>
    </row>
    <row r="100" spans="1:11" ht="31.5">
      <c r="A100" s="2"/>
      <c r="B100" s="22" t="s">
        <v>153</v>
      </c>
      <c r="C100" s="73" t="s">
        <v>154</v>
      </c>
      <c r="D100" s="73"/>
      <c r="E100" s="73"/>
      <c r="F100" s="11" t="str">
        <f>+VLOOKUP($C100,'A.P.U'!$B$5:$K$23785,3,0)</f>
        <v>SUMINISTRO, TRANSPORTE E INSTALACION TUBERÍA PVC CORRUGADA DE 250 M.M. (10") PARA ALCANTARILLADO</v>
      </c>
      <c r="G100" s="10" t="str">
        <f>+VLOOKUP($C100,'A.P.U'!$B$5:$K$23785,5,0)</f>
        <v>ML</v>
      </c>
      <c r="H100" s="12">
        <v>1</v>
      </c>
      <c r="I100" s="75">
        <f>+VLOOKUP($C100,'A.P.U'!$B$5:$K$23785,10,0)</f>
        <v>160409</v>
      </c>
      <c r="J100" s="61">
        <f t="shared" ref="J100" si="23">ROUND((I100*H100),0)</f>
        <v>160409</v>
      </c>
      <c r="K100" s="1"/>
    </row>
    <row r="101" spans="1:11">
      <c r="A101" s="2"/>
      <c r="B101" s="22" t="s">
        <v>155</v>
      </c>
      <c r="C101" s="31"/>
      <c r="D101" s="31"/>
      <c r="E101" s="31"/>
      <c r="F101" s="30" t="s">
        <v>156</v>
      </c>
      <c r="G101" s="29"/>
      <c r="H101" s="12"/>
      <c r="I101" s="390"/>
      <c r="J101" s="61"/>
      <c r="K101" s="1"/>
    </row>
    <row r="102" spans="1:11" ht="30" customHeight="1">
      <c r="A102" s="2"/>
      <c r="B102" s="22" t="s">
        <v>157</v>
      </c>
      <c r="C102" s="31" t="s">
        <v>158</v>
      </c>
      <c r="D102" s="31"/>
      <c r="E102" s="31"/>
      <c r="F102" s="11" t="str">
        <f>+VLOOKUP($C102,'A.P.U'!$B$5:$K$23774,3,0)</f>
        <v>SUMINISTRO, TRANSPORTE E INSTALACION DE DRENES HORIZONTALES EN TIERRA CON TUBERIA Ø 3" SANITARIA PERFORADA HASTA L=10m (Incluye perforación manual)</v>
      </c>
      <c r="G102" s="10" t="str">
        <f>+VLOOKUP($C102,'A.P.U'!$B$5:$K$23774,5,0)</f>
        <v>ML</v>
      </c>
      <c r="H102" s="12">
        <v>1</v>
      </c>
      <c r="I102" s="75">
        <f>+VLOOKUP($C102,'A.P.U'!$B$5:$K$23785,10,0)</f>
        <v>79228</v>
      </c>
      <c r="J102" s="61">
        <f>ROUND((I102*H102),0)</f>
        <v>79228</v>
      </c>
      <c r="K102" s="1"/>
    </row>
    <row r="103" spans="1:11" ht="46.5" customHeight="1">
      <c r="A103" s="2"/>
      <c r="B103" s="22" t="s">
        <v>159</v>
      </c>
      <c r="C103" s="58" t="s">
        <v>160</v>
      </c>
      <c r="D103" s="58"/>
      <c r="E103" s="58"/>
      <c r="F103" s="11" t="str">
        <f>+VLOOKUP($C103,'A.P.U'!$B$5:$K$23774,3,0)</f>
        <v>SUMINISTRO, TRANSPORTE E INSTALACION DE DRENES HORIZONTALES EN TIERRA CON TUBERÍA Ø 3" SANITARIA PERFORADA CON EQUIPO  MECÁNICO</v>
      </c>
      <c r="G103" s="10" t="str">
        <f>+VLOOKUP($C103,'A.P.U'!$B$5:$K$23774,5,0)</f>
        <v>ML</v>
      </c>
      <c r="H103" s="12">
        <v>1</v>
      </c>
      <c r="I103" s="75">
        <f>+VLOOKUP($C103,'A.P.U'!$B$5:$K$23785,10,0)</f>
        <v>219928</v>
      </c>
      <c r="J103" s="61">
        <f t="shared" ref="J103:J105" si="24">ROUND((I103*H103),0)</f>
        <v>219928</v>
      </c>
      <c r="K103" s="1"/>
    </row>
    <row r="104" spans="1:11" ht="48" customHeight="1">
      <c r="A104" s="2"/>
      <c r="B104" s="22" t="s">
        <v>161</v>
      </c>
      <c r="C104" s="58" t="s">
        <v>162</v>
      </c>
      <c r="D104" s="58"/>
      <c r="E104" s="58"/>
      <c r="F104" s="11" t="str">
        <f>+VLOOKUP($C104,'A.P.U'!$B$5:$K$23774,3,0)</f>
        <v>SUMINISTRO, TRANSPORTE E INSTALACION DE DRENES HORIZONTALES EN CONGLOMERADO CON TUBERÍA Ø 3" SANITARIA PERFORADA CON EQUIPO  MECÁNICO</v>
      </c>
      <c r="G104" s="10" t="str">
        <f>+VLOOKUP($C104,'A.P.U'!$B$5:$K$23774,5,0)</f>
        <v>ML</v>
      </c>
      <c r="H104" s="12">
        <v>1</v>
      </c>
      <c r="I104" s="75">
        <f>+VLOOKUP($C104,'A.P.U'!$B$5:$K$23785,10,0)</f>
        <v>241712</v>
      </c>
      <c r="J104" s="61">
        <f t="shared" si="24"/>
        <v>241712</v>
      </c>
      <c r="K104" s="1"/>
    </row>
    <row r="105" spans="1:11" ht="47.25">
      <c r="A105" s="2"/>
      <c r="B105" s="22" t="s">
        <v>163</v>
      </c>
      <c r="C105" s="58" t="s">
        <v>164</v>
      </c>
      <c r="D105" s="58"/>
      <c r="E105" s="58"/>
      <c r="F105" s="11" t="str">
        <f>+VLOOKUP($C105,'A.P.U'!$B$5:$K$23774,3,0)</f>
        <v>SUMINISTRO, TRANSPORTE E INSTALACION DE DRENES HORIZONTALES EN ROCA CON TUBERÍA Ø 3" SANITARIA PERFORADA CON EQUIPO  MECÁNICO</v>
      </c>
      <c r="G105" s="10" t="str">
        <f>+VLOOKUP($C105,'A.P.U'!$B$5:$K$23774,5,0)</f>
        <v>ML</v>
      </c>
      <c r="H105" s="12">
        <v>1</v>
      </c>
      <c r="I105" s="75">
        <f>+VLOOKUP($C105,'A.P.U'!$B$5:$K$23785,10,0)</f>
        <v>354588</v>
      </c>
      <c r="J105" s="61">
        <f t="shared" si="24"/>
        <v>354588</v>
      </c>
      <c r="K105" s="1"/>
    </row>
    <row r="106" spans="1:11">
      <c r="A106" s="2"/>
      <c r="B106" s="22" t="s">
        <v>165</v>
      </c>
      <c r="C106" s="31"/>
      <c r="D106" s="31"/>
      <c r="E106" s="31"/>
      <c r="F106" s="30" t="s">
        <v>166</v>
      </c>
      <c r="G106" s="29"/>
      <c r="H106" s="12"/>
      <c r="I106" s="13"/>
      <c r="J106" s="61"/>
      <c r="K106" s="1"/>
    </row>
    <row r="107" spans="1:11" ht="31.5">
      <c r="A107" s="2"/>
      <c r="B107" s="22" t="s">
        <v>167</v>
      </c>
      <c r="C107" s="58" t="s">
        <v>168</v>
      </c>
      <c r="D107" s="58"/>
      <c r="E107" s="58"/>
      <c r="F107" s="11" t="str">
        <f>+VLOOKUP($C107,'A.P.U'!$B$5:$K$23774,3,0)</f>
        <v>SUMINISTRO, TRANSPORTE E INSTALACION GEOTEXTIL NO TEJIDO 1600</v>
      </c>
      <c r="G107" s="10" t="str">
        <f>+VLOOKUP($C107,'A.P.U'!$B$5:$K$23774,5,0)</f>
        <v>M2</v>
      </c>
      <c r="H107" s="12">
        <v>1</v>
      </c>
      <c r="I107" s="59">
        <f>+VLOOKUP($C107,'A.P.U'!$B$5:$K$23785,10,0)</f>
        <v>8933</v>
      </c>
      <c r="J107" s="61">
        <f t="shared" ref="J107:J108" si="25">ROUND((I107*H107),0)</f>
        <v>8933</v>
      </c>
      <c r="K107" s="1"/>
    </row>
    <row r="108" spans="1:11" ht="31.5" customHeight="1">
      <c r="A108" s="2"/>
      <c r="B108" s="22" t="s">
        <v>169</v>
      </c>
      <c r="C108" s="58" t="s">
        <v>170</v>
      </c>
      <c r="D108" s="58"/>
      <c r="E108" s="58"/>
      <c r="F108" s="11" t="str">
        <f>+VLOOKUP($C108,'A.P.U'!$B$5:$K$23774,3,0)</f>
        <v>SUMINISTRO, TRANSPORTE E INSTALACION GEOTEXTIL NO TEJIDO 2000</v>
      </c>
      <c r="G108" s="10" t="str">
        <f>+VLOOKUP($C108,'A.P.U'!$B$5:$K$23774,5,0)</f>
        <v>M2</v>
      </c>
      <c r="H108" s="12">
        <v>1</v>
      </c>
      <c r="I108" s="59">
        <f>+VLOOKUP($C108,'A.P.U'!$B$5:$K$23785,10,0)</f>
        <v>17166</v>
      </c>
      <c r="J108" s="61">
        <f t="shared" si="25"/>
        <v>17166</v>
      </c>
      <c r="K108" s="1"/>
    </row>
    <row r="109" spans="1:11" ht="16.5" thickBot="1">
      <c r="A109" s="2"/>
      <c r="B109" s="34" t="s">
        <v>23</v>
      </c>
      <c r="C109" s="35"/>
      <c r="D109" s="35"/>
      <c r="E109" s="35"/>
      <c r="F109" s="36"/>
      <c r="G109" s="35"/>
      <c r="H109" s="24"/>
      <c r="I109" s="37"/>
      <c r="J109" s="66">
        <f>SUM(J95:J108)</f>
        <v>1443656</v>
      </c>
      <c r="K109" s="1"/>
    </row>
    <row r="110" spans="1:11" ht="16.5" thickBot="1">
      <c r="A110" s="2"/>
      <c r="B110" s="27" t="s">
        <v>171</v>
      </c>
      <c r="C110" s="28"/>
      <c r="D110" s="28"/>
      <c r="E110" s="28"/>
      <c r="F110" s="28"/>
      <c r="G110" s="28"/>
      <c r="H110" s="28"/>
      <c r="I110" s="28"/>
      <c r="J110" s="65"/>
      <c r="K110" s="1"/>
    </row>
    <row r="111" spans="1:11">
      <c r="A111" s="2"/>
      <c r="B111" s="22" t="s">
        <v>172</v>
      </c>
      <c r="C111" s="31" t="s">
        <v>173</v>
      </c>
      <c r="D111" s="31"/>
      <c r="E111" s="31"/>
      <c r="F111" s="11" t="str">
        <f>+VLOOKUP($C111,'A.P.U'!$B$5:$K$23774,3,0)</f>
        <v xml:space="preserve">SOBREACARREO EN VOLQUETA </v>
      </c>
      <c r="G111" s="10" t="str">
        <f>+VLOOKUP($C111,'A.P.U'!$B$5:$K$23774,5,0)</f>
        <v>M3-KM</v>
      </c>
      <c r="H111" s="12">
        <v>1</v>
      </c>
      <c r="I111" s="75">
        <f>+VLOOKUP($C111,'A.P.U'!$B$5:$K$23785,10,0)</f>
        <v>2444</v>
      </c>
      <c r="J111" s="61">
        <f t="shared" ref="J111" si="26">ROUND((I111*H111),0)</f>
        <v>2444</v>
      </c>
      <c r="K111" s="1"/>
    </row>
    <row r="112" spans="1:11" ht="30" customHeight="1">
      <c r="A112" s="2"/>
      <c r="B112" s="22" t="s">
        <v>174</v>
      </c>
      <c r="C112" s="31" t="s">
        <v>175</v>
      </c>
      <c r="D112" s="31"/>
      <c r="E112" s="31"/>
      <c r="F112" s="11" t="str">
        <f>+VLOOKUP($C112,'A.P.U'!$B$5:$K$23774,3,0)</f>
        <v>SOBREACARREO EN VEHICULO NO AUTOMOTOR - CARRETA</v>
      </c>
      <c r="G112" s="10" t="str">
        <f>+VLOOKUP($C112,'A.P.U'!$B$5:$K$23774,5,0)</f>
        <v>M3 - HM</v>
      </c>
      <c r="H112" s="12">
        <v>1</v>
      </c>
      <c r="I112" s="75">
        <f>+VLOOKUP($C112,'A.P.U'!$B$5:$K$23785,10,0)</f>
        <v>52291</v>
      </c>
      <c r="J112" s="61">
        <f t="shared" ref="J112:J114" si="27">ROUND((I112*H112),0)</f>
        <v>52291</v>
      </c>
      <c r="K112" s="1"/>
    </row>
    <row r="113" spans="1:12" ht="37.5" customHeight="1">
      <c r="A113" s="2"/>
      <c r="B113" s="8" t="s">
        <v>176</v>
      </c>
      <c r="C113" s="73" t="s">
        <v>177</v>
      </c>
      <c r="D113" s="73"/>
      <c r="E113" s="73"/>
      <c r="F113" s="11" t="str">
        <f>+VLOOKUP($C113,'A.P.U'!$B$5:$K$23774,3,0)</f>
        <v>SOBREACARREO AL HOMBRO FUERTE PENDIENTE (después de 50m de acarreo libre)</v>
      </c>
      <c r="G113" s="10" t="str">
        <f>+VLOOKUP($C113,'A.P.U'!$B$5:$K$23774,5,0)</f>
        <v>M3 - HM</v>
      </c>
      <c r="H113" s="12">
        <v>1</v>
      </c>
      <c r="I113" s="75">
        <f>+VLOOKUP($C113,'A.P.U'!$B$5:$K$23785,10,0)</f>
        <v>231854</v>
      </c>
      <c r="J113" s="61">
        <f t="shared" si="27"/>
        <v>231854</v>
      </c>
      <c r="K113" s="1"/>
    </row>
    <row r="114" spans="1:12" ht="44.25" customHeight="1">
      <c r="A114" s="2"/>
      <c r="B114" s="22" t="s">
        <v>178</v>
      </c>
      <c r="C114" s="73" t="s">
        <v>179</v>
      </c>
      <c r="D114" s="73"/>
      <c r="E114" s="73"/>
      <c r="F114" s="11" t="str">
        <f>+VLOOKUP($C114,'A.P.U'!$B$5:$K$23785,3,0)</f>
        <v>TRANSPORTE POR DÍA LABORADO VEHÍCULO AUTOMOTOR TIPO CAMIONETA DE ESTACAS O SIMILAR. INCLUYE CONDUCTOR Y COMBUSTIBLE</v>
      </c>
      <c r="G114" s="10" t="str">
        <f>+VLOOKUP($C114,'A.P.U'!$B$5:$K$23785,5,0)</f>
        <v>DIA</v>
      </c>
      <c r="H114" s="12">
        <v>1</v>
      </c>
      <c r="I114" s="75">
        <f>+VLOOKUP($C114,'A.P.U'!$B$5:$K$23785,10,0)</f>
        <v>312023</v>
      </c>
      <c r="J114" s="61">
        <f t="shared" si="27"/>
        <v>312023</v>
      </c>
      <c r="K114" s="1"/>
      <c r="L114" s="395"/>
    </row>
    <row r="115" spans="1:12" ht="16.5" thickBot="1">
      <c r="A115" s="2"/>
      <c r="B115" s="25" t="s">
        <v>23</v>
      </c>
      <c r="C115" s="38"/>
      <c r="D115" s="38"/>
      <c r="E115" s="38"/>
      <c r="F115" s="39"/>
      <c r="G115" s="40"/>
      <c r="H115" s="24"/>
      <c r="I115" s="41"/>
      <c r="J115" s="64">
        <f>SUM(J111:J114)</f>
        <v>598612</v>
      </c>
      <c r="K115" s="1"/>
    </row>
    <row r="116" spans="1:12" ht="16.5" thickBot="1">
      <c r="A116" s="2"/>
      <c r="B116" s="27" t="s">
        <v>180</v>
      </c>
      <c r="C116" s="28"/>
      <c r="D116" s="28"/>
      <c r="E116" s="28"/>
      <c r="F116" s="28"/>
      <c r="G116" s="28"/>
      <c r="H116" s="28"/>
      <c r="I116" s="28"/>
      <c r="J116" s="65"/>
      <c r="K116" s="1"/>
    </row>
    <row r="117" spans="1:12" ht="31.5">
      <c r="A117" s="2"/>
      <c r="B117" s="22" t="s">
        <v>181</v>
      </c>
      <c r="C117" s="31" t="s">
        <v>182</v>
      </c>
      <c r="D117" s="31"/>
      <c r="E117" s="31"/>
      <c r="F117" s="11" t="str">
        <f>+VLOOKUP($C117,'A.P.U'!$B$5:$K$23774,3,0)</f>
        <v>SUMINISTRO, TRANSPORTE E INSTALACION TRINCHOS EN GUADUA</v>
      </c>
      <c r="G117" s="56" t="str">
        <f>+VLOOKUP($C117,'A.P.U'!$B$5:$K$23774,5,0)</f>
        <v>M2</v>
      </c>
      <c r="H117" s="12">
        <v>1</v>
      </c>
      <c r="I117" s="75">
        <f>+VLOOKUP($C117,'A.P.U'!$B$5:$K$23785,10,0)</f>
        <v>115339</v>
      </c>
      <c r="J117" s="61">
        <f t="shared" ref="J117" si="28">ROUND((I117*H117),0)</f>
        <v>115339</v>
      </c>
      <c r="K117" s="1"/>
    </row>
    <row r="118" spans="1:12" ht="31.5">
      <c r="A118" s="2"/>
      <c r="B118" s="22" t="s">
        <v>183</v>
      </c>
      <c r="C118" s="403" t="s">
        <v>184</v>
      </c>
      <c r="D118" s="403"/>
      <c r="E118" s="403"/>
      <c r="F118" s="11" t="str">
        <f>+VLOOKUP($C118,'A.P.U'!$B$5:$K$23774,3,0)</f>
        <v>SUMINISTRO, TRANSPORTE E INSTALACION BARRERAS VIVAS CON LIMONCILLO Y/O CITRONELA O SIMILAR</v>
      </c>
      <c r="G118" s="56" t="str">
        <f>+VLOOKUP($C118,'A.P.U'!$B$5:$K$23774,5,0)</f>
        <v>ML</v>
      </c>
      <c r="H118" s="12">
        <v>1</v>
      </c>
      <c r="I118" s="75">
        <f>+VLOOKUP($C118,'A.P.U'!$B$5:$K$23785,10,0)</f>
        <v>47746</v>
      </c>
      <c r="J118" s="61">
        <f t="shared" ref="J118:J119" si="29">ROUND((I118*H118),0)</f>
        <v>47746</v>
      </c>
      <c r="K118" s="1"/>
    </row>
    <row r="119" spans="1:12" ht="31.5">
      <c r="A119" s="2"/>
      <c r="B119" s="22" t="s">
        <v>185</v>
      </c>
      <c r="C119" s="73" t="s">
        <v>186</v>
      </c>
      <c r="D119" s="73"/>
      <c r="E119" s="73"/>
      <c r="F119" s="11" t="str">
        <f>+VLOOKUP($C119,'A.P.U'!$B$5:$K$23774,3,0)</f>
        <v>SUMINISTRO, TRANSPORTE E INSTALACION BARRERAS VIVAS CON ESTACAS DE GUADILLA, BAMBU  O SIMILAR</v>
      </c>
      <c r="G119" s="56" t="str">
        <f>+VLOOKUP($C119,'A.P.U'!$B$5:$K$23774,5,0)</f>
        <v>ML</v>
      </c>
      <c r="H119" s="12">
        <v>1</v>
      </c>
      <c r="I119" s="75">
        <f>+VLOOKUP($C119,'A.P.U'!$B$5:$K$23785,10,0)</f>
        <v>29013</v>
      </c>
      <c r="J119" s="61">
        <f t="shared" si="29"/>
        <v>29013</v>
      </c>
      <c r="K119" s="1"/>
    </row>
    <row r="120" spans="1:12" ht="31.5">
      <c r="A120" s="2"/>
      <c r="B120" s="22" t="s">
        <v>187</v>
      </c>
      <c r="C120" s="73" t="s">
        <v>188</v>
      </c>
      <c r="D120" s="73"/>
      <c r="E120" s="73"/>
      <c r="F120" s="11" t="str">
        <f>+VLOOKUP($C120,'A.P.U'!$B$5:$K$23774,3,0)</f>
        <v>SUMINISTRO, TRANSPORTE E INSTALACIÓN DE EMPRADIZACIÓN DE TALUDES Y ZONAS VERDES</v>
      </c>
      <c r="G120" s="56" t="str">
        <f>+VLOOKUP($C120,'A.P.U'!$B$5:$K$23774,5,0)</f>
        <v>M2</v>
      </c>
      <c r="H120" s="12">
        <v>1</v>
      </c>
      <c r="I120" s="75">
        <f>+VLOOKUP($C120,'A.P.U'!$B$5:$K$23785,10,0)</f>
        <v>28473</v>
      </c>
      <c r="J120" s="61">
        <f t="shared" ref="J120" si="30">ROUND((I120*H120),0)</f>
        <v>28473</v>
      </c>
      <c r="K120" s="1"/>
    </row>
    <row r="121" spans="1:12" ht="31.5">
      <c r="A121" s="2"/>
      <c r="B121" s="22" t="s">
        <v>189</v>
      </c>
      <c r="C121" s="31" t="s">
        <v>190</v>
      </c>
      <c r="D121" s="31"/>
      <c r="E121" s="31"/>
      <c r="F121" s="11" t="s">
        <v>191</v>
      </c>
      <c r="G121" s="56" t="s">
        <v>192</v>
      </c>
      <c r="H121" s="12">
        <v>1</v>
      </c>
      <c r="I121" s="75">
        <f>+VLOOKUP($C121,'A.P.U'!$B$5:$K$23785,10,0)</f>
        <v>329147</v>
      </c>
      <c r="J121" s="61">
        <f t="shared" ref="J121" si="31">ROUND((I121*H121),0)</f>
        <v>329147</v>
      </c>
      <c r="K121" s="1"/>
    </row>
    <row r="122" spans="1:12" ht="16.5" thickBot="1">
      <c r="A122" s="2"/>
      <c r="B122" s="25" t="s">
        <v>23</v>
      </c>
      <c r="C122" s="38"/>
      <c r="D122" s="38"/>
      <c r="E122" s="38"/>
      <c r="F122" s="39"/>
      <c r="G122" s="40"/>
      <c r="H122" s="24"/>
      <c r="I122" s="41"/>
      <c r="J122" s="64">
        <f>SUM(J117:J121)</f>
        <v>549718</v>
      </c>
      <c r="K122" s="1"/>
    </row>
    <row r="123" spans="1:12" ht="16.5" thickBot="1">
      <c r="A123" s="2"/>
      <c r="B123" s="27" t="s">
        <v>193</v>
      </c>
      <c r="C123" s="28"/>
      <c r="D123" s="28"/>
      <c r="E123" s="28"/>
      <c r="F123" s="28"/>
      <c r="G123" s="28"/>
      <c r="H123" s="28"/>
      <c r="I123" s="28"/>
      <c r="J123" s="65"/>
      <c r="K123" s="1"/>
    </row>
    <row r="124" spans="1:12" ht="78.75">
      <c r="A124" s="2"/>
      <c r="B124" s="404" t="s">
        <v>194</v>
      </c>
      <c r="C124" s="74" t="s">
        <v>195</v>
      </c>
      <c r="D124" s="74"/>
      <c r="E124" s="74"/>
      <c r="F124" s="11" t="str">
        <f>+VLOOKUP($C124,'A.P.U'!$B$5:$K$23774,3,0)</f>
        <v>SUMINISTRO, TRANSPORTE E INSTALACION BARANDA EN TUBERIA GALVANIZADA 2 HILOS DE 2", ENTRE 0,9 Y 1MTS, PARALES VERTICALES CADA 2 MTS, RELLENA DE CONCRETO, INCLUYE WASH PRIMER, PINTURA, ANCLAJES Y RETIRO DE SOBRANTES.</v>
      </c>
      <c r="G124" s="10" t="str">
        <f>+VLOOKUP($C124,'A.P.U'!$B$5:$K$23774,5,0)</f>
        <v>ML</v>
      </c>
      <c r="H124" s="57">
        <v>1</v>
      </c>
      <c r="I124" s="59">
        <f>+VLOOKUP($C124,'A.P.U'!$B$5:$K$23785,10,0)</f>
        <v>262266</v>
      </c>
      <c r="J124" s="61">
        <f t="shared" ref="J124" si="32">ROUND((I124*H124),0)</f>
        <v>262266</v>
      </c>
      <c r="K124" s="1"/>
    </row>
    <row r="125" spans="1:12" ht="30.75" customHeight="1">
      <c r="A125" s="2"/>
      <c r="B125" s="71" t="s">
        <v>196</v>
      </c>
      <c r="C125" s="72" t="s">
        <v>197</v>
      </c>
      <c r="D125" s="72"/>
      <c r="E125" s="72"/>
      <c r="F125" s="11" t="str">
        <f>+VLOOKUP($C125,'A.P.U'!$B$5:$K$23774,3,0)</f>
        <v>RETROEXCAVADORA SOBRE ORUGAS</v>
      </c>
      <c r="G125" s="10" t="str">
        <f>+VLOOKUP($C125,'A.P.U'!$B$5:$K$23774,5,0)</f>
        <v>HR</v>
      </c>
      <c r="H125" s="57">
        <v>1</v>
      </c>
      <c r="I125" s="59">
        <f>+VLOOKUP($C125,'A.P.U'!$B$5:$K$23785,10,0)</f>
        <v>416028</v>
      </c>
      <c r="J125" s="61">
        <f t="shared" ref="J125:J134" si="33">ROUND((I125*H125),0)</f>
        <v>416028</v>
      </c>
      <c r="K125" s="1"/>
    </row>
    <row r="126" spans="1:12" ht="30.75" customHeight="1">
      <c r="A126" s="2"/>
      <c r="B126" s="71" t="s">
        <v>198</v>
      </c>
      <c r="C126" s="9" t="s">
        <v>199</v>
      </c>
      <c r="D126" s="9"/>
      <c r="E126" s="9"/>
      <c r="F126" s="11" t="str">
        <f>+VLOOKUP($C126,'A.P.U'!$B$5:$K$23774,3,0)</f>
        <v>SUMINISTRO, TRANSPORTE E INSTALACION DE PLASTICOS PARA PROTECCIÓN EN TALUDES</v>
      </c>
      <c r="G126" s="10" t="str">
        <f>+VLOOKUP($C126,'A.P.U'!$B$5:$K$23774,5,0)</f>
        <v>M2</v>
      </c>
      <c r="H126" s="57">
        <v>1</v>
      </c>
      <c r="I126" s="59">
        <f>+VLOOKUP($C126,'A.P.U'!$B$5:$K$23785,10,0)</f>
        <v>8757</v>
      </c>
      <c r="J126" s="61">
        <f t="shared" si="33"/>
        <v>8757</v>
      </c>
      <c r="K126" s="1"/>
    </row>
    <row r="127" spans="1:12" ht="30.75" customHeight="1">
      <c r="A127" s="2"/>
      <c r="B127" s="22" t="s">
        <v>200</v>
      </c>
      <c r="C127" s="77" t="s">
        <v>201</v>
      </c>
      <c r="D127" s="77"/>
      <c r="E127" s="77"/>
      <c r="F127" s="11" t="str">
        <f>+VLOOKUP($C127,'A.P.U'!$B$5:$K$23774,3,0)</f>
        <v>FILTRO EN PIEDRA</v>
      </c>
      <c r="G127" s="10" t="str">
        <f>+VLOOKUP($C127,'A.P.U'!$B$5:$K$23774,5,0)</f>
        <v>M3</v>
      </c>
      <c r="H127" s="57">
        <v>1</v>
      </c>
      <c r="I127" s="59">
        <f>+VLOOKUP($C127,'A.P.U'!$B$5:$K$23785,10,0)</f>
        <v>205802</v>
      </c>
      <c r="J127" s="61">
        <f t="shared" ref="J127" si="34">ROUND((I127*H127),0)</f>
        <v>205802</v>
      </c>
      <c r="K127" s="1"/>
    </row>
    <row r="128" spans="1:12" ht="30.75" customHeight="1">
      <c r="A128" s="2"/>
      <c r="B128" s="22" t="s">
        <v>202</v>
      </c>
      <c r="C128" s="77" t="s">
        <v>203</v>
      </c>
      <c r="D128" s="77"/>
      <c r="E128" s="77"/>
      <c r="F128" s="11" t="str">
        <f>+VLOOKUP($C128,'A.P.U'!$B$5:$K$23774,3,0)</f>
        <v>RETIRO DE MATERIAL SOBRANTE EN VOLQUETA, CARGUE MANUAL, DISPOSICIÓN EN BOTADERO (HASTA 25 KM)</v>
      </c>
      <c r="G128" s="10" t="str">
        <f>+VLOOKUP($C128,'A.P.U'!$B$5:$K$23774,5,0)</f>
        <v>M3-Suelto</v>
      </c>
      <c r="H128" s="57">
        <v>1</v>
      </c>
      <c r="I128" s="59">
        <f>+VLOOKUP($C128,'A.P.U'!$B$5:$K$23785,10,0)</f>
        <v>61039</v>
      </c>
      <c r="J128" s="61">
        <f t="shared" ref="J128" si="35">ROUND((I128*H128),0)</f>
        <v>61039</v>
      </c>
      <c r="K128" s="1"/>
    </row>
    <row r="129" spans="1:18" ht="30.75" customHeight="1">
      <c r="A129" s="2"/>
      <c r="B129" s="22" t="s">
        <v>204</v>
      </c>
      <c r="C129" s="77" t="s">
        <v>205</v>
      </c>
      <c r="D129" s="77"/>
      <c r="E129" s="77"/>
      <c r="F129" s="11" t="str">
        <f>+VLOOKUP($C129,'A.P.U'!$B$5:$K$23774,3,0)</f>
        <v>SUMINISTRO, TRANSPORTE E INSTALACION VIGA CIMENTACION CONCRETO 4000 PSI</v>
      </c>
      <c r="G129" s="10" t="str">
        <f>+VLOOKUP($C129,'A.P.U'!$B$5:$K$23774,5,0)</f>
        <v>M3</v>
      </c>
      <c r="H129" s="57">
        <v>1</v>
      </c>
      <c r="I129" s="59">
        <f>+VLOOKUP($C129,'A.P.U'!$B$5:$K$23785,10,0)</f>
        <v>1463705</v>
      </c>
      <c r="J129" s="61">
        <f t="shared" ref="J129" si="36">ROUND((I129*H129),0)</f>
        <v>1463705</v>
      </c>
      <c r="K129" s="1"/>
    </row>
    <row r="130" spans="1:18" ht="30.75" customHeight="1">
      <c r="A130" s="2"/>
      <c r="B130" s="22" t="s">
        <v>206</v>
      </c>
      <c r="C130" s="77" t="s">
        <v>207</v>
      </c>
      <c r="D130" s="77"/>
      <c r="E130" s="77"/>
      <c r="F130" s="11" t="str">
        <f>+VLOOKUP($C130,'A.P.U'!$B$5:$K$23774,3,0)</f>
        <v>SUMINISTRO, TRANSPORTE E INSTALACION CAMPAMENTO PROVISIONAL</v>
      </c>
      <c r="G130" s="10" t="str">
        <f>+VLOOKUP($C130,'A.P.U'!$B$5:$K$23774,5,0)</f>
        <v>M2</v>
      </c>
      <c r="H130" s="57">
        <v>1</v>
      </c>
      <c r="I130" s="59">
        <f>+VLOOKUP($C130,'A.P.U'!$B$5:$K$23785,10,0)</f>
        <v>241831</v>
      </c>
      <c r="J130" s="61">
        <f t="shared" ref="J130" si="37">ROUND((I130*H130),0)</f>
        <v>241831</v>
      </c>
      <c r="K130" s="1"/>
    </row>
    <row r="131" spans="1:18" ht="30.75" customHeight="1">
      <c r="A131" s="2"/>
      <c r="B131" s="22" t="s">
        <v>208</v>
      </c>
      <c r="C131" s="77" t="s">
        <v>209</v>
      </c>
      <c r="D131" s="77"/>
      <c r="E131" s="77"/>
      <c r="F131" s="11" t="str">
        <f>+VLOOKUP($C131,'A.P.U'!$B$5:$K$23774,3,0)</f>
        <v>BODEGA PARA CAMPAMENTO (INCLUYE ADECUACIONES)</v>
      </c>
      <c r="G131" s="10" t="str">
        <f>+VLOOKUP($C131,'A.P.U'!$B$5:$K$23774,5,0)</f>
        <v>M2 - MES</v>
      </c>
      <c r="H131" s="57">
        <v>1</v>
      </c>
      <c r="I131" s="59">
        <f>+VLOOKUP($C131,'A.P.U'!$B$5:$K$23785,10,0)</f>
        <v>42066</v>
      </c>
      <c r="J131" s="61">
        <f t="shared" ref="J131" si="38">ROUND((I131*H131),0)</f>
        <v>42066</v>
      </c>
      <c r="K131" s="1"/>
    </row>
    <row r="132" spans="1:18" ht="83.25" customHeight="1">
      <c r="A132" s="2"/>
      <c r="B132" s="22" t="s">
        <v>210</v>
      </c>
      <c r="C132" s="77" t="s">
        <v>211</v>
      </c>
      <c r="D132" s="77"/>
      <c r="E132" s="77"/>
      <c r="F132" s="11" t="str">
        <f>+VLOOKUP($C132,'A.P.U'!$B$5:$K$23774,3,0)</f>
        <v>SUMINISTRO, TRANSPORTE E INSTALACION CERRAMIENTO EN MALLA ESLABONADA CAL. 12  DE 2 1/4" X 2 1/4" +  ANGULO 3/4 X  1/8" + ANTICORROSIVO + PINTURA, TUBO AGUAS NEGRAS PARA CERRAMIENTO 2", PEDESTAL EN CONCRETO. SEGÚN DETALLE.</v>
      </c>
      <c r="G132" s="10" t="str">
        <f>+VLOOKUP($C132,'A.P.U'!$B$5:$K$23774,5,0)</f>
        <v>ML</v>
      </c>
      <c r="H132" s="57">
        <v>1</v>
      </c>
      <c r="I132" s="59">
        <f>+VLOOKUP($C132,'A.P.U'!$B$5:$K$23785,10,0)</f>
        <v>518200</v>
      </c>
      <c r="J132" s="61">
        <f t="shared" ref="J132" si="39">ROUND((I132*H132),0)</f>
        <v>518200</v>
      </c>
      <c r="K132" s="1"/>
      <c r="M132" s="432"/>
    </row>
    <row r="133" spans="1:18" ht="27.75" customHeight="1">
      <c r="A133" s="2"/>
      <c r="B133" s="22" t="s">
        <v>212</v>
      </c>
      <c r="C133" s="77" t="s">
        <v>213</v>
      </c>
      <c r="D133" s="77"/>
      <c r="E133" s="77"/>
      <c r="F133" s="11" t="str">
        <f>+VLOOKUP($C133,'A.P.U'!$B$5:$K$23774,3,0)</f>
        <v>REGULADOR DE TRANSITO</v>
      </c>
      <c r="G133" s="10" t="str">
        <f>+VLOOKUP($C133,'A.P.U'!$B$5:$K$23774,5,0)</f>
        <v>DIA</v>
      </c>
      <c r="H133" s="57">
        <v>1</v>
      </c>
      <c r="I133" s="59">
        <f>+VLOOKUP($C133,'A.P.U'!$B$5:$K$23785,10,0)</f>
        <v>192705</v>
      </c>
      <c r="J133" s="61">
        <f>ROUND((I133*H133),0)</f>
        <v>192705</v>
      </c>
      <c r="K133" s="1"/>
      <c r="M133" s="432"/>
    </row>
    <row r="134" spans="1:18" ht="21" customHeight="1">
      <c r="A134" s="2"/>
      <c r="B134" s="22" t="s">
        <v>214</v>
      </c>
      <c r="C134" s="77" t="s">
        <v>215</v>
      </c>
      <c r="D134" s="77"/>
      <c r="E134" s="77"/>
      <c r="F134" s="11" t="str">
        <f>+VLOOKUP($C134,'A.P.U'!$B$5:$K$23774,3,0)</f>
        <v>JORNAL AYUDANTE</v>
      </c>
      <c r="G134" s="10" t="str">
        <f>+VLOOKUP($C134,'A.P.U'!$B$5:$K$23774,5,0)</f>
        <v>DIA</v>
      </c>
      <c r="H134" s="57">
        <v>1</v>
      </c>
      <c r="I134" s="59">
        <f>+VLOOKUP($C134,'A.P.U'!$B$5:$K$23785,10,0)</f>
        <v>145891</v>
      </c>
      <c r="J134" s="61">
        <f t="shared" si="33"/>
        <v>145891</v>
      </c>
      <c r="K134" s="1"/>
    </row>
    <row r="135" spans="1:18" ht="39.75" customHeight="1">
      <c r="A135" s="2"/>
      <c r="B135" s="22" t="s">
        <v>216</v>
      </c>
      <c r="C135" s="77" t="s">
        <v>217</v>
      </c>
      <c r="D135" s="77"/>
      <c r="E135" s="77"/>
      <c r="F135" s="11" t="str">
        <f>+VLOOKUP($C135,'A.P.U'!$B$5:$K$23774,3,0)</f>
        <v>SUMINISTRO, TRANSPORTE E INSTALACION DE MANTO DE REVEGETALIZACION TRM-500CON ACELERANTE A 7 DIAS</v>
      </c>
      <c r="G135" s="10" t="str">
        <f>+VLOOKUP($C135,'A.P.U'!$B$5:$K$23774,5,0)</f>
        <v>M2</v>
      </c>
      <c r="H135" s="57">
        <v>1</v>
      </c>
      <c r="I135" s="59">
        <f>+VLOOKUP($C135,'A.P.U'!$B$5:$K$23785,10,0)</f>
        <v>42763</v>
      </c>
      <c r="J135" s="61">
        <f t="shared" ref="J135:J138" si="40">ROUND((I135*H135),0)</f>
        <v>42763</v>
      </c>
      <c r="K135" s="1"/>
    </row>
    <row r="136" spans="1:18" ht="35.25" customHeight="1">
      <c r="A136" s="2"/>
      <c r="B136" s="22" t="s">
        <v>218</v>
      </c>
      <c r="C136" s="77" t="s">
        <v>219</v>
      </c>
      <c r="D136" s="77"/>
      <c r="E136" s="77"/>
      <c r="F136" s="11" t="str">
        <f>+VLOOKUP($C136,'A.P.U'!$B$5:$K$23774,3,0)</f>
        <v>SUMINISTRO, TRANSPORTE E INSTALACIÓN DE GEODREN PLANAR H=0,50</v>
      </c>
      <c r="G136" s="10" t="str">
        <f>+VLOOKUP($C136,'A.P.U'!$B$5:$K$23774,5,0)</f>
        <v>ML</v>
      </c>
      <c r="H136" s="57">
        <v>1</v>
      </c>
      <c r="I136" s="59">
        <f>+VLOOKUP($C136,'A.P.U'!$B$5:$K$23785,10,0)</f>
        <v>35788</v>
      </c>
      <c r="J136" s="61">
        <f t="shared" si="40"/>
        <v>35788</v>
      </c>
      <c r="K136" s="1"/>
    </row>
    <row r="137" spans="1:18" ht="48.75" customHeight="1">
      <c r="A137" s="2"/>
      <c r="B137" s="22" t="s">
        <v>220</v>
      </c>
      <c r="C137" s="77" t="s">
        <v>221</v>
      </c>
      <c r="D137" s="77"/>
      <c r="E137" s="77"/>
      <c r="F137" s="11" t="str">
        <f>+VLOOKUP($C137,'A.P.U'!$B$5:$K$23774,3,0)</f>
        <v>SUMINISTRO, TRANSPORTE E INSTALACION REVEGETALIZACION CON ESTACAS DE CAÑABRAVA O SIMILAR</v>
      </c>
      <c r="G137" s="10" t="str">
        <f>+VLOOKUP($C137,'A.P.U'!$B$5:$K$23774,5,0)</f>
        <v>UND</v>
      </c>
      <c r="H137" s="57">
        <v>1</v>
      </c>
      <c r="I137" s="59">
        <f>+VLOOKUP($C137,'A.P.U'!$B$5:$K$23785,10,0)</f>
        <v>9875</v>
      </c>
      <c r="J137" s="61">
        <f t="shared" si="40"/>
        <v>9875</v>
      </c>
      <c r="K137" s="1"/>
    </row>
    <row r="138" spans="1:18" ht="46.5" customHeight="1">
      <c r="A138" s="2"/>
      <c r="B138" s="22" t="s">
        <v>222</v>
      </c>
      <c r="C138" s="77" t="s">
        <v>223</v>
      </c>
      <c r="D138" s="77"/>
      <c r="E138" s="77"/>
      <c r="F138" s="11" t="str">
        <f>+VLOOKUP($C138,'A.P.U'!$B$5:$K$23774,3,0)</f>
        <v>SUMINISTRO, TRANSPORTE E INSTALACION REVEGETALIZACION CON ESTACAS DE MARATON O SIMILAR</v>
      </c>
      <c r="G138" s="10" t="str">
        <f>+VLOOKUP($C138,'A.P.U'!$B$5:$K$23774,5,0)</f>
        <v>UND</v>
      </c>
      <c r="H138" s="57">
        <v>1</v>
      </c>
      <c r="I138" s="59">
        <f>+VLOOKUP($C138,'A.P.U'!$B$5:$K$23785,10,0)</f>
        <v>11368</v>
      </c>
      <c r="J138" s="61">
        <f t="shared" si="40"/>
        <v>11368</v>
      </c>
      <c r="K138" s="1"/>
    </row>
    <row r="139" spans="1:18" ht="46.5" customHeight="1">
      <c r="A139" s="2"/>
      <c r="B139" s="22" t="s">
        <v>224</v>
      </c>
      <c r="C139" s="77" t="s">
        <v>225</v>
      </c>
      <c r="D139" s="77"/>
      <c r="E139" s="77"/>
      <c r="F139" s="11" t="str">
        <f>+VLOOKUP($C139,'A.P.U'!$B$5:$K$23774,3,0)</f>
        <v xml:space="preserve">SUMINISTRO, TRANSPORTE E INSTALACION FILTROS VIVOS EN GUADUA </v>
      </c>
      <c r="G139" s="10" t="str">
        <f>+VLOOKUP($C139,'A.P.U'!$B$5:$K$23774,5,0)</f>
        <v>M3</v>
      </c>
      <c r="H139" s="57">
        <v>1</v>
      </c>
      <c r="I139" s="59">
        <f>+VLOOKUP($C139,'A.P.U'!$B$5:$K$23785,10,0)</f>
        <v>288091</v>
      </c>
      <c r="J139" s="61">
        <f t="shared" ref="J139" si="41">ROUND((I139*H139),0)</f>
        <v>288091</v>
      </c>
      <c r="K139" s="1"/>
    </row>
    <row r="140" spans="1:18" ht="16.5" thickBot="1">
      <c r="A140" s="2"/>
      <c r="B140" s="25" t="s">
        <v>23</v>
      </c>
      <c r="C140" s="38"/>
      <c r="D140" s="38"/>
      <c r="E140" s="38"/>
      <c r="F140" s="42"/>
      <c r="G140" s="40"/>
      <c r="H140" s="24"/>
      <c r="I140" s="41"/>
      <c r="J140" s="64">
        <f>SUM(J124:J139)</f>
        <v>3946175</v>
      </c>
      <c r="K140" s="1"/>
    </row>
    <row r="141" spans="1:18" ht="16.5" thickBot="1">
      <c r="A141" s="44"/>
      <c r="B141" s="593" t="s">
        <v>228</v>
      </c>
      <c r="C141" s="594"/>
      <c r="D141" s="594"/>
      <c r="E141" s="594"/>
      <c r="F141" s="594"/>
      <c r="G141" s="594"/>
      <c r="H141" s="594"/>
      <c r="I141" s="595"/>
      <c r="J141" s="67">
        <f>+J22+J46+J90+J93+J109+J115+J122+J140</f>
        <v>36408329</v>
      </c>
      <c r="K141" s="78"/>
      <c r="L141" s="78"/>
      <c r="M141" s="445"/>
      <c r="N141" s="445"/>
      <c r="O141"/>
      <c r="P141"/>
      <c r="Q141" s="413"/>
      <c r="R141"/>
    </row>
    <row r="142" spans="1:18" ht="16.5" thickBot="1">
      <c r="A142" s="44"/>
      <c r="B142" s="45"/>
      <c r="C142" s="45"/>
      <c r="D142" s="45"/>
      <c r="E142" s="45"/>
      <c r="F142" s="45"/>
      <c r="G142" s="45"/>
      <c r="H142" s="45"/>
      <c r="I142" s="45"/>
      <c r="J142" s="68"/>
      <c r="K142" s="78"/>
      <c r="L142" s="78"/>
      <c r="M142" s="445"/>
      <c r="N142" s="445"/>
      <c r="O142"/>
      <c r="P142" s="446"/>
      <c r="Q142" s="446"/>
      <c r="R142" s="447"/>
    </row>
    <row r="143" spans="1:18" ht="21" customHeight="1">
      <c r="A143" s="44"/>
      <c r="B143" s="46"/>
      <c r="C143" s="48"/>
      <c r="D143" s="48"/>
      <c r="E143" s="48"/>
      <c r="F143" s="563" t="s">
        <v>251</v>
      </c>
      <c r="G143" s="564"/>
      <c r="H143" s="564"/>
      <c r="I143" s="565"/>
      <c r="J143" s="489">
        <f>+J141</f>
        <v>36408329</v>
      </c>
      <c r="K143" s="78"/>
      <c r="L143" s="78"/>
      <c r="M143" s="445"/>
      <c r="N143" s="445"/>
      <c r="O143"/>
      <c r="P143" s="446"/>
      <c r="Q143" s="446"/>
      <c r="R143"/>
    </row>
    <row r="144" spans="1:18" ht="36.75" customHeight="1" thickBot="1">
      <c r="A144" s="44"/>
      <c r="B144" s="46"/>
      <c r="C144" s="48"/>
      <c r="D144" s="48"/>
      <c r="E144" s="48"/>
      <c r="F144" s="566" t="s">
        <v>252</v>
      </c>
      <c r="G144" s="567"/>
      <c r="H144" s="567"/>
      <c r="I144" s="568"/>
      <c r="J144" s="69">
        <f>+J143</f>
        <v>36408329</v>
      </c>
      <c r="K144" s="78"/>
      <c r="L144" s="78"/>
      <c r="M144" s="445"/>
      <c r="N144" s="445"/>
      <c r="O144"/>
      <c r="P144" s="446"/>
      <c r="Q144" s="446"/>
      <c r="R144" s="448"/>
    </row>
    <row r="145" spans="1:18" ht="24.75" customHeight="1" thickBot="1">
      <c r="A145" s="44"/>
      <c r="B145" s="46"/>
      <c r="C145" s="47"/>
      <c r="D145" s="47"/>
      <c r="E145" s="47"/>
      <c r="F145" s="569" t="s">
        <v>231</v>
      </c>
      <c r="G145" s="570"/>
      <c r="H145" s="570"/>
      <c r="I145" s="570"/>
      <c r="J145" s="484" t="e">
        <f>+'A.I.U'!#REF!</f>
        <v>#REF!</v>
      </c>
      <c r="K145" s="78"/>
      <c r="L145" s="78"/>
      <c r="M145" s="449"/>
      <c r="N145" s="445"/>
      <c r="O145"/>
      <c r="P145"/>
      <c r="Q145" s="450"/>
      <c r="R145"/>
    </row>
    <row r="146" spans="1:18">
      <c r="A146" s="44"/>
      <c r="B146" s="49"/>
      <c r="C146" s="571"/>
      <c r="D146" s="571"/>
      <c r="E146" s="571"/>
      <c r="F146" s="571"/>
      <c r="G146" s="571"/>
      <c r="H146" s="571"/>
      <c r="I146" s="571"/>
      <c r="J146" s="572"/>
      <c r="K146" s="78"/>
      <c r="L146" s="78"/>
      <c r="M146" s="449"/>
      <c r="N146" s="445"/>
      <c r="O146"/>
      <c r="P146"/>
      <c r="Q146" s="450"/>
      <c r="R146"/>
    </row>
    <row r="147" spans="1:18" ht="15.75" customHeight="1">
      <c r="A147" s="44"/>
      <c r="B147" s="546" t="s">
        <v>253</v>
      </c>
      <c r="C147" s="547"/>
      <c r="D147" s="547"/>
      <c r="E147" s="547"/>
      <c r="F147" s="547"/>
      <c r="G147" s="548" t="s">
        <v>233</v>
      </c>
      <c r="H147" s="548"/>
      <c r="I147" s="548"/>
      <c r="J147" s="485" t="s">
        <v>234</v>
      </c>
      <c r="K147" s="78"/>
      <c r="L147" s="405"/>
      <c r="M147" s="396"/>
    </row>
    <row r="148" spans="1:18" ht="46.5" customHeight="1">
      <c r="A148" s="44"/>
      <c r="B148" s="546" t="s">
        <v>235</v>
      </c>
      <c r="C148" s="547"/>
      <c r="D148" s="547"/>
      <c r="E148" s="547"/>
      <c r="F148" s="547"/>
      <c r="G148" s="573" t="s">
        <v>236</v>
      </c>
      <c r="H148" s="573"/>
      <c r="I148" s="486" t="s">
        <v>237</v>
      </c>
      <c r="J148" s="70">
        <f>+'A.I.U'!J47</f>
        <v>0.30680000000000002</v>
      </c>
      <c r="K148" s="78"/>
      <c r="L148" s="396"/>
      <c r="M148" s="396"/>
    </row>
    <row r="149" spans="1:18" ht="15.75" customHeight="1">
      <c r="A149" s="44"/>
      <c r="B149" s="546" t="s">
        <v>254</v>
      </c>
      <c r="C149" s="547"/>
      <c r="D149" s="547"/>
      <c r="E149" s="547"/>
      <c r="F149" s="547"/>
      <c r="G149" s="579" t="s">
        <v>241</v>
      </c>
      <c r="H149" s="580"/>
      <c r="I149" s="486" t="s">
        <v>242</v>
      </c>
      <c r="J149" s="50">
        <f>+'A.I.U'!J51-'A.I.U'!J47</f>
        <v>0.06</v>
      </c>
      <c r="K149" s="43"/>
    </row>
    <row r="150" spans="1:18">
      <c r="A150" s="2"/>
      <c r="B150" s="587"/>
      <c r="C150" s="588"/>
      <c r="D150" s="588"/>
      <c r="E150" s="588"/>
      <c r="F150" s="589"/>
      <c r="G150" s="573" t="s">
        <v>255</v>
      </c>
      <c r="H150" s="573"/>
      <c r="I150" s="486" t="s">
        <v>256</v>
      </c>
      <c r="J150" s="70">
        <f>+J148+J149</f>
        <v>0.36680000000000001</v>
      </c>
      <c r="K150" s="1"/>
    </row>
    <row r="151" spans="1:18" ht="8.25" customHeight="1" thickBot="1">
      <c r="A151" s="51"/>
      <c r="B151" s="52"/>
      <c r="C151" s="52"/>
      <c r="D151" s="52"/>
      <c r="E151" s="52"/>
      <c r="F151" s="54"/>
      <c r="G151" s="52"/>
      <c r="H151" s="52"/>
      <c r="I151" s="52"/>
      <c r="J151" s="53"/>
      <c r="K151" s="1"/>
    </row>
    <row r="152" spans="1:18" ht="29.25" customHeight="1" thickTop="1">
      <c r="A152" s="1"/>
      <c r="B152" s="1"/>
      <c r="C152" s="1"/>
      <c r="D152" s="1"/>
      <c r="E152" s="1"/>
      <c r="F152" s="1"/>
      <c r="G152" s="1"/>
      <c r="H152" s="1"/>
      <c r="I152" s="1"/>
      <c r="J152" s="55"/>
      <c r="K152" s="1"/>
    </row>
    <row r="155" spans="1:18">
      <c r="C155" s="502" t="s">
        <v>257</v>
      </c>
      <c r="D155" s="393" t="s">
        <v>258</v>
      </c>
    </row>
    <row r="156" spans="1:18">
      <c r="D156" s="393" t="s">
        <v>259</v>
      </c>
    </row>
    <row r="157" spans="1:18">
      <c r="D157" s="393" t="s">
        <v>260</v>
      </c>
    </row>
  </sheetData>
  <mergeCells count="28">
    <mergeCell ref="B12:J12"/>
    <mergeCell ref="A1:J1"/>
    <mergeCell ref="B8:J8"/>
    <mergeCell ref="B9:J9"/>
    <mergeCell ref="B10:J11"/>
    <mergeCell ref="C3:H3"/>
    <mergeCell ref="B141:I141"/>
    <mergeCell ref="C146:J146"/>
    <mergeCell ref="B147:F147"/>
    <mergeCell ref="G147:I147"/>
    <mergeCell ref="D14:E14"/>
    <mergeCell ref="F143:I143"/>
    <mergeCell ref="F144:I144"/>
    <mergeCell ref="F145:I145"/>
    <mergeCell ref="B13:J13"/>
    <mergeCell ref="B14:B15"/>
    <mergeCell ref="C14:C15"/>
    <mergeCell ref="F14:F15"/>
    <mergeCell ref="G14:G15"/>
    <mergeCell ref="H14:H15"/>
    <mergeCell ref="I14:I15"/>
    <mergeCell ref="J14:J15"/>
    <mergeCell ref="B149:F149"/>
    <mergeCell ref="G149:H149"/>
    <mergeCell ref="B150:F150"/>
    <mergeCell ref="G150:H150"/>
    <mergeCell ref="B148:F148"/>
    <mergeCell ref="G148:H148"/>
  </mergeCells>
  <phoneticPr fontId="8" type="noConversion"/>
  <printOptions horizontalCentered="1"/>
  <pageMargins left="0.51181102362204722" right="0.31496062992125984" top="0.74803149606299213" bottom="0.74803149606299213" header="0.31496062992125984" footer="0.31496062992125984"/>
  <pageSetup scale="49" orientation="portrait" r:id="rId1"/>
  <rowBreaks count="2" manualBreakCount="2">
    <brk id="64" min="1" max="9" man="1"/>
    <brk id="103" min="1" max="9" man="1"/>
  </rowBreaks>
  <colBreaks count="1" manualBreakCount="1">
    <brk id="10" max="1048575" man="1"/>
  </colBreaks>
  <ignoredErrors>
    <ignoredError sqref="C49 C67 C92 C117 C35:C37 C101 C106:C108 C55:C57 C111 C95 C39:C41 C69 C85:C86 C71:C73 C1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M900"/>
  <sheetViews>
    <sheetView topLeftCell="A867" zoomScale="70" zoomScaleNormal="70" workbookViewId="0">
      <selection activeCell="J887" sqref="J887"/>
    </sheetView>
  </sheetViews>
  <sheetFormatPr defaultColWidth="11.42578125" defaultRowHeight="12.75"/>
  <cols>
    <col min="1" max="1" width="3.140625" style="147" bestFit="1" customWidth="1"/>
    <col min="2" max="2" width="10.42578125" style="200" customWidth="1"/>
    <col min="3" max="3" width="11.28515625" style="200" customWidth="1"/>
    <col min="4" max="4" width="51.140625" style="197" customWidth="1"/>
    <col min="5" max="5" width="12.7109375" style="200" bestFit="1" customWidth="1"/>
    <col min="6" max="6" width="8.42578125" style="149" bestFit="1" customWidth="1"/>
    <col min="7" max="7" width="12.5703125" style="149" customWidth="1"/>
    <col min="8" max="8" width="11.42578125" style="149" customWidth="1"/>
    <col min="9" max="9" width="14.5703125" style="200" customWidth="1"/>
    <col min="10" max="10" width="12" style="149" customWidth="1"/>
    <col min="11" max="11" width="18" style="200" customWidth="1"/>
    <col min="12" max="12" width="18.5703125" style="149" customWidth="1"/>
    <col min="13" max="16384" width="11.42578125" style="149"/>
  </cols>
  <sheetData>
    <row r="1" spans="1:13" ht="26.25" thickBot="1">
      <c r="B1" s="179" t="s">
        <v>261</v>
      </c>
      <c r="C1" s="180" t="s">
        <v>262</v>
      </c>
      <c r="D1" s="182" t="s">
        <v>263</v>
      </c>
      <c r="E1" s="182" t="s">
        <v>264</v>
      </c>
      <c r="F1" s="182" t="s">
        <v>265</v>
      </c>
      <c r="G1" s="183" t="s">
        <v>266</v>
      </c>
      <c r="H1" s="184" t="s">
        <v>14</v>
      </c>
      <c r="I1" s="154" t="s">
        <v>231</v>
      </c>
      <c r="J1" s="155" t="s">
        <v>267</v>
      </c>
      <c r="K1" s="156" t="s">
        <v>268</v>
      </c>
    </row>
    <row r="2" spans="1:13" ht="13.5" thickBot="1">
      <c r="B2" s="603" t="s">
        <v>269</v>
      </c>
      <c r="C2" s="603"/>
      <c r="D2" s="603"/>
      <c r="E2" s="603"/>
      <c r="F2" s="603"/>
      <c r="G2" s="603"/>
      <c r="H2" s="603"/>
      <c r="I2" s="604"/>
      <c r="J2" s="93"/>
      <c r="K2" s="93"/>
      <c r="L2" s="147"/>
      <c r="M2" s="147"/>
    </row>
    <row r="3" spans="1:13" ht="13.5" thickBot="1">
      <c r="B3" s="150"/>
      <c r="C3" s="150"/>
      <c r="D3" s="151"/>
      <c r="E3" s="212"/>
      <c r="F3" s="150"/>
      <c r="G3" s="150"/>
      <c r="H3" s="150"/>
      <c r="I3" s="150"/>
      <c r="J3" s="93"/>
      <c r="K3" s="93"/>
      <c r="L3" s="147"/>
      <c r="M3" s="147"/>
    </row>
    <row r="4" spans="1:13" ht="25.5">
      <c r="B4" s="152" t="s">
        <v>261</v>
      </c>
      <c r="C4" s="122" t="s">
        <v>262</v>
      </c>
      <c r="D4" s="153" t="s">
        <v>263</v>
      </c>
      <c r="E4" s="213" t="s">
        <v>264</v>
      </c>
      <c r="F4" s="124" t="s">
        <v>265</v>
      </c>
      <c r="G4" s="125" t="s">
        <v>266</v>
      </c>
      <c r="H4" s="126" t="s">
        <v>14</v>
      </c>
      <c r="I4" s="154" t="s">
        <v>231</v>
      </c>
      <c r="J4" s="155" t="s">
        <v>267</v>
      </c>
      <c r="K4" s="156" t="s">
        <v>268</v>
      </c>
      <c r="L4" s="147"/>
      <c r="M4" s="147"/>
    </row>
    <row r="5" spans="1:13">
      <c r="A5" s="147">
        <v>1</v>
      </c>
      <c r="B5" s="80" t="s">
        <v>270</v>
      </c>
      <c r="C5" s="81" t="s">
        <v>271</v>
      </c>
      <c r="D5" s="82" t="s">
        <v>272</v>
      </c>
      <c r="E5" s="214" t="s">
        <v>273</v>
      </c>
      <c r="F5" s="83" t="s">
        <v>274</v>
      </c>
      <c r="G5" s="83"/>
      <c r="H5" s="84"/>
      <c r="I5" s="85">
        <f>SUM(I6:I8)</f>
        <v>1811</v>
      </c>
      <c r="J5" s="86">
        <f>'A.I.U'!$G$30</f>
        <v>1.3668</v>
      </c>
      <c r="K5" s="157">
        <f>ROUND(I5*J5,0)</f>
        <v>2475</v>
      </c>
      <c r="L5" s="147" t="s">
        <v>275</v>
      </c>
      <c r="M5" s="147"/>
    </row>
    <row r="6" spans="1:13">
      <c r="B6" s="87" t="s">
        <v>270</v>
      </c>
      <c r="C6" s="88" t="s">
        <v>276</v>
      </c>
      <c r="D6" s="89" t="s">
        <v>277</v>
      </c>
      <c r="E6" s="215" t="s">
        <v>278</v>
      </c>
      <c r="F6" s="90" t="s">
        <v>279</v>
      </c>
      <c r="G6" s="90">
        <v>0.05</v>
      </c>
      <c r="H6" s="91">
        <f>VLOOKUP(C6,[1]Insumos!$A:$F,5,FALSE)</f>
        <v>29124</v>
      </c>
      <c r="I6" s="92">
        <f t="shared" ref="I6" si="0">ROUND(H6*G6,0)</f>
        <v>1456</v>
      </c>
      <c r="J6" s="93"/>
      <c r="K6" s="93"/>
      <c r="L6" s="147"/>
      <c r="M6" s="147"/>
    </row>
    <row r="7" spans="1:13">
      <c r="B7" s="87" t="s">
        <v>270</v>
      </c>
      <c r="C7" s="88" t="s">
        <v>280</v>
      </c>
      <c r="D7" s="89" t="s">
        <v>281</v>
      </c>
      <c r="E7" s="215" t="s">
        <v>282</v>
      </c>
      <c r="F7" s="90" t="s">
        <v>192</v>
      </c>
      <c r="G7" s="90">
        <v>7.0000000000000007E-2</v>
      </c>
      <c r="H7" s="91">
        <f>VLOOKUP(C7,[1]Insumos!$A:$F,5,FALSE)</f>
        <v>3623</v>
      </c>
      <c r="I7" s="92">
        <f t="shared" ref="I7:I8" si="1">ROUND(H7*G7,0)</f>
        <v>254</v>
      </c>
      <c r="J7" s="93"/>
      <c r="K7" s="93"/>
      <c r="L7" s="147"/>
      <c r="M7" s="147"/>
    </row>
    <row r="8" spans="1:13" s="159" customFormat="1" ht="13.5" thickBot="1">
      <c r="A8" s="158"/>
      <c r="B8" s="95" t="s">
        <v>270</v>
      </c>
      <c r="C8" s="96" t="s">
        <v>283</v>
      </c>
      <c r="D8" s="97" t="s">
        <v>284</v>
      </c>
      <c r="E8" s="217" t="s">
        <v>285</v>
      </c>
      <c r="F8" s="98" t="s">
        <v>192</v>
      </c>
      <c r="G8" s="98">
        <v>5.2999999999999999E-2</v>
      </c>
      <c r="H8" s="453">
        <f>VLOOKUP(C8,[1]Insumos!$A:$F,5,FALSE)</f>
        <v>1897</v>
      </c>
      <c r="I8" s="454">
        <f t="shared" si="1"/>
        <v>101</v>
      </c>
      <c r="J8" s="94"/>
      <c r="K8" s="94"/>
      <c r="L8" s="158"/>
      <c r="M8" s="158"/>
    </row>
    <row r="9" spans="1:13" ht="13.5" thickBot="1">
      <c r="B9" s="104"/>
      <c r="C9" s="104"/>
      <c r="D9" s="105"/>
      <c r="E9" s="216"/>
      <c r="F9" s="93"/>
      <c r="G9" s="93"/>
      <c r="H9" s="160"/>
      <c r="I9" s="160"/>
      <c r="J9" s="147"/>
      <c r="K9" s="147"/>
      <c r="L9" s="147"/>
      <c r="M9" s="147"/>
    </row>
    <row r="10" spans="1:13" ht="25.5">
      <c r="B10" s="152" t="s">
        <v>261</v>
      </c>
      <c r="C10" s="122" t="s">
        <v>262</v>
      </c>
      <c r="D10" s="123" t="s">
        <v>263</v>
      </c>
      <c r="E10" s="213" t="s">
        <v>264</v>
      </c>
      <c r="F10" s="124" t="s">
        <v>265</v>
      </c>
      <c r="G10" s="125" t="s">
        <v>266</v>
      </c>
      <c r="H10" s="126" t="s">
        <v>14</v>
      </c>
      <c r="I10" s="154" t="s">
        <v>231</v>
      </c>
      <c r="J10" s="155" t="s">
        <v>267</v>
      </c>
      <c r="K10" s="156" t="s">
        <v>268</v>
      </c>
      <c r="L10" s="147"/>
      <c r="M10" s="147"/>
    </row>
    <row r="11" spans="1:13" ht="25.5">
      <c r="A11" s="147">
        <v>2</v>
      </c>
      <c r="B11" s="80" t="s">
        <v>286</v>
      </c>
      <c r="C11" s="81" t="s">
        <v>271</v>
      </c>
      <c r="D11" s="82" t="s">
        <v>287</v>
      </c>
      <c r="E11" s="214" t="s">
        <v>273</v>
      </c>
      <c r="F11" s="83" t="s">
        <v>148</v>
      </c>
      <c r="G11" s="83"/>
      <c r="H11" s="84"/>
      <c r="I11" s="85">
        <f>SUM(I12:I16)</f>
        <v>15699</v>
      </c>
      <c r="J11" s="86">
        <f>'A.I.U'!$G$30</f>
        <v>1.3668</v>
      </c>
      <c r="K11" s="157">
        <f>ROUND(I11*J11,0)</f>
        <v>21457</v>
      </c>
      <c r="L11" s="147" t="s">
        <v>275</v>
      </c>
      <c r="M11" s="147"/>
    </row>
    <row r="12" spans="1:13">
      <c r="B12" s="87" t="s">
        <v>286</v>
      </c>
      <c r="C12" s="88" t="s">
        <v>288</v>
      </c>
      <c r="D12" s="89" t="s">
        <v>289</v>
      </c>
      <c r="E12" s="215" t="s">
        <v>278</v>
      </c>
      <c r="F12" s="90" t="s">
        <v>279</v>
      </c>
      <c r="G12" s="90">
        <v>0.16</v>
      </c>
      <c r="H12" s="91">
        <f>VLOOKUP(C12,[1]Insumos!$A:$F,5,FALSE)</f>
        <v>37863</v>
      </c>
      <c r="I12" s="92">
        <f t="shared" ref="I12:I16" si="2">ROUND(H12*G12,0)</f>
        <v>6058</v>
      </c>
      <c r="J12" s="93"/>
      <c r="K12" s="93"/>
      <c r="L12" s="147"/>
      <c r="M12" s="147"/>
    </row>
    <row r="13" spans="1:13">
      <c r="B13" s="87" t="s">
        <v>286</v>
      </c>
      <c r="C13" s="88" t="s">
        <v>280</v>
      </c>
      <c r="D13" s="89" t="s">
        <v>281</v>
      </c>
      <c r="E13" s="215" t="s">
        <v>282</v>
      </c>
      <c r="F13" s="90" t="s">
        <v>192</v>
      </c>
      <c r="G13" s="90">
        <v>0.16</v>
      </c>
      <c r="H13" s="91">
        <f>VLOOKUP(C13,[1]Insumos!$A:$F,5,FALSE)</f>
        <v>3623</v>
      </c>
      <c r="I13" s="92">
        <f t="shared" si="2"/>
        <v>580</v>
      </c>
      <c r="J13" s="93"/>
      <c r="K13" s="93"/>
      <c r="L13" s="147"/>
      <c r="M13" s="147"/>
    </row>
    <row r="14" spans="1:13">
      <c r="B14" s="87" t="s">
        <v>286</v>
      </c>
      <c r="C14" s="88" t="s">
        <v>290</v>
      </c>
      <c r="D14" s="89" t="s">
        <v>291</v>
      </c>
      <c r="E14" s="215" t="s">
        <v>285</v>
      </c>
      <c r="F14" s="90" t="s">
        <v>292</v>
      </c>
      <c r="G14" s="90">
        <v>0.2</v>
      </c>
      <c r="H14" s="91">
        <f>VLOOKUP(C14,[1]Insumos!$A:$F,5,FALSE)</f>
        <v>5304</v>
      </c>
      <c r="I14" s="92">
        <f t="shared" si="2"/>
        <v>1061</v>
      </c>
      <c r="J14" s="93"/>
      <c r="K14" s="93"/>
      <c r="L14" s="147"/>
      <c r="M14" s="147"/>
    </row>
    <row r="15" spans="1:13">
      <c r="B15" s="87" t="s">
        <v>286</v>
      </c>
      <c r="C15" s="88" t="s">
        <v>293</v>
      </c>
      <c r="D15" s="89" t="s">
        <v>294</v>
      </c>
      <c r="E15" s="215" t="s">
        <v>285</v>
      </c>
      <c r="F15" s="90" t="s">
        <v>295</v>
      </c>
      <c r="G15" s="90">
        <v>1</v>
      </c>
      <c r="H15" s="91">
        <f>VLOOKUP(C15,[1]Insumos!$A:$F,5,FALSE)</f>
        <v>4505</v>
      </c>
      <c r="I15" s="92">
        <f t="shared" si="2"/>
        <v>4505</v>
      </c>
      <c r="J15" s="93"/>
      <c r="K15" s="93"/>
      <c r="L15" s="147"/>
      <c r="M15" s="147"/>
    </row>
    <row r="16" spans="1:13" ht="13.5" thickBot="1">
      <c r="B16" s="95" t="s">
        <v>286</v>
      </c>
      <c r="C16" s="96" t="s">
        <v>296</v>
      </c>
      <c r="D16" s="97" t="s">
        <v>297</v>
      </c>
      <c r="E16" s="217" t="s">
        <v>285</v>
      </c>
      <c r="F16" s="98" t="s">
        <v>192</v>
      </c>
      <c r="G16" s="98">
        <v>0.35</v>
      </c>
      <c r="H16" s="91">
        <f>VLOOKUP(C16,[1]Insumos!$A:$F,5,FALSE)</f>
        <v>9987</v>
      </c>
      <c r="I16" s="92">
        <f t="shared" si="2"/>
        <v>3495</v>
      </c>
      <c r="J16" s="93"/>
      <c r="K16" s="93"/>
      <c r="L16" s="147"/>
      <c r="M16" s="147"/>
    </row>
    <row r="17" spans="1:13">
      <c r="B17" s="104"/>
      <c r="C17" s="104"/>
      <c r="D17" s="105"/>
      <c r="E17" s="216"/>
      <c r="F17" s="93"/>
      <c r="G17" s="93"/>
      <c r="H17" s="160"/>
      <c r="I17" s="160"/>
      <c r="J17" s="147"/>
      <c r="K17" s="147"/>
      <c r="L17" s="147"/>
      <c r="M17" s="147"/>
    </row>
    <row r="18" spans="1:13" ht="25.5">
      <c r="B18" s="161" t="s">
        <v>261</v>
      </c>
      <c r="C18" s="161" t="s">
        <v>262</v>
      </c>
      <c r="D18" s="162" t="s">
        <v>263</v>
      </c>
      <c r="E18" s="218" t="s">
        <v>264</v>
      </c>
      <c r="F18" s="163" t="s">
        <v>265</v>
      </c>
      <c r="G18" s="164" t="s">
        <v>266</v>
      </c>
      <c r="H18" s="165" t="s">
        <v>14</v>
      </c>
      <c r="I18" s="165" t="s">
        <v>231</v>
      </c>
      <c r="J18" s="155" t="s">
        <v>267</v>
      </c>
      <c r="K18" s="156" t="s">
        <v>268</v>
      </c>
      <c r="L18" s="147" t="s">
        <v>298</v>
      </c>
      <c r="M18" s="147"/>
    </row>
    <row r="19" spans="1:13" ht="25.5">
      <c r="A19" s="147">
        <v>3</v>
      </c>
      <c r="B19" s="80" t="s">
        <v>299</v>
      </c>
      <c r="C19" s="88" t="s">
        <v>271</v>
      </c>
      <c r="D19" s="82" t="s">
        <v>300</v>
      </c>
      <c r="E19" s="215" t="s">
        <v>273</v>
      </c>
      <c r="F19" s="90" t="s">
        <v>274</v>
      </c>
      <c r="G19" s="90"/>
      <c r="H19" s="102"/>
      <c r="I19" s="107">
        <f>SUM(I20:I25)</f>
        <v>21120</v>
      </c>
      <c r="J19" s="86">
        <f>'A.I.U'!$G$30</f>
        <v>1.3668</v>
      </c>
      <c r="K19" s="157">
        <f>ROUND(I19*J19,0)</f>
        <v>28867</v>
      </c>
      <c r="L19" s="147"/>
      <c r="M19" s="147"/>
    </row>
    <row r="20" spans="1:13">
      <c r="B20" s="88" t="s">
        <v>299</v>
      </c>
      <c r="C20" s="88" t="s">
        <v>301</v>
      </c>
      <c r="D20" s="89" t="s">
        <v>302</v>
      </c>
      <c r="E20" s="215" t="s">
        <v>278</v>
      </c>
      <c r="F20" s="90" t="s">
        <v>279</v>
      </c>
      <c r="G20" s="90">
        <v>0.15</v>
      </c>
      <c r="H20" s="91">
        <f>VLOOKUP(C20,[1]Insumos!$A:$F,5,FALSE)</f>
        <v>66987</v>
      </c>
      <c r="I20" s="92">
        <f t="shared" ref="I20:I25" si="3">ROUND(H20*G20,0)</f>
        <v>10048</v>
      </c>
      <c r="J20" s="147"/>
      <c r="K20" s="147"/>
      <c r="L20" s="147"/>
      <c r="M20" s="147"/>
    </row>
    <row r="21" spans="1:13">
      <c r="B21" s="88" t="s">
        <v>299</v>
      </c>
      <c r="C21" s="88" t="s">
        <v>303</v>
      </c>
      <c r="D21" s="89" t="s">
        <v>304</v>
      </c>
      <c r="E21" s="215" t="s">
        <v>305</v>
      </c>
      <c r="F21" s="90" t="s">
        <v>306</v>
      </c>
      <c r="G21" s="90">
        <v>1.0399999999999999E-3</v>
      </c>
      <c r="H21" s="91">
        <f>VLOOKUP(C21,[1]Insumos!$A:$F,5,FALSE)</f>
        <v>187426</v>
      </c>
      <c r="I21" s="92">
        <f t="shared" si="3"/>
        <v>195</v>
      </c>
      <c r="J21" s="147"/>
      <c r="K21" s="147"/>
      <c r="L21" s="147"/>
      <c r="M21" s="147"/>
    </row>
    <row r="22" spans="1:13">
      <c r="B22" s="88" t="s">
        <v>299</v>
      </c>
      <c r="C22" s="88" t="s">
        <v>280</v>
      </c>
      <c r="D22" s="89" t="s">
        <v>281</v>
      </c>
      <c r="E22" s="215" t="s">
        <v>282</v>
      </c>
      <c r="F22" s="90" t="s">
        <v>192</v>
      </c>
      <c r="G22" s="90">
        <v>0.2</v>
      </c>
      <c r="H22" s="91">
        <f>VLOOKUP(C22,[1]Insumos!$A:$F,5,FALSE)</f>
        <v>3623</v>
      </c>
      <c r="I22" s="92">
        <f t="shared" si="3"/>
        <v>725</v>
      </c>
      <c r="J22" s="147"/>
      <c r="K22" s="147"/>
      <c r="L22" s="147"/>
      <c r="M22" s="147"/>
    </row>
    <row r="23" spans="1:13">
      <c r="B23" s="88" t="s">
        <v>299</v>
      </c>
      <c r="C23" s="88" t="s">
        <v>283</v>
      </c>
      <c r="D23" s="89" t="s">
        <v>284</v>
      </c>
      <c r="E23" s="215" t="s">
        <v>285</v>
      </c>
      <c r="F23" s="90" t="s">
        <v>192</v>
      </c>
      <c r="G23" s="90">
        <v>0.21299999999999999</v>
      </c>
      <c r="H23" s="91">
        <f>VLOOKUP(C23,[1]Insumos!$A:$F,5,FALSE)</f>
        <v>1897</v>
      </c>
      <c r="I23" s="92">
        <f t="shared" si="3"/>
        <v>404</v>
      </c>
      <c r="J23" s="147"/>
      <c r="K23" s="147"/>
      <c r="L23" s="147"/>
      <c r="M23" s="147"/>
    </row>
    <row r="24" spans="1:13">
      <c r="B24" s="88" t="s">
        <v>299</v>
      </c>
      <c r="C24" s="88" t="s">
        <v>307</v>
      </c>
      <c r="D24" s="89" t="s">
        <v>308</v>
      </c>
      <c r="E24" s="215" t="s">
        <v>285</v>
      </c>
      <c r="F24" s="90" t="s">
        <v>274</v>
      </c>
      <c r="G24" s="90">
        <v>1.4</v>
      </c>
      <c r="H24" s="91">
        <f>VLOOKUP(C24,[1]Insumos!$A:$F,5,FALSE)</f>
        <v>3277</v>
      </c>
      <c r="I24" s="92">
        <f t="shared" si="3"/>
        <v>4588</v>
      </c>
      <c r="J24" s="147"/>
      <c r="K24" s="147"/>
      <c r="L24" s="147"/>
      <c r="M24" s="147"/>
    </row>
    <row r="25" spans="1:13">
      <c r="B25" s="88" t="s">
        <v>299</v>
      </c>
      <c r="C25" s="88" t="s">
        <v>309</v>
      </c>
      <c r="D25" s="89" t="s">
        <v>310</v>
      </c>
      <c r="E25" s="215" t="s">
        <v>285</v>
      </c>
      <c r="F25" s="90" t="s">
        <v>274</v>
      </c>
      <c r="G25" s="90">
        <v>1.4</v>
      </c>
      <c r="H25" s="91">
        <f>VLOOKUP(C25,[1]Insumos!$A:$F,5,FALSE)</f>
        <v>3686</v>
      </c>
      <c r="I25" s="92">
        <f t="shared" si="3"/>
        <v>5160</v>
      </c>
      <c r="J25" s="147"/>
      <c r="K25" s="147"/>
      <c r="L25" s="147"/>
      <c r="M25" s="147"/>
    </row>
    <row r="26" spans="1:13">
      <c r="B26" s="104"/>
      <c r="C26" s="104"/>
      <c r="D26" s="105"/>
      <c r="E26" s="216"/>
      <c r="F26" s="93"/>
      <c r="G26" s="93"/>
      <c r="H26" s="160"/>
      <c r="I26" s="160"/>
      <c r="J26" s="147"/>
      <c r="K26" s="147"/>
      <c r="L26" s="147"/>
      <c r="M26" s="147"/>
    </row>
    <row r="27" spans="1:13" ht="13.5" thickBot="1">
      <c r="B27" s="104"/>
      <c r="C27" s="104"/>
      <c r="D27" s="105"/>
      <c r="E27" s="216"/>
      <c r="F27" s="93"/>
      <c r="G27" s="93"/>
      <c r="H27" s="160"/>
      <c r="I27" s="160"/>
      <c r="J27" s="147"/>
      <c r="K27" s="147"/>
      <c r="L27" s="147"/>
      <c r="M27" s="147"/>
    </row>
    <row r="28" spans="1:13" ht="25.5">
      <c r="B28" s="152" t="s">
        <v>261</v>
      </c>
      <c r="C28" s="122" t="s">
        <v>262</v>
      </c>
      <c r="D28" s="123" t="s">
        <v>263</v>
      </c>
      <c r="E28" s="213" t="s">
        <v>264</v>
      </c>
      <c r="F28" s="124" t="s">
        <v>265</v>
      </c>
      <c r="G28" s="125" t="s">
        <v>266</v>
      </c>
      <c r="H28" s="126" t="s">
        <v>14</v>
      </c>
      <c r="I28" s="154" t="s">
        <v>231</v>
      </c>
      <c r="J28" s="155" t="s">
        <v>267</v>
      </c>
      <c r="K28" s="156" t="s">
        <v>268</v>
      </c>
      <c r="L28" s="147"/>
      <c r="M28" s="147"/>
    </row>
    <row r="29" spans="1:13" ht="25.5">
      <c r="A29" s="147">
        <v>4</v>
      </c>
      <c r="B29" s="80" t="s">
        <v>311</v>
      </c>
      <c r="C29" s="81" t="s">
        <v>271</v>
      </c>
      <c r="D29" s="82" t="s">
        <v>312</v>
      </c>
      <c r="E29" s="214" t="s">
        <v>273</v>
      </c>
      <c r="F29" s="83" t="s">
        <v>148</v>
      </c>
      <c r="G29" s="83"/>
      <c r="H29" s="84"/>
      <c r="I29" s="85">
        <f>SUM(I30:I36)</f>
        <v>28167</v>
      </c>
      <c r="J29" s="86">
        <f>'A.I.U'!$G$30</f>
        <v>1.3668</v>
      </c>
      <c r="K29" s="157">
        <f>ROUND(I29*J29,0)</f>
        <v>38499</v>
      </c>
      <c r="L29" s="147" t="s">
        <v>275</v>
      </c>
      <c r="M29" s="147"/>
    </row>
    <row r="30" spans="1:13">
      <c r="B30" s="87" t="s">
        <v>311</v>
      </c>
      <c r="C30" s="88" t="s">
        <v>313</v>
      </c>
      <c r="D30" s="89" t="s">
        <v>314</v>
      </c>
      <c r="E30" s="215" t="s">
        <v>278</v>
      </c>
      <c r="F30" s="90" t="s">
        <v>279</v>
      </c>
      <c r="G30" s="90">
        <v>0.08</v>
      </c>
      <c r="H30" s="91">
        <f>VLOOKUP(C30,[1]Insumos!$A:$F,5,FALSE)</f>
        <v>81549</v>
      </c>
      <c r="I30" s="92">
        <f t="shared" ref="I30:I36" si="4">ROUND(H30*G30,0)</f>
        <v>6524</v>
      </c>
      <c r="J30" s="93"/>
      <c r="K30" s="93"/>
      <c r="L30" s="147"/>
      <c r="M30" s="147"/>
    </row>
    <row r="31" spans="1:13">
      <c r="B31" s="87" t="s">
        <v>311</v>
      </c>
      <c r="C31" s="88" t="s">
        <v>303</v>
      </c>
      <c r="D31" s="89" t="s">
        <v>304</v>
      </c>
      <c r="E31" s="215" t="s">
        <v>305</v>
      </c>
      <c r="F31" s="90" t="s">
        <v>306</v>
      </c>
      <c r="G31" s="90">
        <v>1.7799999999999999E-3</v>
      </c>
      <c r="H31" s="91">
        <f>VLOOKUP(C31,[1]Insumos!$A:$F,5,FALSE)</f>
        <v>187426</v>
      </c>
      <c r="I31" s="92">
        <f t="shared" si="4"/>
        <v>334</v>
      </c>
      <c r="J31" s="93"/>
      <c r="K31" s="93"/>
      <c r="L31" s="147"/>
      <c r="M31" s="147"/>
    </row>
    <row r="32" spans="1:13">
      <c r="B32" s="87" t="s">
        <v>311</v>
      </c>
      <c r="C32" s="88" t="s">
        <v>280</v>
      </c>
      <c r="D32" s="89" t="s">
        <v>281</v>
      </c>
      <c r="E32" s="215" t="s">
        <v>282</v>
      </c>
      <c r="F32" s="90" t="s">
        <v>192</v>
      </c>
      <c r="G32" s="90">
        <v>0.08</v>
      </c>
      <c r="H32" s="91">
        <f>VLOOKUP(C32,[1]Insumos!$A:$F,5,FALSE)</f>
        <v>3623</v>
      </c>
      <c r="I32" s="92">
        <f t="shared" si="4"/>
        <v>290</v>
      </c>
      <c r="J32" s="93"/>
      <c r="K32" s="93"/>
      <c r="L32" s="147"/>
      <c r="M32" s="147"/>
    </row>
    <row r="33" spans="1:13">
      <c r="B33" s="87" t="s">
        <v>311</v>
      </c>
      <c r="C33" s="88" t="s">
        <v>283</v>
      </c>
      <c r="D33" s="89" t="s">
        <v>284</v>
      </c>
      <c r="E33" s="215" t="s">
        <v>285</v>
      </c>
      <c r="F33" s="90" t="s">
        <v>192</v>
      </c>
      <c r="G33" s="90">
        <v>1.7</v>
      </c>
      <c r="H33" s="91">
        <f>VLOOKUP(C33,[1]Insumos!$A:$F,5,FALSE)</f>
        <v>1897</v>
      </c>
      <c r="I33" s="92">
        <f t="shared" si="4"/>
        <v>3225</v>
      </c>
      <c r="J33" s="93"/>
      <c r="K33" s="93"/>
      <c r="L33" s="147"/>
      <c r="M33" s="147"/>
    </row>
    <row r="34" spans="1:13">
      <c r="B34" s="87" t="s">
        <v>311</v>
      </c>
      <c r="C34" s="99" t="s">
        <v>315</v>
      </c>
      <c r="D34" s="100" t="s">
        <v>316</v>
      </c>
      <c r="E34" s="219" t="s">
        <v>285</v>
      </c>
      <c r="F34" s="101" t="s">
        <v>317</v>
      </c>
      <c r="G34" s="101">
        <v>0.5</v>
      </c>
      <c r="H34" s="91">
        <f>VLOOKUP(C34,[1]Insumos!$A:$F,5,FALSE)</f>
        <v>9684</v>
      </c>
      <c r="I34" s="92">
        <f t="shared" si="4"/>
        <v>4842</v>
      </c>
      <c r="J34" s="93"/>
      <c r="K34" s="93"/>
      <c r="L34" s="147"/>
      <c r="M34" s="147"/>
    </row>
    <row r="35" spans="1:13">
      <c r="B35" s="87" t="s">
        <v>311</v>
      </c>
      <c r="C35" s="99" t="s">
        <v>296</v>
      </c>
      <c r="D35" s="100" t="s">
        <v>297</v>
      </c>
      <c r="E35" s="219" t="s">
        <v>285</v>
      </c>
      <c r="F35" s="101" t="s">
        <v>192</v>
      </c>
      <c r="G35" s="101">
        <v>0.5</v>
      </c>
      <c r="H35" s="91">
        <f>VLOOKUP(C35,[1]Insumos!$A:$F,5,FALSE)</f>
        <v>9987</v>
      </c>
      <c r="I35" s="92">
        <f t="shared" si="4"/>
        <v>4994</v>
      </c>
      <c r="J35" s="93"/>
      <c r="K35" s="93"/>
      <c r="L35" s="147"/>
      <c r="M35" s="147"/>
    </row>
    <row r="36" spans="1:13" ht="13.5" thickBot="1">
      <c r="B36" s="95" t="s">
        <v>311</v>
      </c>
      <c r="C36" s="96" t="s">
        <v>318</v>
      </c>
      <c r="D36" s="97" t="s">
        <v>319</v>
      </c>
      <c r="E36" s="217" t="s">
        <v>285</v>
      </c>
      <c r="F36" s="98" t="s">
        <v>192</v>
      </c>
      <c r="G36" s="98">
        <v>1.2</v>
      </c>
      <c r="H36" s="91">
        <f>VLOOKUP(C36,[1]Insumos!$A:$F,5,FALSE)</f>
        <v>6632</v>
      </c>
      <c r="I36" s="92">
        <f t="shared" si="4"/>
        <v>7958</v>
      </c>
      <c r="J36" s="93"/>
      <c r="K36" s="93"/>
      <c r="L36" s="147"/>
      <c r="M36" s="147"/>
    </row>
    <row r="37" spans="1:13" ht="13.5" thickBot="1">
      <c r="B37" s="104"/>
      <c r="C37" s="104"/>
      <c r="D37" s="105"/>
      <c r="E37" s="216"/>
      <c r="F37" s="93"/>
      <c r="G37" s="93"/>
      <c r="H37" s="160"/>
      <c r="I37" s="160"/>
      <c r="J37" s="147"/>
      <c r="K37" s="147"/>
      <c r="L37" s="147"/>
      <c r="M37" s="147"/>
    </row>
    <row r="38" spans="1:13" ht="25.5">
      <c r="B38" s="152" t="s">
        <v>261</v>
      </c>
      <c r="C38" s="122" t="s">
        <v>262</v>
      </c>
      <c r="D38" s="123" t="s">
        <v>263</v>
      </c>
      <c r="E38" s="213" t="s">
        <v>264</v>
      </c>
      <c r="F38" s="124" t="s">
        <v>265</v>
      </c>
      <c r="G38" s="125" t="s">
        <v>266</v>
      </c>
      <c r="H38" s="126" t="s">
        <v>14</v>
      </c>
      <c r="I38" s="154" t="s">
        <v>231</v>
      </c>
      <c r="J38" s="155" t="s">
        <v>267</v>
      </c>
      <c r="K38" s="156" t="s">
        <v>268</v>
      </c>
      <c r="L38" s="147"/>
      <c r="M38" s="147"/>
    </row>
    <row r="39" spans="1:13">
      <c r="A39" s="147">
        <v>5</v>
      </c>
      <c r="B39" s="243" t="s">
        <v>22</v>
      </c>
      <c r="C39" s="81" t="s">
        <v>271</v>
      </c>
      <c r="D39" s="82" t="s">
        <v>320</v>
      </c>
      <c r="E39" s="214" t="s">
        <v>273</v>
      </c>
      <c r="F39" s="83" t="s">
        <v>306</v>
      </c>
      <c r="G39" s="83"/>
      <c r="H39" s="84"/>
      <c r="I39" s="85">
        <f>SUM(I40:I40)</f>
        <v>719681</v>
      </c>
      <c r="J39" s="86">
        <f>'A.I.U'!$G$30</f>
        <v>1.3668</v>
      </c>
      <c r="K39" s="157">
        <f>ROUND(I39*J39,0)</f>
        <v>983660</v>
      </c>
      <c r="L39" s="147"/>
      <c r="M39" s="147"/>
    </row>
    <row r="40" spans="1:13" ht="42" customHeight="1" thickBot="1">
      <c r="B40" s="95" t="s">
        <v>311</v>
      </c>
      <c r="C40" s="96" t="s">
        <v>321</v>
      </c>
      <c r="D40" s="97" t="s">
        <v>322</v>
      </c>
      <c r="E40" s="217" t="s">
        <v>285</v>
      </c>
      <c r="F40" s="98" t="s">
        <v>306</v>
      </c>
      <c r="G40" s="98">
        <v>1</v>
      </c>
      <c r="H40" s="91">
        <f>VLOOKUP(C40,[1]Insumos!$A:$F,5,FALSE)</f>
        <v>719681</v>
      </c>
      <c r="I40" s="92">
        <f t="shared" ref="I40" si="5">ROUND(H40*G40,0)</f>
        <v>719681</v>
      </c>
      <c r="J40" s="93"/>
      <c r="K40" s="93"/>
      <c r="L40" s="147"/>
      <c r="M40" s="147"/>
    </row>
    <row r="41" spans="1:13" ht="13.5" thickBot="1">
      <c r="B41" s="104"/>
      <c r="C41" s="104"/>
      <c r="D41" s="105"/>
      <c r="E41" s="216"/>
      <c r="F41" s="93"/>
      <c r="G41" s="93"/>
      <c r="H41" s="160"/>
      <c r="I41" s="160"/>
      <c r="J41" s="147"/>
      <c r="K41" s="147"/>
      <c r="L41" s="147"/>
      <c r="M41" s="147"/>
    </row>
    <row r="42" spans="1:13" ht="25.5">
      <c r="B42" s="152" t="s">
        <v>261</v>
      </c>
      <c r="C42" s="122" t="s">
        <v>262</v>
      </c>
      <c r="D42" s="123" t="s">
        <v>263</v>
      </c>
      <c r="E42" s="213" t="s">
        <v>264</v>
      </c>
      <c r="F42" s="124" t="s">
        <v>265</v>
      </c>
      <c r="G42" s="125" t="s">
        <v>266</v>
      </c>
      <c r="H42" s="126" t="s">
        <v>14</v>
      </c>
      <c r="I42" s="154" t="s">
        <v>231</v>
      </c>
      <c r="J42" s="155" t="s">
        <v>267</v>
      </c>
      <c r="K42" s="156" t="s">
        <v>268</v>
      </c>
      <c r="L42" s="147"/>
      <c r="M42" s="147"/>
    </row>
    <row r="43" spans="1:13" ht="28.5" customHeight="1">
      <c r="A43" s="147">
        <v>6</v>
      </c>
      <c r="B43" s="80" t="s">
        <v>323</v>
      </c>
      <c r="C43" s="81" t="s">
        <v>271</v>
      </c>
      <c r="D43" s="82" t="s">
        <v>324</v>
      </c>
      <c r="E43" s="214" t="s">
        <v>273</v>
      </c>
      <c r="F43" s="83" t="s">
        <v>46</v>
      </c>
      <c r="G43" s="83"/>
      <c r="H43" s="84"/>
      <c r="I43" s="85">
        <f>SUM(I44:I47)</f>
        <v>44781</v>
      </c>
      <c r="J43" s="86">
        <f>'A.I.U'!$G$30</f>
        <v>1.3668</v>
      </c>
      <c r="K43" s="157">
        <f>ROUND(I43*J43,0)</f>
        <v>61207</v>
      </c>
      <c r="L43" s="147"/>
      <c r="M43" s="147"/>
    </row>
    <row r="44" spans="1:13">
      <c r="B44" s="87" t="s">
        <v>323</v>
      </c>
      <c r="C44" s="88" t="s">
        <v>288</v>
      </c>
      <c r="D44" s="89" t="s">
        <v>289</v>
      </c>
      <c r="E44" s="215" t="s">
        <v>278</v>
      </c>
      <c r="F44" s="90" t="s">
        <v>279</v>
      </c>
      <c r="G44" s="90">
        <v>1.1000000000000001</v>
      </c>
      <c r="H44" s="91">
        <f>VLOOKUP(C44,[1]Insumos!$A:$F,5,FALSE)</f>
        <v>37863</v>
      </c>
      <c r="I44" s="92">
        <f t="shared" ref="I44:I47" si="6">ROUND(H44*G44,0)</f>
        <v>41649</v>
      </c>
      <c r="J44" s="93"/>
      <c r="K44" s="93"/>
      <c r="L44" s="147"/>
      <c r="M44" s="147"/>
    </row>
    <row r="45" spans="1:13">
      <c r="B45" s="87" t="s">
        <v>323</v>
      </c>
      <c r="C45" s="88" t="s">
        <v>325</v>
      </c>
      <c r="D45" s="89" t="s">
        <v>326</v>
      </c>
      <c r="E45" s="215" t="s">
        <v>285</v>
      </c>
      <c r="F45" s="90" t="s">
        <v>46</v>
      </c>
      <c r="G45" s="90">
        <v>0.01</v>
      </c>
      <c r="H45" s="91">
        <f>VLOOKUP(C45,[1]Insumos!$A:$F,5,FALSE)</f>
        <v>202837</v>
      </c>
      <c r="I45" s="92">
        <f t="shared" si="6"/>
        <v>2028</v>
      </c>
      <c r="J45" s="93"/>
      <c r="K45" s="93"/>
      <c r="L45" s="147"/>
      <c r="M45" s="147"/>
    </row>
    <row r="46" spans="1:13">
      <c r="B46" s="103" t="s">
        <v>323</v>
      </c>
      <c r="C46" s="99" t="s">
        <v>280</v>
      </c>
      <c r="D46" s="100" t="s">
        <v>281</v>
      </c>
      <c r="E46" s="219" t="s">
        <v>282</v>
      </c>
      <c r="F46" s="101" t="s">
        <v>192</v>
      </c>
      <c r="G46" s="101">
        <v>0.2</v>
      </c>
      <c r="H46" s="91">
        <f>VLOOKUP(C46,[1]Insumos!$A:$F,5,FALSE)</f>
        <v>3623</v>
      </c>
      <c r="I46" s="92">
        <f t="shared" si="6"/>
        <v>725</v>
      </c>
      <c r="J46" s="93"/>
      <c r="K46" s="93"/>
      <c r="L46" s="147"/>
      <c r="M46" s="147"/>
    </row>
    <row r="47" spans="1:13" ht="13.5" thickBot="1">
      <c r="B47" s="95" t="s">
        <v>323</v>
      </c>
      <c r="C47" s="96" t="s">
        <v>283</v>
      </c>
      <c r="D47" s="97" t="s">
        <v>284</v>
      </c>
      <c r="E47" s="217" t="s">
        <v>285</v>
      </c>
      <c r="F47" s="98" t="s">
        <v>192</v>
      </c>
      <c r="G47" s="98">
        <v>0.2</v>
      </c>
      <c r="H47" s="91">
        <f>VLOOKUP(C47,[1]Insumos!$A:$F,5,FALSE)</f>
        <v>1897</v>
      </c>
      <c r="I47" s="92">
        <f t="shared" si="6"/>
        <v>379</v>
      </c>
      <c r="J47" s="93"/>
      <c r="K47" s="93"/>
      <c r="L47" s="147"/>
      <c r="M47" s="147"/>
    </row>
    <row r="48" spans="1:13" ht="13.5" thickBot="1">
      <c r="B48" s="104"/>
      <c r="C48" s="104"/>
      <c r="D48" s="105"/>
      <c r="E48" s="216"/>
      <c r="F48" s="93"/>
      <c r="G48" s="93"/>
      <c r="H48" s="106"/>
      <c r="I48" s="106"/>
      <c r="J48" s="93"/>
      <c r="K48" s="93"/>
      <c r="L48" s="147"/>
      <c r="M48" s="147"/>
    </row>
    <row r="49" spans="1:13" ht="25.5">
      <c r="B49" s="152" t="s">
        <v>261</v>
      </c>
      <c r="C49" s="122" t="s">
        <v>262</v>
      </c>
      <c r="D49" s="123" t="s">
        <v>263</v>
      </c>
      <c r="E49" s="213" t="s">
        <v>264</v>
      </c>
      <c r="F49" s="124" t="s">
        <v>265</v>
      </c>
      <c r="G49" s="125" t="s">
        <v>266</v>
      </c>
      <c r="H49" s="126" t="s">
        <v>14</v>
      </c>
      <c r="I49" s="127" t="s">
        <v>231</v>
      </c>
      <c r="J49" s="155" t="s">
        <v>267</v>
      </c>
      <c r="K49" s="156" t="s">
        <v>268</v>
      </c>
      <c r="L49" s="147"/>
      <c r="M49" s="147"/>
    </row>
    <row r="50" spans="1:13" ht="32.25" customHeight="1">
      <c r="A50" s="147">
        <v>7</v>
      </c>
      <c r="B50" s="80" t="s">
        <v>327</v>
      </c>
      <c r="C50" s="81" t="s">
        <v>271</v>
      </c>
      <c r="D50" s="82" t="s">
        <v>328</v>
      </c>
      <c r="E50" s="214" t="s">
        <v>273</v>
      </c>
      <c r="F50" s="83" t="s">
        <v>46</v>
      </c>
      <c r="G50" s="83"/>
      <c r="H50" s="102"/>
      <c r="I50" s="85">
        <f>SUM(I51:I53)</f>
        <v>50082</v>
      </c>
      <c r="J50" s="86">
        <f>'A.I.U'!$G$30</f>
        <v>1.3668</v>
      </c>
      <c r="K50" s="157">
        <f>ROUND(I50*J50,0)</f>
        <v>68452</v>
      </c>
      <c r="L50" s="147"/>
      <c r="M50" s="147"/>
    </row>
    <row r="51" spans="1:13">
      <c r="B51" s="87" t="s">
        <v>327</v>
      </c>
      <c r="C51" s="88" t="s">
        <v>288</v>
      </c>
      <c r="D51" s="89" t="s">
        <v>289</v>
      </c>
      <c r="E51" s="215" t="s">
        <v>278</v>
      </c>
      <c r="F51" s="90" t="s">
        <v>279</v>
      </c>
      <c r="G51" s="90">
        <v>1.25</v>
      </c>
      <c r="H51" s="91">
        <f>VLOOKUP(C51,[1]Insumos!$A:$F,5,FALSE)</f>
        <v>37863</v>
      </c>
      <c r="I51" s="92">
        <f t="shared" ref="I51:I53" si="7">ROUND(H51*G51,0)</f>
        <v>47329</v>
      </c>
      <c r="J51" s="93"/>
      <c r="K51" s="93"/>
      <c r="L51" s="147"/>
      <c r="M51" s="147"/>
    </row>
    <row r="52" spans="1:13">
      <c r="B52" s="87" t="s">
        <v>327</v>
      </c>
      <c r="C52" s="88" t="s">
        <v>325</v>
      </c>
      <c r="D52" s="89" t="s">
        <v>326</v>
      </c>
      <c r="E52" s="215" t="s">
        <v>285</v>
      </c>
      <c r="F52" s="90" t="s">
        <v>46</v>
      </c>
      <c r="G52" s="90">
        <v>0.01</v>
      </c>
      <c r="H52" s="91">
        <f>VLOOKUP(C52,[1]Insumos!$A:$F,5,FALSE)</f>
        <v>202837</v>
      </c>
      <c r="I52" s="92">
        <f t="shared" si="7"/>
        <v>2028</v>
      </c>
      <c r="J52" s="93"/>
      <c r="K52" s="93"/>
      <c r="L52" s="147"/>
      <c r="M52" s="147"/>
    </row>
    <row r="53" spans="1:13" ht="13.5" thickBot="1">
      <c r="B53" s="95" t="s">
        <v>327</v>
      </c>
      <c r="C53" s="96" t="s">
        <v>280</v>
      </c>
      <c r="D53" s="97" t="s">
        <v>281</v>
      </c>
      <c r="E53" s="217" t="s">
        <v>282</v>
      </c>
      <c r="F53" s="98" t="s">
        <v>192</v>
      </c>
      <c r="G53" s="98">
        <v>0.2</v>
      </c>
      <c r="H53" s="91">
        <f>VLOOKUP(C53,[1]Insumos!$A:$F,5,FALSE)</f>
        <v>3623</v>
      </c>
      <c r="I53" s="92">
        <f t="shared" si="7"/>
        <v>725</v>
      </c>
      <c r="J53" s="93"/>
      <c r="K53" s="93"/>
      <c r="L53" s="147"/>
      <c r="M53" s="147"/>
    </row>
    <row r="54" spans="1:13" ht="13.5" thickBot="1">
      <c r="B54" s="104"/>
      <c r="C54" s="104"/>
      <c r="D54" s="105"/>
      <c r="E54" s="216"/>
      <c r="F54" s="93"/>
      <c r="G54" s="93"/>
      <c r="H54" s="106"/>
      <c r="I54" s="106"/>
      <c r="J54" s="93"/>
      <c r="K54" s="93"/>
      <c r="L54" s="147"/>
      <c r="M54" s="147"/>
    </row>
    <row r="55" spans="1:13" ht="25.5">
      <c r="B55" s="152" t="s">
        <v>261</v>
      </c>
      <c r="C55" s="122" t="s">
        <v>262</v>
      </c>
      <c r="D55" s="123" t="s">
        <v>263</v>
      </c>
      <c r="E55" s="213" t="s">
        <v>264</v>
      </c>
      <c r="F55" s="124" t="s">
        <v>265</v>
      </c>
      <c r="G55" s="125" t="s">
        <v>266</v>
      </c>
      <c r="H55" s="126" t="s">
        <v>14</v>
      </c>
      <c r="I55" s="127" t="s">
        <v>231</v>
      </c>
      <c r="J55" s="155" t="s">
        <v>267</v>
      </c>
      <c r="K55" s="156" t="s">
        <v>268</v>
      </c>
      <c r="L55" s="147"/>
      <c r="M55" s="147"/>
    </row>
    <row r="56" spans="1:13" ht="40.5" customHeight="1">
      <c r="A56" s="147">
        <v>8</v>
      </c>
      <c r="B56" s="80" t="s">
        <v>329</v>
      </c>
      <c r="C56" s="81" t="s">
        <v>271</v>
      </c>
      <c r="D56" s="82" t="s">
        <v>330</v>
      </c>
      <c r="E56" s="214" t="s">
        <v>273</v>
      </c>
      <c r="F56" s="83" t="s">
        <v>46</v>
      </c>
      <c r="G56" s="83"/>
      <c r="H56" s="84"/>
      <c r="I56" s="85">
        <f>SUM(I57:I60)</f>
        <v>62544</v>
      </c>
      <c r="J56" s="86">
        <f>'A.I.U'!$G$30</f>
        <v>1.3668</v>
      </c>
      <c r="K56" s="157">
        <f>ROUND(I56*J56,0)</f>
        <v>85485</v>
      </c>
      <c r="L56" s="147"/>
      <c r="M56" s="147"/>
    </row>
    <row r="57" spans="1:13">
      <c r="B57" s="87" t="s">
        <v>329</v>
      </c>
      <c r="C57" s="88" t="s">
        <v>288</v>
      </c>
      <c r="D57" s="89" t="s">
        <v>289</v>
      </c>
      <c r="E57" s="215" t="s">
        <v>278</v>
      </c>
      <c r="F57" s="90" t="s">
        <v>279</v>
      </c>
      <c r="G57" s="90">
        <v>1.5499967513481905</v>
      </c>
      <c r="H57" s="91">
        <f>VLOOKUP(C57,[1]Insumos!$A:$F,5,FALSE)</f>
        <v>37863</v>
      </c>
      <c r="I57" s="92">
        <f t="shared" ref="I57:I60" si="8">ROUND(H57*G57,0)</f>
        <v>58688</v>
      </c>
      <c r="J57" s="93"/>
      <c r="K57" s="93"/>
      <c r="L57" s="147"/>
      <c r="M57" s="147"/>
    </row>
    <row r="58" spans="1:13">
      <c r="B58" s="87" t="s">
        <v>329</v>
      </c>
      <c r="C58" s="88" t="s">
        <v>325</v>
      </c>
      <c r="D58" s="89" t="s">
        <v>326</v>
      </c>
      <c r="E58" s="215" t="s">
        <v>285</v>
      </c>
      <c r="F58" s="90" t="s">
        <v>46</v>
      </c>
      <c r="G58" s="90">
        <v>0.01</v>
      </c>
      <c r="H58" s="91">
        <f>VLOOKUP(C58,[1]Insumos!$A:$F,5,FALSE)</f>
        <v>202837</v>
      </c>
      <c r="I58" s="92">
        <f t="shared" si="8"/>
        <v>2028</v>
      </c>
      <c r="J58" s="93"/>
      <c r="K58" s="93"/>
      <c r="L58" s="147"/>
      <c r="M58" s="147"/>
    </row>
    <row r="59" spans="1:13">
      <c r="B59" s="87" t="s">
        <v>329</v>
      </c>
      <c r="C59" s="88" t="s">
        <v>280</v>
      </c>
      <c r="D59" s="89" t="s">
        <v>281</v>
      </c>
      <c r="E59" s="215" t="s">
        <v>282</v>
      </c>
      <c r="F59" s="90" t="s">
        <v>192</v>
      </c>
      <c r="G59" s="90">
        <v>0.4</v>
      </c>
      <c r="H59" s="91">
        <f>VLOOKUP(C59,[1]Insumos!$A:$F,5,FALSE)</f>
        <v>3623</v>
      </c>
      <c r="I59" s="92">
        <f t="shared" si="8"/>
        <v>1449</v>
      </c>
      <c r="J59" s="93"/>
      <c r="K59" s="93"/>
      <c r="L59" s="147"/>
      <c r="M59" s="147"/>
    </row>
    <row r="60" spans="1:13" ht="13.5" thickBot="1">
      <c r="B60" s="95" t="s">
        <v>329</v>
      </c>
      <c r="C60" s="96" t="s">
        <v>283</v>
      </c>
      <c r="D60" s="97" t="s">
        <v>284</v>
      </c>
      <c r="E60" s="217" t="s">
        <v>285</v>
      </c>
      <c r="F60" s="98" t="s">
        <v>192</v>
      </c>
      <c r="G60" s="98">
        <v>0.2</v>
      </c>
      <c r="H60" s="91">
        <f>VLOOKUP(C60,[1]Insumos!$A:$F,5,FALSE)</f>
        <v>1897</v>
      </c>
      <c r="I60" s="92">
        <f t="shared" si="8"/>
        <v>379</v>
      </c>
      <c r="J60" s="93"/>
      <c r="K60" s="93"/>
      <c r="L60" s="147"/>
      <c r="M60" s="147"/>
    </row>
    <row r="61" spans="1:13" ht="13.5" thickBot="1">
      <c r="B61" s="104"/>
      <c r="C61" s="104"/>
      <c r="D61" s="105"/>
      <c r="E61" s="216"/>
      <c r="F61" s="93"/>
      <c r="G61" s="93"/>
      <c r="H61" s="106"/>
      <c r="I61" s="106"/>
      <c r="J61" s="93"/>
      <c r="K61" s="93"/>
      <c r="L61" s="147"/>
      <c r="M61" s="147"/>
    </row>
    <row r="62" spans="1:13" ht="25.5">
      <c r="B62" s="167" t="s">
        <v>261</v>
      </c>
      <c r="C62" s="168" t="s">
        <v>262</v>
      </c>
      <c r="D62" s="169" t="s">
        <v>263</v>
      </c>
      <c r="E62" s="220" t="s">
        <v>264</v>
      </c>
      <c r="F62" s="170" t="s">
        <v>265</v>
      </c>
      <c r="G62" s="171" t="s">
        <v>266</v>
      </c>
      <c r="H62" s="172" t="s">
        <v>14</v>
      </c>
      <c r="I62" s="173" t="s">
        <v>231</v>
      </c>
      <c r="J62" s="155" t="s">
        <v>267</v>
      </c>
      <c r="K62" s="156" t="s">
        <v>268</v>
      </c>
      <c r="L62" s="147"/>
      <c r="M62" s="147"/>
    </row>
    <row r="63" spans="1:13">
      <c r="A63" s="147">
        <v>9</v>
      </c>
      <c r="B63" s="80" t="s">
        <v>331</v>
      </c>
      <c r="C63" s="81" t="s">
        <v>271</v>
      </c>
      <c r="D63" s="82" t="s">
        <v>332</v>
      </c>
      <c r="E63" s="214" t="s">
        <v>273</v>
      </c>
      <c r="F63" s="83" t="s">
        <v>46</v>
      </c>
      <c r="G63" s="83"/>
      <c r="H63" s="84"/>
      <c r="I63" s="85">
        <f>SUM(I64:I67)</f>
        <v>82957</v>
      </c>
      <c r="J63" s="86">
        <f>'A.I.U'!$G$30</f>
        <v>1.3668</v>
      </c>
      <c r="K63" s="157">
        <f>ROUND(I63*J63,0)</f>
        <v>113386</v>
      </c>
      <c r="L63" s="147"/>
      <c r="M63" s="147"/>
    </row>
    <row r="64" spans="1:13">
      <c r="B64" s="87" t="s">
        <v>331</v>
      </c>
      <c r="C64" s="88" t="s">
        <v>288</v>
      </c>
      <c r="D64" s="89" t="s">
        <v>289</v>
      </c>
      <c r="E64" s="215" t="s">
        <v>278</v>
      </c>
      <c r="F64" s="90" t="s">
        <v>279</v>
      </c>
      <c r="G64" s="90">
        <v>2.0699999999999998</v>
      </c>
      <c r="H64" s="91">
        <f>VLOOKUP(C64,[1]Insumos!$A:$F,5,FALSE)</f>
        <v>37863</v>
      </c>
      <c r="I64" s="92">
        <f t="shared" ref="I64:I67" si="9">ROUND(H64*G64,0)</f>
        <v>78376</v>
      </c>
      <c r="J64" s="93"/>
      <c r="K64" s="93"/>
      <c r="L64" s="147"/>
      <c r="M64" s="147"/>
    </row>
    <row r="65" spans="1:13">
      <c r="B65" s="87" t="s">
        <v>331</v>
      </c>
      <c r="C65" s="88" t="s">
        <v>325</v>
      </c>
      <c r="D65" s="89" t="s">
        <v>326</v>
      </c>
      <c r="E65" s="215" t="s">
        <v>285</v>
      </c>
      <c r="F65" s="90" t="s">
        <v>46</v>
      </c>
      <c r="G65" s="90">
        <v>0.01</v>
      </c>
      <c r="H65" s="91">
        <f>VLOOKUP(C65,[1]Insumos!$A:$F,5,FALSE)</f>
        <v>202837</v>
      </c>
      <c r="I65" s="92">
        <f t="shared" si="9"/>
        <v>2028</v>
      </c>
      <c r="J65" s="93"/>
      <c r="K65" s="93"/>
      <c r="L65" s="147"/>
      <c r="M65" s="147"/>
    </row>
    <row r="66" spans="1:13">
      <c r="B66" s="87" t="s">
        <v>331</v>
      </c>
      <c r="C66" s="88" t="s">
        <v>280</v>
      </c>
      <c r="D66" s="89" t="s">
        <v>281</v>
      </c>
      <c r="E66" s="215" t="s">
        <v>282</v>
      </c>
      <c r="F66" s="90" t="s">
        <v>192</v>
      </c>
      <c r="G66" s="90">
        <v>0.6</v>
      </c>
      <c r="H66" s="91">
        <f>VLOOKUP(C66,[1]Insumos!$A:$F,5,FALSE)</f>
        <v>3623</v>
      </c>
      <c r="I66" s="92">
        <f t="shared" si="9"/>
        <v>2174</v>
      </c>
      <c r="J66" s="93"/>
      <c r="K66" s="93"/>
      <c r="L66" s="147"/>
      <c r="M66" s="147"/>
    </row>
    <row r="67" spans="1:13" ht="13.5" thickBot="1">
      <c r="B67" s="95" t="s">
        <v>331</v>
      </c>
      <c r="C67" s="96" t="s">
        <v>283</v>
      </c>
      <c r="D67" s="97" t="s">
        <v>284</v>
      </c>
      <c r="E67" s="217" t="s">
        <v>285</v>
      </c>
      <c r="F67" s="98" t="s">
        <v>192</v>
      </c>
      <c r="G67" s="98">
        <v>0.2</v>
      </c>
      <c r="H67" s="91">
        <f>VLOOKUP(C67,[1]Insumos!$A:$F,5,FALSE)</f>
        <v>1897</v>
      </c>
      <c r="I67" s="92">
        <f t="shared" si="9"/>
        <v>379</v>
      </c>
      <c r="J67" s="93"/>
      <c r="K67" s="93"/>
      <c r="L67" s="147"/>
      <c r="M67" s="147"/>
    </row>
    <row r="68" spans="1:13">
      <c r="B68" s="104"/>
      <c r="C68" s="104"/>
      <c r="D68" s="105"/>
      <c r="E68" s="216"/>
      <c r="F68" s="93"/>
      <c r="G68" s="93"/>
      <c r="H68" s="106"/>
      <c r="I68" s="106"/>
      <c r="J68" s="93"/>
      <c r="K68" s="93"/>
      <c r="L68" s="147"/>
      <c r="M68" s="147"/>
    </row>
    <row r="69" spans="1:13" ht="25.5">
      <c r="B69" s="161" t="s">
        <v>261</v>
      </c>
      <c r="C69" s="161" t="s">
        <v>262</v>
      </c>
      <c r="D69" s="162" t="s">
        <v>263</v>
      </c>
      <c r="E69" s="218" t="s">
        <v>264</v>
      </c>
      <c r="F69" s="163" t="s">
        <v>265</v>
      </c>
      <c r="G69" s="164" t="s">
        <v>266</v>
      </c>
      <c r="H69" s="165" t="s">
        <v>14</v>
      </c>
      <c r="I69" s="165" t="s">
        <v>231</v>
      </c>
      <c r="J69" s="155" t="s">
        <v>267</v>
      </c>
      <c r="K69" s="156" t="s">
        <v>268</v>
      </c>
      <c r="L69" s="147"/>
      <c r="M69" s="147"/>
    </row>
    <row r="70" spans="1:13" ht="25.5">
      <c r="A70" s="147">
        <v>10</v>
      </c>
      <c r="B70" s="166" t="s">
        <v>333</v>
      </c>
      <c r="C70" s="88" t="s">
        <v>271</v>
      </c>
      <c r="D70" s="82" t="s">
        <v>334</v>
      </c>
      <c r="E70" s="215" t="s">
        <v>273</v>
      </c>
      <c r="F70" s="90" t="s">
        <v>46</v>
      </c>
      <c r="G70" s="90"/>
      <c r="H70" s="102"/>
      <c r="I70" s="107">
        <f>SUM(I71:I74)</f>
        <v>62544</v>
      </c>
      <c r="J70" s="86">
        <f>'A.I.U'!$G$30</f>
        <v>1.3668</v>
      </c>
      <c r="K70" s="157">
        <f>ROUND(I70*J70,0)</f>
        <v>85485</v>
      </c>
      <c r="L70" s="147"/>
      <c r="M70" s="147"/>
    </row>
    <row r="71" spans="1:13">
      <c r="B71" s="88" t="s">
        <v>333</v>
      </c>
      <c r="C71" s="88" t="s">
        <v>288</v>
      </c>
      <c r="D71" s="89" t="s">
        <v>289</v>
      </c>
      <c r="E71" s="215" t="s">
        <v>278</v>
      </c>
      <c r="F71" s="90" t="s">
        <v>279</v>
      </c>
      <c r="G71" s="90">
        <v>1.55</v>
      </c>
      <c r="H71" s="91">
        <f>VLOOKUP(C71,[1]Insumos!$A:$F,5,FALSE)</f>
        <v>37863</v>
      </c>
      <c r="I71" s="92">
        <f t="shared" ref="I71:I74" si="10">ROUND(H71*G71,0)</f>
        <v>58688</v>
      </c>
      <c r="J71" s="93"/>
      <c r="K71" s="93"/>
      <c r="L71" s="147"/>
      <c r="M71" s="147"/>
    </row>
    <row r="72" spans="1:13">
      <c r="B72" s="88" t="s">
        <v>333</v>
      </c>
      <c r="C72" s="88" t="s">
        <v>325</v>
      </c>
      <c r="D72" s="89" t="s">
        <v>326</v>
      </c>
      <c r="E72" s="215" t="s">
        <v>285</v>
      </c>
      <c r="F72" s="90" t="s">
        <v>46</v>
      </c>
      <c r="G72" s="90">
        <v>0.01</v>
      </c>
      <c r="H72" s="91">
        <f>VLOOKUP(C72,[1]Insumos!$A:$F,5,FALSE)</f>
        <v>202837</v>
      </c>
      <c r="I72" s="92">
        <f t="shared" si="10"/>
        <v>2028</v>
      </c>
      <c r="J72" s="93"/>
      <c r="K72" s="93"/>
      <c r="L72" s="147"/>
      <c r="M72" s="147"/>
    </row>
    <row r="73" spans="1:13">
      <c r="B73" s="88" t="s">
        <v>333</v>
      </c>
      <c r="C73" s="88" t="s">
        <v>280</v>
      </c>
      <c r="D73" s="89" t="s">
        <v>281</v>
      </c>
      <c r="E73" s="215" t="s">
        <v>282</v>
      </c>
      <c r="F73" s="90" t="s">
        <v>192</v>
      </c>
      <c r="G73" s="90">
        <v>0.4</v>
      </c>
      <c r="H73" s="91">
        <f>VLOOKUP(C73,[1]Insumos!$A:$F,5,FALSE)</f>
        <v>3623</v>
      </c>
      <c r="I73" s="92">
        <f t="shared" si="10"/>
        <v>1449</v>
      </c>
      <c r="J73" s="93"/>
      <c r="K73" s="93"/>
      <c r="L73" s="147"/>
      <c r="M73" s="147"/>
    </row>
    <row r="74" spans="1:13">
      <c r="B74" s="88" t="s">
        <v>333</v>
      </c>
      <c r="C74" s="88" t="s">
        <v>283</v>
      </c>
      <c r="D74" s="89" t="s">
        <v>284</v>
      </c>
      <c r="E74" s="215" t="s">
        <v>285</v>
      </c>
      <c r="F74" s="90" t="s">
        <v>192</v>
      </c>
      <c r="G74" s="90">
        <v>0.2</v>
      </c>
      <c r="H74" s="91">
        <f>VLOOKUP(C74,[1]Insumos!$A:$F,5,FALSE)</f>
        <v>1897</v>
      </c>
      <c r="I74" s="92">
        <f t="shared" si="10"/>
        <v>379</v>
      </c>
      <c r="J74" s="93"/>
      <c r="K74" s="93"/>
      <c r="L74" s="147"/>
      <c r="M74" s="147"/>
    </row>
    <row r="75" spans="1:13">
      <c r="B75" s="104"/>
      <c r="C75" s="104"/>
      <c r="D75" s="105"/>
      <c r="E75" s="216"/>
      <c r="F75" s="93"/>
      <c r="G75" s="93"/>
      <c r="H75" s="106"/>
      <c r="I75" s="106"/>
      <c r="J75" s="93"/>
      <c r="K75" s="93"/>
      <c r="L75" s="147"/>
      <c r="M75" s="147"/>
    </row>
    <row r="76" spans="1:13" ht="25.5">
      <c r="B76" s="161" t="s">
        <v>261</v>
      </c>
      <c r="C76" s="161" t="s">
        <v>262</v>
      </c>
      <c r="D76" s="162" t="s">
        <v>263</v>
      </c>
      <c r="E76" s="218" t="s">
        <v>264</v>
      </c>
      <c r="F76" s="163" t="s">
        <v>265</v>
      </c>
      <c r="G76" s="164" t="s">
        <v>266</v>
      </c>
      <c r="H76" s="165" t="s">
        <v>14</v>
      </c>
      <c r="I76" s="165" t="s">
        <v>231</v>
      </c>
      <c r="J76" s="155" t="s">
        <v>267</v>
      </c>
      <c r="K76" s="156" t="s">
        <v>268</v>
      </c>
      <c r="L76" s="147"/>
      <c r="M76" s="147"/>
    </row>
    <row r="77" spans="1:13" ht="25.5">
      <c r="A77" s="147">
        <v>11</v>
      </c>
      <c r="B77" s="166" t="s">
        <v>335</v>
      </c>
      <c r="C77" s="88" t="s">
        <v>271</v>
      </c>
      <c r="D77" s="82" t="s">
        <v>336</v>
      </c>
      <c r="E77" s="215" t="s">
        <v>273</v>
      </c>
      <c r="F77" s="90" t="s">
        <v>46</v>
      </c>
      <c r="G77" s="90"/>
      <c r="H77" s="102"/>
      <c r="I77" s="107">
        <f>SUM(I78:I81)</f>
        <v>79582</v>
      </c>
      <c r="J77" s="86">
        <f>'A.I.U'!$G$30</f>
        <v>1.3668</v>
      </c>
      <c r="K77" s="157">
        <f>ROUND(I77*J77,0)</f>
        <v>108773</v>
      </c>
      <c r="L77" s="147"/>
      <c r="M77" s="147"/>
    </row>
    <row r="78" spans="1:13">
      <c r="B78" s="88" t="s">
        <v>335</v>
      </c>
      <c r="C78" s="88" t="s">
        <v>288</v>
      </c>
      <c r="D78" s="89" t="s">
        <v>289</v>
      </c>
      <c r="E78" s="215" t="s">
        <v>278</v>
      </c>
      <c r="F78" s="90" t="s">
        <v>279</v>
      </c>
      <c r="G78" s="90">
        <v>2</v>
      </c>
      <c r="H78" s="91">
        <f>VLOOKUP(C78,[1]Insumos!$A:$F,5,FALSE)</f>
        <v>37863</v>
      </c>
      <c r="I78" s="92">
        <f t="shared" ref="I78:I81" si="11">ROUND(H78*G78,0)</f>
        <v>75726</v>
      </c>
      <c r="J78" s="93"/>
      <c r="K78" s="93"/>
      <c r="L78" s="147"/>
      <c r="M78" s="147"/>
    </row>
    <row r="79" spans="1:13">
      <c r="B79" s="88" t="s">
        <v>335</v>
      </c>
      <c r="C79" s="88" t="s">
        <v>325</v>
      </c>
      <c r="D79" s="89" t="s">
        <v>326</v>
      </c>
      <c r="E79" s="215" t="s">
        <v>285</v>
      </c>
      <c r="F79" s="90" t="s">
        <v>46</v>
      </c>
      <c r="G79" s="90">
        <v>0.01</v>
      </c>
      <c r="H79" s="91">
        <f>VLOOKUP(C79,[1]Insumos!$A:$F,5,FALSE)</f>
        <v>202837</v>
      </c>
      <c r="I79" s="92">
        <f t="shared" si="11"/>
        <v>2028</v>
      </c>
      <c r="J79" s="93"/>
      <c r="K79" s="93"/>
      <c r="L79" s="147"/>
      <c r="M79" s="147"/>
    </row>
    <row r="80" spans="1:13">
      <c r="B80" s="88" t="s">
        <v>335</v>
      </c>
      <c r="C80" s="88" t="s">
        <v>280</v>
      </c>
      <c r="D80" s="89" t="s">
        <v>281</v>
      </c>
      <c r="E80" s="215" t="s">
        <v>282</v>
      </c>
      <c r="F80" s="90" t="s">
        <v>192</v>
      </c>
      <c r="G80" s="90">
        <v>0.4</v>
      </c>
      <c r="H80" s="91">
        <f>VLOOKUP(C80,[1]Insumos!$A:$F,5,FALSE)</f>
        <v>3623</v>
      </c>
      <c r="I80" s="92">
        <f t="shared" si="11"/>
        <v>1449</v>
      </c>
      <c r="J80" s="93"/>
      <c r="K80" s="93"/>
      <c r="L80" s="147"/>
      <c r="M80" s="147"/>
    </row>
    <row r="81" spans="1:13">
      <c r="B81" s="88" t="s">
        <v>335</v>
      </c>
      <c r="C81" s="88" t="s">
        <v>283</v>
      </c>
      <c r="D81" s="89" t="s">
        <v>284</v>
      </c>
      <c r="E81" s="215" t="s">
        <v>285</v>
      </c>
      <c r="F81" s="90" t="s">
        <v>192</v>
      </c>
      <c r="G81" s="90">
        <v>0.2</v>
      </c>
      <c r="H81" s="91">
        <f>VLOOKUP(C81,[1]Insumos!$A:$F,5,FALSE)</f>
        <v>1897</v>
      </c>
      <c r="I81" s="92">
        <f t="shared" si="11"/>
        <v>379</v>
      </c>
      <c r="J81" s="93"/>
      <c r="K81" s="93"/>
      <c r="L81" s="147"/>
      <c r="M81" s="147"/>
    </row>
    <row r="82" spans="1:13" ht="13.5" thickBot="1">
      <c r="B82" s="104"/>
      <c r="C82" s="104"/>
      <c r="D82" s="105"/>
      <c r="E82" s="216"/>
      <c r="F82" s="93"/>
      <c r="G82" s="93"/>
      <c r="H82" s="106"/>
      <c r="I82" s="106"/>
      <c r="J82" s="93"/>
      <c r="K82" s="93"/>
      <c r="L82" s="147"/>
      <c r="M82" s="147"/>
    </row>
    <row r="83" spans="1:13" ht="25.5">
      <c r="B83" s="152" t="s">
        <v>261</v>
      </c>
      <c r="C83" s="122" t="s">
        <v>262</v>
      </c>
      <c r="D83" s="123" t="s">
        <v>263</v>
      </c>
      <c r="E83" s="213" t="s">
        <v>264</v>
      </c>
      <c r="F83" s="124" t="s">
        <v>265</v>
      </c>
      <c r="G83" s="125" t="s">
        <v>266</v>
      </c>
      <c r="H83" s="126" t="s">
        <v>14</v>
      </c>
      <c r="I83" s="127" t="s">
        <v>231</v>
      </c>
      <c r="J83" s="155" t="s">
        <v>267</v>
      </c>
      <c r="K83" s="156" t="s">
        <v>268</v>
      </c>
      <c r="L83" s="147"/>
      <c r="M83" s="147"/>
    </row>
    <row r="84" spans="1:13">
      <c r="A84" s="147">
        <v>12</v>
      </c>
      <c r="B84" s="80" t="s">
        <v>337</v>
      </c>
      <c r="C84" s="81" t="s">
        <v>271</v>
      </c>
      <c r="D84" s="82" t="s">
        <v>338</v>
      </c>
      <c r="E84" s="214" t="s">
        <v>273</v>
      </c>
      <c r="F84" s="83" t="s">
        <v>46</v>
      </c>
      <c r="G84" s="83"/>
      <c r="H84" s="107"/>
      <c r="I84" s="108">
        <f>SUM(I85:I88)</f>
        <v>48534</v>
      </c>
      <c r="J84" s="86">
        <f>'A.I.U'!$G$30</f>
        <v>1.3668</v>
      </c>
      <c r="K84" s="157">
        <f>ROUND(I84*J84,0)</f>
        <v>66336</v>
      </c>
      <c r="L84" s="147"/>
      <c r="M84" s="147"/>
    </row>
    <row r="85" spans="1:13">
      <c r="B85" s="87" t="s">
        <v>337</v>
      </c>
      <c r="C85" s="88" t="s">
        <v>288</v>
      </c>
      <c r="D85" s="89" t="s">
        <v>289</v>
      </c>
      <c r="E85" s="215" t="s">
        <v>278</v>
      </c>
      <c r="F85" s="90" t="s">
        <v>279</v>
      </c>
      <c r="G85" s="90">
        <v>1.18</v>
      </c>
      <c r="H85" s="91">
        <f>VLOOKUP(C85,[1]Insumos!$A:$F,5,FALSE)</f>
        <v>37863</v>
      </c>
      <c r="I85" s="92">
        <f t="shared" ref="I85:I88" si="12">ROUND(H85*G85,0)</f>
        <v>44678</v>
      </c>
      <c r="J85" s="93"/>
      <c r="K85" s="93"/>
      <c r="L85" s="147"/>
      <c r="M85" s="147"/>
    </row>
    <row r="86" spans="1:13">
      <c r="B86" s="87" t="s">
        <v>337</v>
      </c>
      <c r="C86" s="88" t="s">
        <v>325</v>
      </c>
      <c r="D86" s="89" t="s">
        <v>326</v>
      </c>
      <c r="E86" s="215" t="s">
        <v>285</v>
      </c>
      <c r="F86" s="90" t="s">
        <v>46</v>
      </c>
      <c r="G86" s="90">
        <v>0.01</v>
      </c>
      <c r="H86" s="91">
        <f>VLOOKUP(C86,[1]Insumos!$A:$F,5,FALSE)</f>
        <v>202837</v>
      </c>
      <c r="I86" s="92">
        <f t="shared" si="12"/>
        <v>2028</v>
      </c>
      <c r="J86" s="93"/>
      <c r="K86" s="93"/>
      <c r="L86" s="147"/>
      <c r="M86" s="147"/>
    </row>
    <row r="87" spans="1:13">
      <c r="B87" s="103" t="s">
        <v>337</v>
      </c>
      <c r="C87" s="99" t="s">
        <v>280</v>
      </c>
      <c r="D87" s="100" t="s">
        <v>281</v>
      </c>
      <c r="E87" s="219" t="s">
        <v>282</v>
      </c>
      <c r="F87" s="101" t="s">
        <v>192</v>
      </c>
      <c r="G87" s="101">
        <v>0.4</v>
      </c>
      <c r="H87" s="91">
        <f>VLOOKUP(C87,[1]Insumos!$A:$F,5,FALSE)</f>
        <v>3623</v>
      </c>
      <c r="I87" s="92">
        <f t="shared" si="12"/>
        <v>1449</v>
      </c>
      <c r="J87" s="93"/>
      <c r="K87" s="93"/>
      <c r="L87" s="147"/>
      <c r="M87" s="147"/>
    </row>
    <row r="88" spans="1:13" ht="13.5" thickBot="1">
      <c r="B88" s="95" t="s">
        <v>337</v>
      </c>
      <c r="C88" s="96" t="s">
        <v>283</v>
      </c>
      <c r="D88" s="97" t="s">
        <v>284</v>
      </c>
      <c r="E88" s="217" t="s">
        <v>285</v>
      </c>
      <c r="F88" s="98" t="s">
        <v>192</v>
      </c>
      <c r="G88" s="98">
        <v>0.2</v>
      </c>
      <c r="H88" s="91">
        <f>VLOOKUP(C88,[1]Insumos!$A:$F,5,FALSE)</f>
        <v>1897</v>
      </c>
      <c r="I88" s="92">
        <f t="shared" si="12"/>
        <v>379</v>
      </c>
      <c r="J88" s="93"/>
      <c r="K88" s="93"/>
      <c r="L88" s="147"/>
      <c r="M88" s="147"/>
    </row>
    <row r="89" spans="1:13" ht="13.5" thickBot="1">
      <c r="B89" s="104"/>
      <c r="C89" s="104"/>
      <c r="D89" s="105"/>
      <c r="E89" s="216"/>
      <c r="F89" s="93"/>
      <c r="G89" s="93"/>
      <c r="H89" s="109"/>
      <c r="I89" s="109"/>
      <c r="J89" s="93"/>
      <c r="K89" s="93"/>
      <c r="L89" s="147"/>
      <c r="M89" s="147"/>
    </row>
    <row r="90" spans="1:13" ht="25.5">
      <c r="B90" s="152" t="s">
        <v>261</v>
      </c>
      <c r="C90" s="122" t="s">
        <v>262</v>
      </c>
      <c r="D90" s="123" t="s">
        <v>263</v>
      </c>
      <c r="E90" s="213" t="s">
        <v>264</v>
      </c>
      <c r="F90" s="124" t="s">
        <v>265</v>
      </c>
      <c r="G90" s="125" t="s">
        <v>266</v>
      </c>
      <c r="H90" s="126" t="s">
        <v>14</v>
      </c>
      <c r="I90" s="127" t="s">
        <v>231</v>
      </c>
      <c r="J90" s="155" t="s">
        <v>267</v>
      </c>
      <c r="K90" s="156" t="s">
        <v>268</v>
      </c>
      <c r="L90" s="147"/>
      <c r="M90" s="147"/>
    </row>
    <row r="91" spans="1:13" ht="32.25" customHeight="1">
      <c r="A91" s="147">
        <v>13</v>
      </c>
      <c r="B91" s="80" t="s">
        <v>339</v>
      </c>
      <c r="C91" s="81" t="s">
        <v>271</v>
      </c>
      <c r="D91" s="82" t="s">
        <v>340</v>
      </c>
      <c r="E91" s="214" t="s">
        <v>273</v>
      </c>
      <c r="F91" s="83" t="s">
        <v>46</v>
      </c>
      <c r="G91" s="83"/>
      <c r="H91" s="107"/>
      <c r="I91" s="108">
        <f>SUM(I92:I95)</f>
        <v>69265</v>
      </c>
      <c r="J91" s="86">
        <f>'A.I.U'!$G$30</f>
        <v>1.3668</v>
      </c>
      <c r="K91" s="157">
        <f>ROUND(I91*J91,0)</f>
        <v>94671</v>
      </c>
      <c r="L91" s="147"/>
      <c r="M91" s="147"/>
    </row>
    <row r="92" spans="1:13">
      <c r="B92" s="87" t="s">
        <v>339</v>
      </c>
      <c r="C92" s="88" t="s">
        <v>288</v>
      </c>
      <c r="D92" s="89" t="s">
        <v>289</v>
      </c>
      <c r="E92" s="215" t="s">
        <v>278</v>
      </c>
      <c r="F92" s="90" t="s">
        <v>279</v>
      </c>
      <c r="G92" s="90">
        <v>1.54</v>
      </c>
      <c r="H92" s="91">
        <f>VLOOKUP(C92,[1]Insumos!$A:$F,5,FALSE)</f>
        <v>37863</v>
      </c>
      <c r="I92" s="92">
        <f t="shared" ref="I92:I95" si="13">ROUND(H92*G92,0)</f>
        <v>58309</v>
      </c>
      <c r="J92" s="93"/>
      <c r="K92" s="93"/>
      <c r="L92" s="147"/>
      <c r="M92" s="147"/>
    </row>
    <row r="93" spans="1:13">
      <c r="B93" s="87" t="s">
        <v>339</v>
      </c>
      <c r="C93" s="88" t="s">
        <v>325</v>
      </c>
      <c r="D93" s="89" t="s">
        <v>326</v>
      </c>
      <c r="E93" s="215" t="s">
        <v>285</v>
      </c>
      <c r="F93" s="90" t="s">
        <v>46</v>
      </c>
      <c r="G93" s="90">
        <v>4.4999999999999998E-2</v>
      </c>
      <c r="H93" s="91">
        <f>VLOOKUP(C93,[1]Insumos!$A:$F,5,FALSE)</f>
        <v>202837</v>
      </c>
      <c r="I93" s="92">
        <f t="shared" si="13"/>
        <v>9128</v>
      </c>
      <c r="J93" s="93"/>
      <c r="K93" s="93"/>
      <c r="L93" s="147"/>
      <c r="M93" s="147"/>
    </row>
    <row r="94" spans="1:13">
      <c r="B94" s="103" t="s">
        <v>339</v>
      </c>
      <c r="C94" s="99" t="s">
        <v>280</v>
      </c>
      <c r="D94" s="100" t="s">
        <v>281</v>
      </c>
      <c r="E94" s="219" t="s">
        <v>282</v>
      </c>
      <c r="F94" s="101" t="s">
        <v>192</v>
      </c>
      <c r="G94" s="101">
        <v>0.4</v>
      </c>
      <c r="H94" s="91">
        <f>VLOOKUP(C94,[1]Insumos!$A:$F,5,FALSE)</f>
        <v>3623</v>
      </c>
      <c r="I94" s="92">
        <f t="shared" si="13"/>
        <v>1449</v>
      </c>
      <c r="J94" s="93"/>
      <c r="K94" s="93"/>
      <c r="L94" s="147"/>
      <c r="M94" s="147"/>
    </row>
    <row r="95" spans="1:13" ht="13.5" thickBot="1">
      <c r="B95" s="95" t="s">
        <v>339</v>
      </c>
      <c r="C95" s="96" t="s">
        <v>283</v>
      </c>
      <c r="D95" s="97" t="s">
        <v>284</v>
      </c>
      <c r="E95" s="217" t="s">
        <v>285</v>
      </c>
      <c r="F95" s="98" t="s">
        <v>192</v>
      </c>
      <c r="G95" s="98">
        <v>0.2</v>
      </c>
      <c r="H95" s="91">
        <f>VLOOKUP(C95,[1]Insumos!$A:$F,5,FALSE)</f>
        <v>1897</v>
      </c>
      <c r="I95" s="92">
        <f t="shared" si="13"/>
        <v>379</v>
      </c>
      <c r="J95" s="93"/>
      <c r="K95" s="93"/>
      <c r="L95" s="147"/>
      <c r="M95" s="147"/>
    </row>
    <row r="96" spans="1:13" ht="13.5" thickBot="1">
      <c r="B96" s="104"/>
      <c r="C96" s="104"/>
      <c r="D96" s="105"/>
      <c r="E96" s="216"/>
      <c r="F96" s="93"/>
      <c r="G96" s="93"/>
      <c r="H96" s="109"/>
      <c r="I96" s="109"/>
      <c r="J96" s="93"/>
      <c r="K96" s="93"/>
      <c r="L96" s="147"/>
      <c r="M96" s="147"/>
    </row>
    <row r="97" spans="1:13" ht="25.5">
      <c r="B97" s="152" t="s">
        <v>261</v>
      </c>
      <c r="C97" s="122" t="s">
        <v>262</v>
      </c>
      <c r="D97" s="123" t="s">
        <v>263</v>
      </c>
      <c r="E97" s="213" t="s">
        <v>264</v>
      </c>
      <c r="F97" s="124" t="s">
        <v>265</v>
      </c>
      <c r="G97" s="125" t="s">
        <v>266</v>
      </c>
      <c r="H97" s="126" t="s">
        <v>14</v>
      </c>
      <c r="I97" s="154" t="s">
        <v>231</v>
      </c>
      <c r="J97" s="155" t="s">
        <v>267</v>
      </c>
      <c r="K97" s="156" t="s">
        <v>268</v>
      </c>
      <c r="L97" s="147"/>
      <c r="M97" s="147"/>
    </row>
    <row r="98" spans="1:13" ht="27" customHeight="1">
      <c r="A98" s="147">
        <v>14</v>
      </c>
      <c r="B98" s="80" t="s">
        <v>36</v>
      </c>
      <c r="C98" s="81" t="s">
        <v>271</v>
      </c>
      <c r="D98" s="82" t="s">
        <v>341</v>
      </c>
      <c r="E98" s="214" t="s">
        <v>273</v>
      </c>
      <c r="F98" s="83" t="s">
        <v>148</v>
      </c>
      <c r="G98" s="83"/>
      <c r="H98" s="84"/>
      <c r="I98" s="85">
        <f>SUM(I99:I101)</f>
        <v>76390</v>
      </c>
      <c r="J98" s="86">
        <f>'A.I.U'!$G$30</f>
        <v>1.3668</v>
      </c>
      <c r="K98" s="157">
        <f>ROUND(I98*J98,0)</f>
        <v>104410</v>
      </c>
      <c r="L98" s="147"/>
      <c r="M98" s="147"/>
    </row>
    <row r="99" spans="1:13">
      <c r="B99" s="87" t="s">
        <v>36</v>
      </c>
      <c r="C99" s="88" t="s">
        <v>288</v>
      </c>
      <c r="D99" s="89" t="s">
        <v>289</v>
      </c>
      <c r="E99" s="215" t="s">
        <v>278</v>
      </c>
      <c r="F99" s="90" t="s">
        <v>279</v>
      </c>
      <c r="G99" s="90">
        <v>1.8</v>
      </c>
      <c r="H99" s="91">
        <f>VLOOKUP(C99,[1]Insumos!$A:$F,5,FALSE)</f>
        <v>37863</v>
      </c>
      <c r="I99" s="92">
        <f t="shared" ref="I99:I101" si="14">ROUND(H99*G99,0)</f>
        <v>68153</v>
      </c>
      <c r="J99" s="93"/>
      <c r="K99" s="93"/>
      <c r="L99" s="147"/>
      <c r="M99" s="147"/>
    </row>
    <row r="100" spans="1:13">
      <c r="B100" s="87" t="s">
        <v>36</v>
      </c>
      <c r="C100" s="88" t="s">
        <v>280</v>
      </c>
      <c r="D100" s="89" t="s">
        <v>281</v>
      </c>
      <c r="E100" s="215" t="s">
        <v>282</v>
      </c>
      <c r="F100" s="90" t="s">
        <v>192</v>
      </c>
      <c r="G100" s="90">
        <v>1.75</v>
      </c>
      <c r="H100" s="91">
        <f>VLOOKUP(C100,[1]Insumos!$A:$F,5,FALSE)</f>
        <v>3623</v>
      </c>
      <c r="I100" s="92">
        <f t="shared" si="14"/>
        <v>6340</v>
      </c>
      <c r="J100" s="93"/>
      <c r="K100" s="93"/>
      <c r="L100" s="147"/>
      <c r="M100" s="147"/>
    </row>
    <row r="101" spans="1:13" ht="13.5" thickBot="1">
      <c r="B101" s="95" t="s">
        <v>36</v>
      </c>
      <c r="C101" s="96" t="s">
        <v>283</v>
      </c>
      <c r="D101" s="97" t="s">
        <v>284</v>
      </c>
      <c r="E101" s="217" t="s">
        <v>285</v>
      </c>
      <c r="F101" s="98" t="s">
        <v>192</v>
      </c>
      <c r="G101" s="98">
        <v>1</v>
      </c>
      <c r="H101" s="91">
        <f>VLOOKUP(C101,[1]Insumos!$A:$F,5,FALSE)</f>
        <v>1897</v>
      </c>
      <c r="I101" s="92">
        <f t="shared" si="14"/>
        <v>1897</v>
      </c>
      <c r="J101" s="93"/>
      <c r="K101" s="93"/>
      <c r="L101" s="147"/>
      <c r="M101" s="147"/>
    </row>
    <row r="102" spans="1:13" ht="13.5" thickBot="1">
      <c r="B102" s="104"/>
      <c r="C102" s="104"/>
      <c r="D102" s="105"/>
      <c r="E102" s="216"/>
      <c r="F102" s="93"/>
      <c r="G102" s="93"/>
      <c r="H102" s="109"/>
      <c r="I102" s="109"/>
      <c r="J102" s="93"/>
      <c r="K102" s="93"/>
      <c r="L102" s="147"/>
      <c r="M102" s="147"/>
    </row>
    <row r="103" spans="1:13" ht="25.5">
      <c r="B103" s="152" t="s">
        <v>261</v>
      </c>
      <c r="C103" s="122" t="s">
        <v>262</v>
      </c>
      <c r="D103" s="123" t="s">
        <v>263</v>
      </c>
      <c r="E103" s="213" t="s">
        <v>264</v>
      </c>
      <c r="F103" s="124" t="s">
        <v>265</v>
      </c>
      <c r="G103" s="125" t="s">
        <v>266</v>
      </c>
      <c r="H103" s="126" t="s">
        <v>14</v>
      </c>
      <c r="I103" s="127" t="s">
        <v>231</v>
      </c>
      <c r="J103" s="155" t="s">
        <v>267</v>
      </c>
      <c r="K103" s="156" t="s">
        <v>268</v>
      </c>
      <c r="L103" s="147"/>
      <c r="M103" s="147"/>
    </row>
    <row r="104" spans="1:13">
      <c r="A104" s="147">
        <v>15</v>
      </c>
      <c r="B104" s="80" t="s">
        <v>38</v>
      </c>
      <c r="C104" s="81" t="s">
        <v>271</v>
      </c>
      <c r="D104" s="82" t="s">
        <v>342</v>
      </c>
      <c r="E104" s="214" t="s">
        <v>273</v>
      </c>
      <c r="F104" s="83" t="s">
        <v>46</v>
      </c>
      <c r="G104" s="83"/>
      <c r="H104" s="107"/>
      <c r="I104" s="108">
        <f>SUM(I105:I107)</f>
        <v>47593</v>
      </c>
      <c r="J104" s="86">
        <f>'A.I.U'!$G$30</f>
        <v>1.3668</v>
      </c>
      <c r="K104" s="157">
        <f>ROUND(I104*J104,0)</f>
        <v>65050</v>
      </c>
      <c r="L104" s="147"/>
      <c r="M104" s="147"/>
    </row>
    <row r="105" spans="1:13">
      <c r="B105" s="87" t="s">
        <v>38</v>
      </c>
      <c r="C105" s="88" t="s">
        <v>288</v>
      </c>
      <c r="D105" s="89" t="s">
        <v>289</v>
      </c>
      <c r="E105" s="215" t="s">
        <v>278</v>
      </c>
      <c r="F105" s="90" t="s">
        <v>279</v>
      </c>
      <c r="G105" s="90">
        <v>1.2</v>
      </c>
      <c r="H105" s="91">
        <f>VLOOKUP(C105,[1]Insumos!$A:$F,5,FALSE)</f>
        <v>37863</v>
      </c>
      <c r="I105" s="92">
        <f t="shared" ref="I105:I107" si="15">ROUND(H105*G105,0)</f>
        <v>45436</v>
      </c>
      <c r="J105" s="93"/>
      <c r="K105" s="93"/>
      <c r="L105" s="147"/>
      <c r="M105" s="147"/>
    </row>
    <row r="106" spans="1:13">
      <c r="B106" s="87" t="s">
        <v>38</v>
      </c>
      <c r="C106" s="88" t="s">
        <v>280</v>
      </c>
      <c r="D106" s="89" t="s">
        <v>281</v>
      </c>
      <c r="E106" s="215" t="s">
        <v>282</v>
      </c>
      <c r="F106" s="90" t="s">
        <v>192</v>
      </c>
      <c r="G106" s="90">
        <v>0.5</v>
      </c>
      <c r="H106" s="91">
        <f>VLOOKUP(C106,[1]Insumos!$A:$F,5,FALSE)</f>
        <v>3623</v>
      </c>
      <c r="I106" s="92">
        <f t="shared" si="15"/>
        <v>1812</v>
      </c>
      <c r="J106" s="93"/>
      <c r="K106" s="93"/>
      <c r="L106" s="147"/>
      <c r="M106" s="147"/>
    </row>
    <row r="107" spans="1:13" ht="13.5" thickBot="1">
      <c r="B107" s="95" t="s">
        <v>38</v>
      </c>
      <c r="C107" s="96" t="s">
        <v>283</v>
      </c>
      <c r="D107" s="97" t="s">
        <v>284</v>
      </c>
      <c r="E107" s="217" t="s">
        <v>285</v>
      </c>
      <c r="F107" s="98" t="s">
        <v>192</v>
      </c>
      <c r="G107" s="98">
        <v>0.182</v>
      </c>
      <c r="H107" s="91">
        <f>VLOOKUP(C107,[1]Insumos!$A:$F,5,FALSE)</f>
        <v>1897</v>
      </c>
      <c r="I107" s="92">
        <f t="shared" si="15"/>
        <v>345</v>
      </c>
      <c r="J107" s="93"/>
      <c r="K107" s="93"/>
      <c r="L107" s="147"/>
      <c r="M107" s="147"/>
    </row>
    <row r="108" spans="1:13" ht="13.5" thickBot="1">
      <c r="B108" s="104"/>
      <c r="C108" s="104"/>
      <c r="D108" s="105"/>
      <c r="E108" s="216"/>
      <c r="F108" s="93"/>
      <c r="G108" s="93"/>
      <c r="H108" s="160"/>
      <c r="I108" s="160"/>
      <c r="J108" s="147"/>
      <c r="K108" s="147"/>
      <c r="L108" s="147"/>
      <c r="M108" s="147"/>
    </row>
    <row r="109" spans="1:13" ht="25.5">
      <c r="B109" s="167" t="s">
        <v>261</v>
      </c>
      <c r="C109" s="168" t="s">
        <v>262</v>
      </c>
      <c r="D109" s="169" t="s">
        <v>263</v>
      </c>
      <c r="E109" s="220" t="s">
        <v>264</v>
      </c>
      <c r="F109" s="170" t="s">
        <v>265</v>
      </c>
      <c r="G109" s="171" t="s">
        <v>266</v>
      </c>
      <c r="H109" s="172" t="s">
        <v>14</v>
      </c>
      <c r="I109" s="173" t="s">
        <v>231</v>
      </c>
      <c r="J109" s="155" t="s">
        <v>267</v>
      </c>
      <c r="K109" s="156" t="s">
        <v>268</v>
      </c>
      <c r="L109" s="147"/>
      <c r="M109" s="147"/>
    </row>
    <row r="110" spans="1:13" ht="25.5">
      <c r="A110" s="147">
        <v>16</v>
      </c>
      <c r="B110" s="80" t="s">
        <v>42</v>
      </c>
      <c r="C110" s="81" t="s">
        <v>271</v>
      </c>
      <c r="D110" s="82" t="s">
        <v>343</v>
      </c>
      <c r="E110" s="214" t="s">
        <v>273</v>
      </c>
      <c r="F110" s="83" t="s">
        <v>46</v>
      </c>
      <c r="G110" s="83"/>
      <c r="H110" s="84"/>
      <c r="I110" s="85">
        <f>SUM(I111:I113)</f>
        <v>50979</v>
      </c>
      <c r="J110" s="86">
        <f>'A.I.U'!$G$30</f>
        <v>1.3668</v>
      </c>
      <c r="K110" s="157">
        <f>ROUND(I110*J110,0)</f>
        <v>69678</v>
      </c>
      <c r="L110" s="147"/>
      <c r="M110" s="147"/>
    </row>
    <row r="111" spans="1:13">
      <c r="B111" s="87" t="s">
        <v>42</v>
      </c>
      <c r="C111" s="88" t="s">
        <v>301</v>
      </c>
      <c r="D111" s="89" t="s">
        <v>302</v>
      </c>
      <c r="E111" s="215" t="s">
        <v>278</v>
      </c>
      <c r="F111" s="90" t="s">
        <v>279</v>
      </c>
      <c r="G111" s="90">
        <v>0.7</v>
      </c>
      <c r="H111" s="91">
        <f>VLOOKUP(C111,[1]Insumos!$A:$F,5,FALSE)</f>
        <v>66987</v>
      </c>
      <c r="I111" s="92">
        <f t="shared" ref="I111:I113" si="16">ROUND(H111*G111,0)</f>
        <v>46891</v>
      </c>
      <c r="J111" s="93"/>
      <c r="K111" s="93"/>
      <c r="L111" s="147"/>
      <c r="M111" s="147"/>
    </row>
    <row r="112" spans="1:13">
      <c r="B112" s="87" t="s">
        <v>42</v>
      </c>
      <c r="C112" s="88" t="s">
        <v>280</v>
      </c>
      <c r="D112" s="89" t="s">
        <v>281</v>
      </c>
      <c r="E112" s="215" t="s">
        <v>282</v>
      </c>
      <c r="F112" s="90" t="s">
        <v>192</v>
      </c>
      <c r="G112" s="90">
        <v>0.5</v>
      </c>
      <c r="H112" s="91">
        <f>VLOOKUP(C112,[1]Insumos!$A:$F,5,FALSE)</f>
        <v>3623</v>
      </c>
      <c r="I112" s="92">
        <f t="shared" si="16"/>
        <v>1812</v>
      </c>
      <c r="J112" s="93"/>
      <c r="K112" s="93"/>
      <c r="L112" s="147"/>
      <c r="M112" s="147"/>
    </row>
    <row r="113" spans="1:13" ht="13.5" thickBot="1">
      <c r="B113" s="95" t="s">
        <v>42</v>
      </c>
      <c r="C113" s="96" t="s">
        <v>283</v>
      </c>
      <c r="D113" s="97" t="s">
        <v>284</v>
      </c>
      <c r="E113" s="217" t="s">
        <v>285</v>
      </c>
      <c r="F113" s="98" t="s">
        <v>192</v>
      </c>
      <c r="G113" s="98">
        <v>1.2</v>
      </c>
      <c r="H113" s="91">
        <f>VLOOKUP(C113,[1]Insumos!$A:$F,5,FALSE)</f>
        <v>1897</v>
      </c>
      <c r="I113" s="92">
        <f t="shared" si="16"/>
        <v>2276</v>
      </c>
      <c r="J113" s="93"/>
      <c r="K113" s="93"/>
      <c r="L113" s="147"/>
      <c r="M113" s="147"/>
    </row>
    <row r="114" spans="1:13" ht="13.5" thickBot="1">
      <c r="B114" s="104"/>
      <c r="C114" s="104"/>
      <c r="D114" s="105"/>
      <c r="E114" s="216"/>
      <c r="F114" s="93"/>
      <c r="G114" s="93"/>
      <c r="H114" s="106"/>
      <c r="I114" s="106"/>
      <c r="J114" s="93"/>
      <c r="K114" s="93"/>
      <c r="L114" s="147"/>
      <c r="M114" s="147"/>
    </row>
    <row r="115" spans="1:13" ht="25.5">
      <c r="B115" s="167" t="s">
        <v>261</v>
      </c>
      <c r="C115" s="168" t="s">
        <v>262</v>
      </c>
      <c r="D115" s="169" t="s">
        <v>263</v>
      </c>
      <c r="E115" s="220" t="s">
        <v>264</v>
      </c>
      <c r="F115" s="170" t="s">
        <v>265</v>
      </c>
      <c r="G115" s="171" t="s">
        <v>266</v>
      </c>
      <c r="H115" s="172" t="s">
        <v>14</v>
      </c>
      <c r="I115" s="173" t="s">
        <v>231</v>
      </c>
      <c r="J115" s="155" t="s">
        <v>267</v>
      </c>
      <c r="K115" s="156" t="s">
        <v>268</v>
      </c>
      <c r="L115" s="147"/>
      <c r="M115" s="147"/>
    </row>
    <row r="116" spans="1:13" ht="27.75" customHeight="1">
      <c r="A116" s="147">
        <v>17</v>
      </c>
      <c r="B116" s="80" t="s">
        <v>44</v>
      </c>
      <c r="C116" s="81" t="s">
        <v>271</v>
      </c>
      <c r="D116" s="82" t="s">
        <v>344</v>
      </c>
      <c r="E116" s="214" t="s">
        <v>273</v>
      </c>
      <c r="F116" s="83" t="s">
        <v>46</v>
      </c>
      <c r="G116" s="83"/>
      <c r="H116" s="84"/>
      <c r="I116" s="85">
        <f>SUM(I117:I121)</f>
        <v>91018</v>
      </c>
      <c r="J116" s="86">
        <f>'A.I.U'!$G$30</f>
        <v>1.3668</v>
      </c>
      <c r="K116" s="157">
        <f>ROUND(I116*J116,0)</f>
        <v>124403</v>
      </c>
      <c r="L116" s="147"/>
      <c r="M116" s="147"/>
    </row>
    <row r="117" spans="1:13">
      <c r="B117" s="87" t="s">
        <v>44</v>
      </c>
      <c r="C117" s="88" t="s">
        <v>301</v>
      </c>
      <c r="D117" s="89" t="s">
        <v>302</v>
      </c>
      <c r="E117" s="215" t="s">
        <v>278</v>
      </c>
      <c r="F117" s="90" t="s">
        <v>279</v>
      </c>
      <c r="G117" s="90">
        <v>0.65</v>
      </c>
      <c r="H117" s="91">
        <f>VLOOKUP(C117,[1]Insumos!$A:$F,5,FALSE)</f>
        <v>66987</v>
      </c>
      <c r="I117" s="92">
        <f t="shared" ref="I117:I121" si="17">ROUND(H117*G117,0)</f>
        <v>43542</v>
      </c>
      <c r="J117" s="93"/>
      <c r="K117" s="93"/>
      <c r="L117" s="147"/>
      <c r="M117" s="147"/>
    </row>
    <row r="118" spans="1:13">
      <c r="B118" s="87" t="s">
        <v>44</v>
      </c>
      <c r="C118" s="88" t="s">
        <v>280</v>
      </c>
      <c r="D118" s="89" t="s">
        <v>281</v>
      </c>
      <c r="E118" s="215" t="s">
        <v>282</v>
      </c>
      <c r="F118" s="90" t="s">
        <v>192</v>
      </c>
      <c r="G118" s="90">
        <v>0.65</v>
      </c>
      <c r="H118" s="91">
        <f>VLOOKUP(C118,[1]Insumos!$A:$F,5,FALSE)</f>
        <v>3623</v>
      </c>
      <c r="I118" s="92">
        <f t="shared" si="17"/>
        <v>2355</v>
      </c>
      <c r="J118" s="93"/>
      <c r="K118" s="93"/>
      <c r="L118" s="147"/>
      <c r="M118" s="147"/>
    </row>
    <row r="119" spans="1:13">
      <c r="B119" s="87" t="s">
        <v>44</v>
      </c>
      <c r="C119" s="88" t="s">
        <v>345</v>
      </c>
      <c r="D119" s="89" t="s">
        <v>346</v>
      </c>
      <c r="E119" s="215" t="s">
        <v>305</v>
      </c>
      <c r="F119" s="90" t="s">
        <v>306</v>
      </c>
      <c r="G119" s="90">
        <v>0.1</v>
      </c>
      <c r="H119" s="91">
        <f>VLOOKUP(C119,[1]Insumos!$A:$F,5,FALSE)</f>
        <v>47771</v>
      </c>
      <c r="I119" s="92">
        <f t="shared" si="17"/>
        <v>4777</v>
      </c>
      <c r="J119" s="93"/>
      <c r="K119" s="93"/>
      <c r="L119" s="147"/>
      <c r="M119" s="147"/>
    </row>
    <row r="120" spans="1:13">
      <c r="B120" s="103" t="s">
        <v>44</v>
      </c>
      <c r="C120" s="99" t="s">
        <v>283</v>
      </c>
      <c r="D120" s="100" t="s">
        <v>284</v>
      </c>
      <c r="E120" s="219" t="s">
        <v>285</v>
      </c>
      <c r="F120" s="101" t="s">
        <v>192</v>
      </c>
      <c r="G120" s="101">
        <v>0.5</v>
      </c>
      <c r="H120" s="91">
        <f>VLOOKUP(C120,[1]Insumos!$A:$F,5,FALSE)</f>
        <v>1897</v>
      </c>
      <c r="I120" s="92">
        <f t="shared" si="17"/>
        <v>949</v>
      </c>
      <c r="J120" s="93"/>
      <c r="K120" s="93"/>
      <c r="L120" s="147"/>
      <c r="M120" s="147"/>
    </row>
    <row r="121" spans="1:13" ht="29.25" customHeight="1" thickBot="1">
      <c r="B121" s="95" t="s">
        <v>44</v>
      </c>
      <c r="C121" s="96" t="s">
        <v>347</v>
      </c>
      <c r="D121" s="97" t="s">
        <v>348</v>
      </c>
      <c r="E121" s="217" t="s">
        <v>285</v>
      </c>
      <c r="F121" s="98" t="s">
        <v>46</v>
      </c>
      <c r="G121" s="98">
        <v>1.3</v>
      </c>
      <c r="H121" s="91">
        <f>VLOOKUP(C121,[1]Insumos!$A:$F,5,FALSE)</f>
        <v>30304</v>
      </c>
      <c r="I121" s="92">
        <f t="shared" si="17"/>
        <v>39395</v>
      </c>
      <c r="J121" s="93"/>
      <c r="K121" s="93"/>
      <c r="L121" s="147"/>
      <c r="M121" s="147"/>
    </row>
    <row r="122" spans="1:13" ht="13.5" thickBot="1">
      <c r="B122" s="104"/>
      <c r="C122" s="104"/>
      <c r="D122" s="105"/>
      <c r="E122" s="216"/>
      <c r="F122" s="93"/>
      <c r="G122" s="93"/>
      <c r="H122" s="106"/>
      <c r="I122" s="106"/>
      <c r="J122" s="93"/>
      <c r="K122" s="93"/>
      <c r="L122" s="147"/>
      <c r="M122" s="147"/>
    </row>
    <row r="123" spans="1:13" ht="25.5">
      <c r="B123" s="167" t="s">
        <v>261</v>
      </c>
      <c r="C123" s="168" t="s">
        <v>262</v>
      </c>
      <c r="D123" s="169" t="s">
        <v>263</v>
      </c>
      <c r="E123" s="220" t="s">
        <v>264</v>
      </c>
      <c r="F123" s="170" t="s">
        <v>265</v>
      </c>
      <c r="G123" s="171" t="s">
        <v>266</v>
      </c>
      <c r="H123" s="172" t="s">
        <v>14</v>
      </c>
      <c r="I123" s="173" t="s">
        <v>231</v>
      </c>
      <c r="J123" s="155" t="s">
        <v>267</v>
      </c>
      <c r="K123" s="156" t="s">
        <v>268</v>
      </c>
      <c r="L123" s="147"/>
      <c r="M123" s="147"/>
    </row>
    <row r="124" spans="1:13" ht="52.5" customHeight="1">
      <c r="A124" s="147">
        <v>18</v>
      </c>
      <c r="B124" s="80" t="s">
        <v>349</v>
      </c>
      <c r="C124" s="81" t="s">
        <v>271</v>
      </c>
      <c r="D124" s="82" t="s">
        <v>350</v>
      </c>
      <c r="E124" s="214" t="s">
        <v>273</v>
      </c>
      <c r="F124" s="83" t="s">
        <v>46</v>
      </c>
      <c r="G124" s="83"/>
      <c r="H124" s="84"/>
      <c r="I124" s="85">
        <f>SUM(I125:I128)</f>
        <v>155751</v>
      </c>
      <c r="J124" s="86">
        <f>'A.I.U'!$G$30</f>
        <v>1.3668</v>
      </c>
      <c r="K124" s="157">
        <f>ROUND(I124*J124,0)</f>
        <v>212880</v>
      </c>
      <c r="L124" s="147"/>
      <c r="M124" s="147"/>
    </row>
    <row r="125" spans="1:13">
      <c r="B125" s="87" t="s">
        <v>349</v>
      </c>
      <c r="C125" s="88" t="s">
        <v>351</v>
      </c>
      <c r="D125" s="89" t="s">
        <v>352</v>
      </c>
      <c r="E125" s="215" t="s">
        <v>278</v>
      </c>
      <c r="F125" s="90" t="s">
        <v>279</v>
      </c>
      <c r="G125" s="90">
        <v>2.4</v>
      </c>
      <c r="H125" s="91">
        <f>VLOOKUP(C125,[1]Insumos!$A:$F,5,FALSE)</f>
        <v>52425</v>
      </c>
      <c r="I125" s="92">
        <f t="shared" ref="I125:I128" si="18">ROUND(H125*G125,0)</f>
        <v>125820</v>
      </c>
      <c r="J125" s="86"/>
      <c r="K125" s="157"/>
      <c r="L125" s="147"/>
      <c r="M125" s="147"/>
    </row>
    <row r="126" spans="1:13">
      <c r="B126" s="87" t="s">
        <v>349</v>
      </c>
      <c r="C126" s="88" t="s">
        <v>280</v>
      </c>
      <c r="D126" s="89" t="s">
        <v>281</v>
      </c>
      <c r="E126" s="215" t="s">
        <v>282</v>
      </c>
      <c r="F126" s="90" t="s">
        <v>192</v>
      </c>
      <c r="G126" s="90">
        <v>2</v>
      </c>
      <c r="H126" s="91">
        <f>VLOOKUP(C126,[1]Insumos!$A:$F,5,FALSE)</f>
        <v>3623</v>
      </c>
      <c r="I126" s="92">
        <f t="shared" si="18"/>
        <v>7246</v>
      </c>
      <c r="J126" s="93"/>
      <c r="K126" s="93"/>
      <c r="L126" s="147"/>
      <c r="M126" s="147"/>
    </row>
    <row r="127" spans="1:13">
      <c r="B127" s="87" t="s">
        <v>349</v>
      </c>
      <c r="C127" s="88" t="s">
        <v>353</v>
      </c>
      <c r="D127" s="89" t="s">
        <v>354</v>
      </c>
      <c r="E127" s="215" t="s">
        <v>355</v>
      </c>
      <c r="F127" s="90" t="s">
        <v>192</v>
      </c>
      <c r="G127" s="90">
        <v>22</v>
      </c>
      <c r="H127" s="91">
        <f>VLOOKUP(C127,[1]Insumos!$A:$F,5,FALSE)</f>
        <v>988</v>
      </c>
      <c r="I127" s="92">
        <f t="shared" si="18"/>
        <v>21736</v>
      </c>
      <c r="J127" s="93"/>
      <c r="K127" s="93"/>
      <c r="L127" s="147"/>
      <c r="M127" s="147"/>
    </row>
    <row r="128" spans="1:13" ht="13.5" thickBot="1">
      <c r="B128" s="95" t="s">
        <v>349</v>
      </c>
      <c r="C128" s="96" t="s">
        <v>283</v>
      </c>
      <c r="D128" s="97" t="s">
        <v>284</v>
      </c>
      <c r="E128" s="217" t="s">
        <v>356</v>
      </c>
      <c r="F128" s="98" t="s">
        <v>192</v>
      </c>
      <c r="G128" s="98">
        <v>0.5</v>
      </c>
      <c r="H128" s="91">
        <f>VLOOKUP(C128,[1]Insumos!$A:$F,5,FALSE)</f>
        <v>1897</v>
      </c>
      <c r="I128" s="92">
        <f t="shared" si="18"/>
        <v>949</v>
      </c>
      <c r="J128" s="93"/>
      <c r="K128" s="93"/>
      <c r="L128" s="147"/>
      <c r="M128" s="147"/>
    </row>
    <row r="129" spans="1:13" ht="13.5" thickBot="1">
      <c r="B129" s="104"/>
      <c r="C129" s="104"/>
      <c r="D129" s="105"/>
      <c r="E129" s="216"/>
      <c r="F129" s="93"/>
      <c r="G129" s="93"/>
      <c r="H129" s="106"/>
      <c r="I129" s="106"/>
      <c r="J129" s="93"/>
      <c r="K129" s="93"/>
      <c r="L129" s="147"/>
      <c r="M129" s="147"/>
    </row>
    <row r="130" spans="1:13" ht="25.5">
      <c r="B130" s="152" t="s">
        <v>261</v>
      </c>
      <c r="C130" s="122" t="s">
        <v>262</v>
      </c>
      <c r="D130" s="123" t="s">
        <v>263</v>
      </c>
      <c r="E130" s="213" t="s">
        <v>264</v>
      </c>
      <c r="F130" s="124" t="s">
        <v>265</v>
      </c>
      <c r="G130" s="125" t="s">
        <v>266</v>
      </c>
      <c r="H130" s="126" t="s">
        <v>14</v>
      </c>
      <c r="I130" s="154" t="s">
        <v>231</v>
      </c>
      <c r="J130" s="155" t="s">
        <v>267</v>
      </c>
      <c r="K130" s="156" t="s">
        <v>268</v>
      </c>
      <c r="L130" s="147"/>
      <c r="M130" s="147"/>
    </row>
    <row r="131" spans="1:13" ht="41.25" customHeight="1">
      <c r="A131" s="147">
        <v>19</v>
      </c>
      <c r="B131" s="80" t="s">
        <v>48</v>
      </c>
      <c r="C131" s="81" t="s">
        <v>271</v>
      </c>
      <c r="D131" s="82" t="s">
        <v>357</v>
      </c>
      <c r="E131" s="214" t="s">
        <v>273</v>
      </c>
      <c r="F131" s="83" t="s">
        <v>46</v>
      </c>
      <c r="G131" s="83"/>
      <c r="H131" s="84"/>
      <c r="I131" s="85">
        <f>SUM(I132:I136)</f>
        <v>152717</v>
      </c>
      <c r="J131" s="86">
        <f>'A.I.U'!$G$30</f>
        <v>1.3668</v>
      </c>
      <c r="K131" s="157">
        <f>ROUND(I131*J131,0)</f>
        <v>208734</v>
      </c>
      <c r="L131" s="147"/>
      <c r="M131" s="147"/>
    </row>
    <row r="132" spans="1:13">
      <c r="B132" s="87" t="s">
        <v>48</v>
      </c>
      <c r="C132" s="88" t="s">
        <v>301</v>
      </c>
      <c r="D132" s="89" t="s">
        <v>302</v>
      </c>
      <c r="E132" s="215" t="s">
        <v>278</v>
      </c>
      <c r="F132" s="90" t="s">
        <v>279</v>
      </c>
      <c r="G132" s="90">
        <v>0.91625000000000001</v>
      </c>
      <c r="H132" s="91">
        <f>VLOOKUP(C132,[1]Insumos!$A:$F,5,FALSE)</f>
        <v>66987</v>
      </c>
      <c r="I132" s="92">
        <f t="shared" ref="I132:I136" si="19">ROUND(H132*G132,0)</f>
        <v>61377</v>
      </c>
      <c r="J132" s="93"/>
      <c r="K132" s="93"/>
      <c r="L132" s="147"/>
      <c r="M132" s="147"/>
    </row>
    <row r="133" spans="1:13">
      <c r="B133" s="87" t="s">
        <v>48</v>
      </c>
      <c r="C133" s="88" t="s">
        <v>358</v>
      </c>
      <c r="D133" s="89" t="s">
        <v>359</v>
      </c>
      <c r="E133" s="215" t="s">
        <v>305</v>
      </c>
      <c r="F133" s="90" t="s">
        <v>306</v>
      </c>
      <c r="G133" s="90">
        <v>0.125</v>
      </c>
      <c r="H133" s="91">
        <f>VLOOKUP(C133,[1]Insumos!$A:$F,5,FALSE)</f>
        <v>76236</v>
      </c>
      <c r="I133" s="92">
        <f t="shared" si="19"/>
        <v>9530</v>
      </c>
      <c r="J133" s="93"/>
      <c r="K133" s="93"/>
      <c r="L133" s="147"/>
      <c r="M133" s="147"/>
    </row>
    <row r="134" spans="1:13">
      <c r="B134" s="87" t="s">
        <v>48</v>
      </c>
      <c r="C134" s="88" t="s">
        <v>280</v>
      </c>
      <c r="D134" s="89" t="s">
        <v>281</v>
      </c>
      <c r="E134" s="215" t="s">
        <v>282</v>
      </c>
      <c r="F134" s="90" t="s">
        <v>192</v>
      </c>
      <c r="G134" s="90">
        <v>0.02</v>
      </c>
      <c r="H134" s="91">
        <f>VLOOKUP(C134,[1]Insumos!$A:$F,5,FALSE)</f>
        <v>3623</v>
      </c>
      <c r="I134" s="92">
        <f t="shared" si="19"/>
        <v>72</v>
      </c>
      <c r="J134" s="93"/>
      <c r="K134" s="93"/>
      <c r="L134" s="147"/>
      <c r="M134" s="147"/>
    </row>
    <row r="135" spans="1:13">
      <c r="B135" s="87" t="s">
        <v>48</v>
      </c>
      <c r="C135" s="88" t="s">
        <v>283</v>
      </c>
      <c r="D135" s="89" t="s">
        <v>284</v>
      </c>
      <c r="E135" s="215" t="s">
        <v>285</v>
      </c>
      <c r="F135" s="90" t="s">
        <v>192</v>
      </c>
      <c r="G135" s="90">
        <v>0.6</v>
      </c>
      <c r="H135" s="91">
        <f>VLOOKUP(C135,[1]Insumos!$A:$F,5,FALSE)</f>
        <v>1897</v>
      </c>
      <c r="I135" s="92">
        <f t="shared" si="19"/>
        <v>1138</v>
      </c>
      <c r="J135" s="93"/>
      <c r="K135" s="93"/>
      <c r="L135" s="147"/>
      <c r="M135" s="147"/>
    </row>
    <row r="136" spans="1:13" ht="13.5" thickBot="1">
      <c r="B136" s="95" t="s">
        <v>48</v>
      </c>
      <c r="C136" s="96" t="s">
        <v>360</v>
      </c>
      <c r="D136" s="97" t="s">
        <v>361</v>
      </c>
      <c r="E136" s="217" t="s">
        <v>285</v>
      </c>
      <c r="F136" s="98" t="s">
        <v>46</v>
      </c>
      <c r="G136" s="98">
        <v>1.3</v>
      </c>
      <c r="H136" s="91">
        <f>VLOOKUP(C136,[1]Insumos!$A:$F,5,FALSE)</f>
        <v>62000</v>
      </c>
      <c r="I136" s="92">
        <f t="shared" si="19"/>
        <v>80600</v>
      </c>
      <c r="J136" s="93"/>
      <c r="K136" s="93"/>
      <c r="L136" s="147"/>
      <c r="M136" s="147"/>
    </row>
    <row r="137" spans="1:13" ht="13.5" thickBot="1">
      <c r="B137" s="104"/>
      <c r="C137" s="104"/>
      <c r="D137" s="105"/>
      <c r="E137" s="216"/>
      <c r="F137" s="93"/>
      <c r="G137" s="93"/>
      <c r="H137" s="160"/>
      <c r="I137" s="160"/>
      <c r="J137" s="147"/>
      <c r="K137" s="147"/>
      <c r="L137" s="147"/>
      <c r="M137" s="147"/>
    </row>
    <row r="138" spans="1:13" ht="25.5">
      <c r="B138" s="152" t="s">
        <v>261</v>
      </c>
      <c r="C138" s="122" t="s">
        <v>262</v>
      </c>
      <c r="D138" s="123" t="s">
        <v>263</v>
      </c>
      <c r="E138" s="213" t="s">
        <v>264</v>
      </c>
      <c r="F138" s="124" t="s">
        <v>265</v>
      </c>
      <c r="G138" s="125" t="s">
        <v>266</v>
      </c>
      <c r="H138" s="126" t="s">
        <v>14</v>
      </c>
      <c r="I138" s="154" t="s">
        <v>231</v>
      </c>
      <c r="J138" s="155" t="s">
        <v>267</v>
      </c>
      <c r="K138" s="156" t="s">
        <v>268</v>
      </c>
      <c r="L138" s="147"/>
      <c r="M138" s="147"/>
    </row>
    <row r="139" spans="1:13" s="175" customFormat="1">
      <c r="A139" s="147">
        <v>20</v>
      </c>
      <c r="B139" s="80" t="s">
        <v>50</v>
      </c>
      <c r="C139" s="81" t="s">
        <v>271</v>
      </c>
      <c r="D139" s="82" t="s">
        <v>362</v>
      </c>
      <c r="E139" s="214" t="s">
        <v>273</v>
      </c>
      <c r="F139" s="83" t="s">
        <v>46</v>
      </c>
      <c r="G139" s="83"/>
      <c r="H139" s="84"/>
      <c r="I139" s="85">
        <f>SUM(I140:I141)</f>
        <v>13145</v>
      </c>
      <c r="J139" s="86">
        <f>'A.I.U'!$G$30</f>
        <v>1.3668</v>
      </c>
      <c r="K139" s="157">
        <f>ROUND(I139*J139,0)</f>
        <v>17967</v>
      </c>
      <c r="L139" s="174"/>
      <c r="M139" s="174"/>
    </row>
    <row r="140" spans="1:13">
      <c r="B140" s="87" t="s">
        <v>50</v>
      </c>
      <c r="C140" s="88" t="s">
        <v>301</v>
      </c>
      <c r="D140" s="89" t="s">
        <v>302</v>
      </c>
      <c r="E140" s="215" t="s">
        <v>278</v>
      </c>
      <c r="F140" s="90" t="s">
        <v>279</v>
      </c>
      <c r="G140" s="90">
        <v>0.18</v>
      </c>
      <c r="H140" s="91">
        <f>VLOOKUP(C140,[1]Insumos!$A:$F,5,FALSE)</f>
        <v>66987</v>
      </c>
      <c r="I140" s="92">
        <f t="shared" ref="I140:I141" si="20">ROUND(H140*G140,0)</f>
        <v>12058</v>
      </c>
      <c r="J140" s="93"/>
      <c r="K140" s="93"/>
      <c r="L140" s="147"/>
      <c r="M140" s="147"/>
    </row>
    <row r="141" spans="1:13" ht="13.5" thickBot="1">
      <c r="B141" s="95" t="s">
        <v>50</v>
      </c>
      <c r="C141" s="96" t="s">
        <v>280</v>
      </c>
      <c r="D141" s="97" t="s">
        <v>281</v>
      </c>
      <c r="E141" s="217" t="s">
        <v>282</v>
      </c>
      <c r="F141" s="98" t="s">
        <v>192</v>
      </c>
      <c r="G141" s="247">
        <v>0.3</v>
      </c>
      <c r="H141" s="91">
        <f>VLOOKUP(C141,[1]Insumos!$A:$F,5,FALSE)</f>
        <v>3623</v>
      </c>
      <c r="I141" s="92">
        <f t="shared" si="20"/>
        <v>1087</v>
      </c>
      <c r="J141" s="93"/>
      <c r="K141" s="93"/>
      <c r="L141" s="147"/>
      <c r="M141" s="147"/>
    </row>
    <row r="142" spans="1:13" ht="13.5" thickBot="1">
      <c r="B142" s="104"/>
      <c r="C142" s="104"/>
      <c r="D142" s="105"/>
      <c r="E142" s="216"/>
      <c r="F142" s="93"/>
      <c r="G142" s="93"/>
      <c r="H142" s="160"/>
      <c r="I142" s="160"/>
      <c r="J142" s="147"/>
      <c r="K142" s="147"/>
      <c r="L142" s="147"/>
      <c r="M142" s="147"/>
    </row>
    <row r="143" spans="1:13" ht="25.5">
      <c r="B143" s="152" t="s">
        <v>261</v>
      </c>
      <c r="C143" s="122" t="s">
        <v>262</v>
      </c>
      <c r="D143" s="123" t="s">
        <v>263</v>
      </c>
      <c r="E143" s="213" t="s">
        <v>264</v>
      </c>
      <c r="F143" s="124" t="s">
        <v>265</v>
      </c>
      <c r="G143" s="125" t="s">
        <v>266</v>
      </c>
      <c r="H143" s="126" t="s">
        <v>14</v>
      </c>
      <c r="I143" s="154" t="s">
        <v>231</v>
      </c>
      <c r="J143" s="155" t="s">
        <v>267</v>
      </c>
      <c r="K143" s="156" t="s">
        <v>268</v>
      </c>
      <c r="L143" s="147"/>
      <c r="M143" s="147"/>
    </row>
    <row r="144" spans="1:13" ht="38.25">
      <c r="A144" s="147">
        <v>21</v>
      </c>
      <c r="B144" s="80" t="s">
        <v>54</v>
      </c>
      <c r="C144" s="81" t="s">
        <v>271</v>
      </c>
      <c r="D144" s="110" t="s">
        <v>363</v>
      </c>
      <c r="E144" s="214" t="s">
        <v>273</v>
      </c>
      <c r="F144" s="83" t="s">
        <v>46</v>
      </c>
      <c r="G144" s="83"/>
      <c r="H144" s="84"/>
      <c r="I144" s="85">
        <f>SUM(I145:I149)</f>
        <v>164013</v>
      </c>
      <c r="J144" s="86">
        <f>'A.I.U'!$G$30</f>
        <v>1.3668</v>
      </c>
      <c r="K144" s="157">
        <f>ROUND(I144*J144,0)</f>
        <v>224173</v>
      </c>
      <c r="L144" s="147"/>
      <c r="M144" s="147"/>
    </row>
    <row r="145" spans="1:13">
      <c r="B145" s="87" t="s">
        <v>54</v>
      </c>
      <c r="C145" s="88" t="s">
        <v>313</v>
      </c>
      <c r="D145" s="89" t="s">
        <v>314</v>
      </c>
      <c r="E145" s="215" t="s">
        <v>278</v>
      </c>
      <c r="F145" s="90" t="s">
        <v>279</v>
      </c>
      <c r="G145" s="90">
        <v>0.4</v>
      </c>
      <c r="H145" s="91">
        <f>VLOOKUP(C145,[1]Insumos!$A:$F,5,FALSE)</f>
        <v>81549</v>
      </c>
      <c r="I145" s="92">
        <f t="shared" ref="I145:I149" si="21">ROUND(H145*G145,0)</f>
        <v>32620</v>
      </c>
      <c r="J145" s="86"/>
      <c r="K145" s="157"/>
      <c r="L145" s="147"/>
      <c r="M145" s="147"/>
    </row>
    <row r="146" spans="1:13" ht="25.5">
      <c r="B146" s="87" t="s">
        <v>54</v>
      </c>
      <c r="C146" s="88" t="s">
        <v>364</v>
      </c>
      <c r="D146" s="89" t="s">
        <v>365</v>
      </c>
      <c r="E146" s="215" t="s">
        <v>305</v>
      </c>
      <c r="F146" s="90" t="s">
        <v>366</v>
      </c>
      <c r="G146" s="90">
        <v>0.25</v>
      </c>
      <c r="H146" s="91">
        <f>VLOOKUP(C146,[1]Insumos!$A:$F,5,FALSE)</f>
        <v>322400</v>
      </c>
      <c r="I146" s="92">
        <f t="shared" si="21"/>
        <v>80600</v>
      </c>
      <c r="J146" s="86"/>
      <c r="K146" s="157"/>
      <c r="L146" s="147"/>
      <c r="M146" s="147"/>
    </row>
    <row r="147" spans="1:13">
      <c r="B147" s="87" t="s">
        <v>54</v>
      </c>
      <c r="C147" s="88" t="s">
        <v>367</v>
      </c>
      <c r="D147" s="89" t="s">
        <v>368</v>
      </c>
      <c r="E147" s="215" t="s">
        <v>305</v>
      </c>
      <c r="F147" s="90" t="s">
        <v>279</v>
      </c>
      <c r="G147" s="90">
        <v>0.6</v>
      </c>
      <c r="H147" s="91">
        <f>VLOOKUP(C147,[1]Insumos!$A:$F,5,FALSE)</f>
        <v>79206</v>
      </c>
      <c r="I147" s="92">
        <f t="shared" si="21"/>
        <v>47524</v>
      </c>
      <c r="J147" s="86"/>
      <c r="K147" s="157"/>
      <c r="L147" s="147"/>
      <c r="M147" s="147"/>
    </row>
    <row r="148" spans="1:13">
      <c r="B148" s="87" t="s">
        <v>54</v>
      </c>
      <c r="C148" s="88" t="s">
        <v>280</v>
      </c>
      <c r="D148" s="89" t="s">
        <v>281</v>
      </c>
      <c r="E148" s="215" t="s">
        <v>282</v>
      </c>
      <c r="F148" s="90" t="s">
        <v>192</v>
      </c>
      <c r="G148" s="90">
        <v>0.4</v>
      </c>
      <c r="H148" s="91">
        <f>VLOOKUP(C148,[1]Insumos!$A:$F,5,FALSE)</f>
        <v>3623</v>
      </c>
      <c r="I148" s="92">
        <f t="shared" si="21"/>
        <v>1449</v>
      </c>
      <c r="J148" s="86"/>
      <c r="K148" s="157"/>
      <c r="L148" s="147"/>
      <c r="M148" s="147"/>
    </row>
    <row r="149" spans="1:13" ht="13.5" thickBot="1">
      <c r="B149" s="95" t="s">
        <v>54</v>
      </c>
      <c r="C149" s="96" t="s">
        <v>283</v>
      </c>
      <c r="D149" s="97" t="s">
        <v>284</v>
      </c>
      <c r="E149" s="217" t="s">
        <v>285</v>
      </c>
      <c r="F149" s="98" t="s">
        <v>192</v>
      </c>
      <c r="G149" s="111">
        <v>0.95960000000000001</v>
      </c>
      <c r="H149" s="91">
        <f>VLOOKUP(C149,[1]Insumos!$A:$F,5,FALSE)</f>
        <v>1897</v>
      </c>
      <c r="I149" s="92">
        <f t="shared" si="21"/>
        <v>1820</v>
      </c>
      <c r="J149" s="93"/>
      <c r="K149" s="93"/>
      <c r="L149" s="147"/>
      <c r="M149" s="147"/>
    </row>
    <row r="150" spans="1:13" ht="13.5" thickBot="1">
      <c r="B150" s="147"/>
      <c r="C150" s="147"/>
      <c r="D150" s="148"/>
      <c r="F150" s="147"/>
      <c r="G150" s="147"/>
      <c r="H150" s="147"/>
      <c r="I150" s="147"/>
      <c r="J150" s="147"/>
      <c r="K150" s="147"/>
      <c r="L150" s="147"/>
      <c r="M150" s="147"/>
    </row>
    <row r="151" spans="1:13" ht="25.5">
      <c r="B151" s="152" t="s">
        <v>261</v>
      </c>
      <c r="C151" s="122" t="s">
        <v>262</v>
      </c>
      <c r="D151" s="123" t="s">
        <v>263</v>
      </c>
      <c r="E151" s="213" t="s">
        <v>264</v>
      </c>
      <c r="F151" s="124" t="s">
        <v>265</v>
      </c>
      <c r="G151" s="125" t="s">
        <v>266</v>
      </c>
      <c r="H151" s="126" t="s">
        <v>14</v>
      </c>
      <c r="I151" s="154" t="s">
        <v>231</v>
      </c>
      <c r="J151" s="155" t="s">
        <v>267</v>
      </c>
      <c r="K151" s="156" t="s">
        <v>268</v>
      </c>
      <c r="L151" s="147"/>
      <c r="M151" s="147"/>
    </row>
    <row r="152" spans="1:13" ht="25.5">
      <c r="A152" s="147">
        <v>22</v>
      </c>
      <c r="B152" s="80" t="s">
        <v>56</v>
      </c>
      <c r="C152" s="81" t="s">
        <v>271</v>
      </c>
      <c r="D152" s="82" t="s">
        <v>369</v>
      </c>
      <c r="E152" s="214" t="s">
        <v>273</v>
      </c>
      <c r="F152" s="83" t="s">
        <v>370</v>
      </c>
      <c r="G152" s="83"/>
      <c r="H152" s="84"/>
      <c r="I152" s="85">
        <f>SUM(I153:I157)</f>
        <v>75365</v>
      </c>
      <c r="J152" s="86">
        <f>'A.I.U'!$G$30</f>
        <v>1.3668</v>
      </c>
      <c r="K152" s="157">
        <f>ROUND(I152*J152,0)</f>
        <v>103009</v>
      </c>
      <c r="L152" s="147"/>
      <c r="M152" s="147"/>
    </row>
    <row r="153" spans="1:13">
      <c r="B153" s="87" t="s">
        <v>56</v>
      </c>
      <c r="C153" s="88" t="s">
        <v>288</v>
      </c>
      <c r="D153" s="89" t="s">
        <v>289</v>
      </c>
      <c r="E153" s="215" t="s">
        <v>278</v>
      </c>
      <c r="F153" s="90" t="s">
        <v>279</v>
      </c>
      <c r="G153" s="90">
        <v>0.1</v>
      </c>
      <c r="H153" s="91">
        <f>VLOOKUP(C153,[1]Insumos!$A:$F,5,FALSE)</f>
        <v>37863</v>
      </c>
      <c r="I153" s="92">
        <f t="shared" ref="I153:I157" si="22">ROUND(H153*G153,0)</f>
        <v>3786</v>
      </c>
      <c r="J153" s="86"/>
      <c r="K153" s="157"/>
      <c r="L153" s="147"/>
      <c r="M153" s="147"/>
    </row>
    <row r="154" spans="1:13">
      <c r="B154" s="103" t="s">
        <v>56</v>
      </c>
      <c r="C154" s="99" t="s">
        <v>371</v>
      </c>
      <c r="D154" s="100" t="s">
        <v>372</v>
      </c>
      <c r="E154" s="219" t="s">
        <v>305</v>
      </c>
      <c r="F154" s="101" t="s">
        <v>192</v>
      </c>
      <c r="G154" s="101">
        <v>1</v>
      </c>
      <c r="H154" s="91">
        <f>VLOOKUP(C154,[1]Insumos!$A:$F,5,FALSE)</f>
        <v>49504</v>
      </c>
      <c r="I154" s="92">
        <f t="shared" si="22"/>
        <v>49504</v>
      </c>
      <c r="J154" s="86"/>
      <c r="K154" s="157"/>
      <c r="L154" s="147"/>
      <c r="M154" s="147"/>
    </row>
    <row r="155" spans="1:13">
      <c r="B155" s="103" t="s">
        <v>56</v>
      </c>
      <c r="C155" s="99" t="s">
        <v>303</v>
      </c>
      <c r="D155" s="100" t="s">
        <v>304</v>
      </c>
      <c r="E155" s="219" t="s">
        <v>305</v>
      </c>
      <c r="F155" s="101" t="s">
        <v>306</v>
      </c>
      <c r="G155" s="101">
        <v>0.1</v>
      </c>
      <c r="H155" s="91">
        <f>VLOOKUP(C155,[1]Insumos!$A:$F,5,FALSE)</f>
        <v>187426</v>
      </c>
      <c r="I155" s="92">
        <f t="shared" si="22"/>
        <v>18743</v>
      </c>
      <c r="J155" s="86"/>
      <c r="K155" s="157"/>
      <c r="L155" s="147"/>
      <c r="M155" s="147"/>
    </row>
    <row r="156" spans="1:13">
      <c r="B156" s="103" t="s">
        <v>56</v>
      </c>
      <c r="C156" s="99" t="s">
        <v>373</v>
      </c>
      <c r="D156" s="100" t="s">
        <v>374</v>
      </c>
      <c r="E156" s="219" t="s">
        <v>285</v>
      </c>
      <c r="F156" s="101" t="s">
        <v>375</v>
      </c>
      <c r="G156" s="101">
        <v>0.18</v>
      </c>
      <c r="H156" s="91">
        <f>VLOOKUP(C156,[1]Insumos!$A:$F,5,FALSE)</f>
        <v>16500</v>
      </c>
      <c r="I156" s="92">
        <f t="shared" si="22"/>
        <v>2970</v>
      </c>
      <c r="J156" s="86"/>
      <c r="K156" s="157"/>
      <c r="L156" s="147"/>
      <c r="M156" s="147"/>
    </row>
    <row r="157" spans="1:13" ht="13.5" thickBot="1">
      <c r="B157" s="95" t="s">
        <v>56</v>
      </c>
      <c r="C157" s="96" t="s">
        <v>280</v>
      </c>
      <c r="D157" s="97" t="s">
        <v>281</v>
      </c>
      <c r="E157" s="217" t="s">
        <v>282</v>
      </c>
      <c r="F157" s="98" t="s">
        <v>192</v>
      </c>
      <c r="G157" s="111">
        <v>0.1</v>
      </c>
      <c r="H157" s="91">
        <f>VLOOKUP(C157,[1]Insumos!$A:$F,5,FALSE)</f>
        <v>3623</v>
      </c>
      <c r="I157" s="92">
        <f t="shared" si="22"/>
        <v>362</v>
      </c>
      <c r="J157" s="86"/>
      <c r="K157" s="157"/>
      <c r="L157" s="147"/>
      <c r="M157" s="147"/>
    </row>
    <row r="158" spans="1:13" ht="13.5" thickBot="1">
      <c r="B158" s="147"/>
      <c r="C158" s="147"/>
      <c r="D158" s="148"/>
      <c r="F158" s="147"/>
      <c r="G158" s="147"/>
      <c r="H158" s="147"/>
      <c r="I158" s="147"/>
      <c r="J158" s="147"/>
      <c r="K158" s="147"/>
      <c r="L158" s="147"/>
      <c r="M158" s="147"/>
    </row>
    <row r="159" spans="1:13" ht="25.5">
      <c r="B159" s="152" t="s">
        <v>261</v>
      </c>
      <c r="C159" s="122" t="s">
        <v>262</v>
      </c>
      <c r="D159" s="123" t="s">
        <v>263</v>
      </c>
      <c r="E159" s="213" t="s">
        <v>264</v>
      </c>
      <c r="F159" s="124" t="s">
        <v>265</v>
      </c>
      <c r="G159" s="125" t="s">
        <v>266</v>
      </c>
      <c r="H159" s="126" t="s">
        <v>14</v>
      </c>
      <c r="I159" s="154" t="s">
        <v>231</v>
      </c>
      <c r="J159" s="155" t="s">
        <v>267</v>
      </c>
      <c r="K159" s="156" t="s">
        <v>268</v>
      </c>
      <c r="L159" s="147"/>
      <c r="M159" s="147"/>
    </row>
    <row r="160" spans="1:13">
      <c r="A160" s="147">
        <v>23</v>
      </c>
      <c r="B160" s="80" t="s">
        <v>58</v>
      </c>
      <c r="C160" s="81" t="s">
        <v>271</v>
      </c>
      <c r="D160" s="82" t="s">
        <v>376</v>
      </c>
      <c r="E160" s="214" t="s">
        <v>273</v>
      </c>
      <c r="F160" s="83" t="s">
        <v>46</v>
      </c>
      <c r="G160" s="83"/>
      <c r="H160" s="84"/>
      <c r="I160" s="85">
        <f>SUM(I161:I162)</f>
        <v>297181</v>
      </c>
      <c r="J160" s="86">
        <f>'A.I.U'!$G$30</f>
        <v>1.3668</v>
      </c>
      <c r="K160" s="157">
        <f>ROUND(I160*J160,0)</f>
        <v>406187</v>
      </c>
      <c r="L160" s="147"/>
      <c r="M160" s="147"/>
    </row>
    <row r="161" spans="1:13">
      <c r="B161" s="87" t="s">
        <v>58</v>
      </c>
      <c r="C161" s="88" t="s">
        <v>313</v>
      </c>
      <c r="D161" s="89" t="s">
        <v>314</v>
      </c>
      <c r="E161" s="215" t="s">
        <v>278</v>
      </c>
      <c r="F161" s="90" t="s">
        <v>279</v>
      </c>
      <c r="G161" s="176">
        <v>3</v>
      </c>
      <c r="H161" s="91">
        <f>VLOOKUP(C161,[1]Insumos!$A:$F,5,FALSE)</f>
        <v>81549</v>
      </c>
      <c r="I161" s="92">
        <f t="shared" ref="I161:I162" si="23">ROUND(H161*G161,0)</f>
        <v>244647</v>
      </c>
      <c r="J161" s="86"/>
      <c r="K161" s="157"/>
      <c r="L161" s="147"/>
      <c r="M161" s="147"/>
    </row>
    <row r="162" spans="1:13" ht="13.5" thickBot="1">
      <c r="B162" s="95" t="s">
        <v>58</v>
      </c>
      <c r="C162" s="96" t="s">
        <v>280</v>
      </c>
      <c r="D162" s="97" t="s">
        <v>281</v>
      </c>
      <c r="E162" s="217" t="s">
        <v>282</v>
      </c>
      <c r="F162" s="98" t="s">
        <v>192</v>
      </c>
      <c r="G162" s="177">
        <v>14.5</v>
      </c>
      <c r="H162" s="91">
        <f>VLOOKUP(C162,[1]Insumos!$A:$F,5,FALSE)</f>
        <v>3623</v>
      </c>
      <c r="I162" s="92">
        <f t="shared" si="23"/>
        <v>52534</v>
      </c>
      <c r="J162" s="86"/>
      <c r="K162" s="157"/>
      <c r="L162" s="147"/>
      <c r="M162" s="147"/>
    </row>
    <row r="163" spans="1:13" ht="13.5" thickBot="1">
      <c r="B163" s="104"/>
      <c r="C163" s="104"/>
      <c r="D163" s="105"/>
      <c r="E163" s="216"/>
      <c r="F163" s="93"/>
      <c r="G163" s="93"/>
      <c r="H163" s="160"/>
      <c r="I163" s="160"/>
      <c r="J163" s="147"/>
      <c r="K163" s="147"/>
      <c r="L163" s="147"/>
      <c r="M163" s="147"/>
    </row>
    <row r="164" spans="1:13" ht="25.5">
      <c r="B164" s="152" t="s">
        <v>261</v>
      </c>
      <c r="C164" s="122" t="s">
        <v>262</v>
      </c>
      <c r="D164" s="123" t="s">
        <v>263</v>
      </c>
      <c r="E164" s="213" t="s">
        <v>264</v>
      </c>
      <c r="F164" s="124" t="s">
        <v>265</v>
      </c>
      <c r="G164" s="125" t="s">
        <v>266</v>
      </c>
      <c r="H164" s="126" t="s">
        <v>14</v>
      </c>
      <c r="I164" s="154" t="s">
        <v>231</v>
      </c>
      <c r="J164" s="155" t="s">
        <v>267</v>
      </c>
      <c r="K164" s="156" t="s">
        <v>268</v>
      </c>
      <c r="L164" s="147"/>
      <c r="M164" s="147"/>
    </row>
    <row r="165" spans="1:13" s="178" customFormat="1" ht="39" customHeight="1">
      <c r="A165" s="147">
        <v>24</v>
      </c>
      <c r="B165" s="80" t="s">
        <v>63</v>
      </c>
      <c r="C165" s="81" t="s">
        <v>271</v>
      </c>
      <c r="D165" s="110" t="s">
        <v>377</v>
      </c>
      <c r="E165" s="214" t="s">
        <v>273</v>
      </c>
      <c r="F165" s="83" t="s">
        <v>46</v>
      </c>
      <c r="G165" s="83"/>
      <c r="H165" s="84"/>
      <c r="I165" s="85">
        <f>SUM(I166:I179)</f>
        <v>1029852</v>
      </c>
      <c r="J165" s="86">
        <f>'A.I.U'!$G$30</f>
        <v>1.3668</v>
      </c>
      <c r="K165" s="157">
        <f>ROUND(I165*J165,0)</f>
        <v>1407602</v>
      </c>
      <c r="L165" s="147"/>
      <c r="M165" s="147"/>
    </row>
    <row r="166" spans="1:13">
      <c r="B166" s="87" t="s">
        <v>63</v>
      </c>
      <c r="C166" s="88" t="s">
        <v>378</v>
      </c>
      <c r="D166" s="89" t="s">
        <v>379</v>
      </c>
      <c r="E166" s="215" t="s">
        <v>380</v>
      </c>
      <c r="F166" s="90" t="s">
        <v>46</v>
      </c>
      <c r="G166" s="90">
        <v>0.73</v>
      </c>
      <c r="H166" s="91">
        <f>VLOOKUP(C166,[1]Insumos!$A:$F,5,FALSE)</f>
        <v>597780</v>
      </c>
      <c r="I166" s="92">
        <f t="shared" ref="I166:I179" si="24">ROUND(H166*G166,0)</f>
        <v>436379</v>
      </c>
      <c r="J166" s="93"/>
      <c r="K166" s="93"/>
      <c r="L166" s="147"/>
      <c r="M166" s="147"/>
    </row>
    <row r="167" spans="1:13">
      <c r="B167" s="87" t="s">
        <v>63</v>
      </c>
      <c r="C167" s="88" t="s">
        <v>381</v>
      </c>
      <c r="D167" s="89" t="s">
        <v>382</v>
      </c>
      <c r="E167" s="215" t="s">
        <v>278</v>
      </c>
      <c r="F167" s="90" t="s">
        <v>279</v>
      </c>
      <c r="G167" s="90">
        <v>4.7</v>
      </c>
      <c r="H167" s="91">
        <f>VLOOKUP(C167,[1]Insumos!$A:$F,5,FALSE)</f>
        <v>96111</v>
      </c>
      <c r="I167" s="92">
        <f t="shared" si="24"/>
        <v>451722</v>
      </c>
      <c r="J167" s="93"/>
      <c r="K167" s="93"/>
      <c r="L167" s="147"/>
      <c r="M167" s="147"/>
    </row>
    <row r="168" spans="1:13">
      <c r="B168" s="87" t="s">
        <v>63</v>
      </c>
      <c r="C168" s="88" t="s">
        <v>303</v>
      </c>
      <c r="D168" s="89" t="s">
        <v>304</v>
      </c>
      <c r="E168" s="215" t="s">
        <v>305</v>
      </c>
      <c r="F168" s="90" t="s">
        <v>306</v>
      </c>
      <c r="G168" s="90">
        <v>8.7999999999999995E-2</v>
      </c>
      <c r="H168" s="91">
        <f>VLOOKUP(C168,[1]Insumos!$A:$F,5,FALSE)</f>
        <v>187426</v>
      </c>
      <c r="I168" s="92">
        <f t="shared" si="24"/>
        <v>16493</v>
      </c>
      <c r="J168" s="93"/>
      <c r="K168" s="93"/>
      <c r="L168" s="147"/>
      <c r="M168" s="147"/>
    </row>
    <row r="169" spans="1:13">
      <c r="B169" s="87" t="s">
        <v>63</v>
      </c>
      <c r="C169" s="88" t="s">
        <v>280</v>
      </c>
      <c r="D169" s="89" t="s">
        <v>281</v>
      </c>
      <c r="E169" s="215" t="s">
        <v>282</v>
      </c>
      <c r="F169" s="90" t="s">
        <v>192</v>
      </c>
      <c r="G169" s="90">
        <v>3</v>
      </c>
      <c r="H169" s="91">
        <f>VLOOKUP(C169,[1]Insumos!$A:$F,5,FALSE)</f>
        <v>3623</v>
      </c>
      <c r="I169" s="92">
        <f t="shared" si="24"/>
        <v>10869</v>
      </c>
      <c r="J169" s="93"/>
      <c r="K169" s="93"/>
      <c r="L169" s="147"/>
      <c r="M169" s="147"/>
    </row>
    <row r="170" spans="1:13">
      <c r="B170" s="87" t="s">
        <v>63</v>
      </c>
      <c r="C170" s="88" t="s">
        <v>283</v>
      </c>
      <c r="D170" s="89" t="s">
        <v>284</v>
      </c>
      <c r="E170" s="215" t="s">
        <v>285</v>
      </c>
      <c r="F170" s="90" t="s">
        <v>192</v>
      </c>
      <c r="G170" s="90">
        <v>7.4</v>
      </c>
      <c r="H170" s="91">
        <f>VLOOKUP(C170,[1]Insumos!$A:$F,5,FALSE)</f>
        <v>1897</v>
      </c>
      <c r="I170" s="92">
        <f t="shared" si="24"/>
        <v>14038</v>
      </c>
      <c r="J170" s="93"/>
      <c r="K170" s="93"/>
      <c r="L170" s="147"/>
      <c r="M170" s="147"/>
    </row>
    <row r="171" spans="1:13">
      <c r="B171" s="87" t="s">
        <v>63</v>
      </c>
      <c r="C171" s="88" t="s">
        <v>383</v>
      </c>
      <c r="D171" s="89" t="s">
        <v>384</v>
      </c>
      <c r="E171" s="215" t="s">
        <v>285</v>
      </c>
      <c r="F171" s="90" t="s">
        <v>375</v>
      </c>
      <c r="G171" s="90">
        <v>0.1</v>
      </c>
      <c r="H171" s="91">
        <f>VLOOKUP(C171,[1]Insumos!$A:$F,5,FALSE)</f>
        <v>12500</v>
      </c>
      <c r="I171" s="92">
        <f t="shared" si="24"/>
        <v>1250</v>
      </c>
      <c r="J171" s="93"/>
      <c r="K171" s="93"/>
      <c r="L171" s="147"/>
      <c r="M171" s="147"/>
    </row>
    <row r="172" spans="1:13">
      <c r="B172" s="87" t="s">
        <v>63</v>
      </c>
      <c r="C172" s="88" t="s">
        <v>385</v>
      </c>
      <c r="D172" s="89" t="s">
        <v>386</v>
      </c>
      <c r="E172" s="215" t="s">
        <v>285</v>
      </c>
      <c r="F172" s="90" t="s">
        <v>317</v>
      </c>
      <c r="G172" s="90">
        <v>1</v>
      </c>
      <c r="H172" s="91">
        <f>VLOOKUP(C172,[1]Insumos!$A:$F,5,FALSE)</f>
        <v>6176</v>
      </c>
      <c r="I172" s="92">
        <f t="shared" si="24"/>
        <v>6176</v>
      </c>
      <c r="J172" s="93"/>
      <c r="K172" s="93"/>
      <c r="L172" s="147"/>
      <c r="M172" s="147"/>
    </row>
    <row r="173" spans="1:13">
      <c r="B173" s="87" t="s">
        <v>63</v>
      </c>
      <c r="C173" s="88" t="s">
        <v>387</v>
      </c>
      <c r="D173" s="89" t="s">
        <v>388</v>
      </c>
      <c r="E173" s="215" t="s">
        <v>285</v>
      </c>
      <c r="F173" s="90" t="s">
        <v>46</v>
      </c>
      <c r="G173" s="90">
        <v>0.33</v>
      </c>
      <c r="H173" s="91">
        <f>VLOOKUP(C173,[1]Insumos!$A:$F,5,FALSE)</f>
        <v>98800</v>
      </c>
      <c r="I173" s="92">
        <f t="shared" si="24"/>
        <v>32604</v>
      </c>
      <c r="J173" s="93"/>
      <c r="K173" s="93"/>
      <c r="L173" s="147"/>
      <c r="M173" s="147"/>
    </row>
    <row r="174" spans="1:13">
      <c r="B174" s="87" t="s">
        <v>63</v>
      </c>
      <c r="C174" s="88" t="s">
        <v>290</v>
      </c>
      <c r="D174" s="89" t="s">
        <v>291</v>
      </c>
      <c r="E174" s="215" t="s">
        <v>285</v>
      </c>
      <c r="F174" s="90" t="s">
        <v>292</v>
      </c>
      <c r="G174" s="90">
        <v>2</v>
      </c>
      <c r="H174" s="91">
        <f>VLOOKUP(C174,[1]Insumos!$A:$F,5,FALSE)</f>
        <v>5304</v>
      </c>
      <c r="I174" s="92">
        <f t="shared" si="24"/>
        <v>10608</v>
      </c>
      <c r="J174" s="93"/>
      <c r="K174" s="93"/>
      <c r="L174" s="147"/>
      <c r="M174" s="147"/>
    </row>
    <row r="175" spans="1:13">
      <c r="B175" s="87" t="s">
        <v>63</v>
      </c>
      <c r="C175" s="88" t="s">
        <v>389</v>
      </c>
      <c r="D175" s="89" t="s">
        <v>390</v>
      </c>
      <c r="E175" s="215" t="s">
        <v>305</v>
      </c>
      <c r="F175" s="90" t="s">
        <v>306</v>
      </c>
      <c r="G175" s="90">
        <v>12</v>
      </c>
      <c r="H175" s="91">
        <f>VLOOKUP(C175,[1]Insumos!$A:$F,5,FALSE)</f>
        <v>235</v>
      </c>
      <c r="I175" s="92">
        <f t="shared" si="24"/>
        <v>2820</v>
      </c>
      <c r="J175" s="93"/>
      <c r="K175" s="93"/>
      <c r="L175" s="147"/>
      <c r="M175" s="147"/>
    </row>
    <row r="176" spans="1:13">
      <c r="B176" s="87" t="s">
        <v>63</v>
      </c>
      <c r="C176" s="88" t="s">
        <v>391</v>
      </c>
      <c r="D176" s="89" t="s">
        <v>392</v>
      </c>
      <c r="E176" s="215" t="s">
        <v>305</v>
      </c>
      <c r="F176" s="90" t="s">
        <v>306</v>
      </c>
      <c r="G176" s="90">
        <v>9</v>
      </c>
      <c r="H176" s="91">
        <f>VLOOKUP(C176,[1]Insumos!$A:$F,5,FALSE)</f>
        <v>239</v>
      </c>
      <c r="I176" s="92">
        <f t="shared" si="24"/>
        <v>2151</v>
      </c>
      <c r="J176" s="93"/>
      <c r="K176" s="93"/>
      <c r="L176" s="147"/>
      <c r="M176" s="147"/>
    </row>
    <row r="177" spans="1:13">
      <c r="B177" s="87" t="s">
        <v>63</v>
      </c>
      <c r="C177" s="88" t="s">
        <v>393</v>
      </c>
      <c r="D177" s="89" t="s">
        <v>394</v>
      </c>
      <c r="E177" s="215" t="s">
        <v>285</v>
      </c>
      <c r="F177" s="90" t="s">
        <v>317</v>
      </c>
      <c r="G177" s="90">
        <v>0.64</v>
      </c>
      <c r="H177" s="91">
        <f>VLOOKUP(C177,[1]Insumos!$A:$F,5,FALSE)</f>
        <v>19807</v>
      </c>
      <c r="I177" s="92">
        <f t="shared" si="24"/>
        <v>12676</v>
      </c>
      <c r="J177" s="93"/>
      <c r="K177" s="93"/>
      <c r="L177" s="147"/>
      <c r="M177" s="147"/>
    </row>
    <row r="178" spans="1:13">
      <c r="B178" s="87" t="s">
        <v>63</v>
      </c>
      <c r="C178" s="88" t="s">
        <v>395</v>
      </c>
      <c r="D178" s="89" t="s">
        <v>396</v>
      </c>
      <c r="E178" s="215" t="s">
        <v>305</v>
      </c>
      <c r="F178" s="90" t="s">
        <v>306</v>
      </c>
      <c r="G178" s="112">
        <v>9</v>
      </c>
      <c r="H178" s="91">
        <f>VLOOKUP(C178,[1]Insumos!$A:$F,5,FALSE)</f>
        <v>406</v>
      </c>
      <c r="I178" s="92">
        <f t="shared" si="24"/>
        <v>3654</v>
      </c>
      <c r="J178" s="93"/>
      <c r="K178" s="93"/>
      <c r="L178" s="147"/>
      <c r="M178" s="147"/>
    </row>
    <row r="179" spans="1:13" ht="13.5" thickBot="1">
      <c r="B179" s="95" t="s">
        <v>63</v>
      </c>
      <c r="C179" s="96" t="s">
        <v>397</v>
      </c>
      <c r="D179" s="97" t="s">
        <v>398</v>
      </c>
      <c r="E179" s="217" t="s">
        <v>285</v>
      </c>
      <c r="F179" s="98" t="s">
        <v>192</v>
      </c>
      <c r="G179" s="98">
        <v>2</v>
      </c>
      <c r="H179" s="91">
        <f>VLOOKUP(C179,[1]Insumos!$A:$F,5,FALSE)</f>
        <v>14206</v>
      </c>
      <c r="I179" s="92">
        <f t="shared" si="24"/>
        <v>28412</v>
      </c>
      <c r="J179" s="93"/>
      <c r="K179" s="93"/>
      <c r="L179" s="147"/>
      <c r="M179" s="147"/>
    </row>
    <row r="180" spans="1:13" ht="13.5" thickBot="1">
      <c r="B180" s="104"/>
      <c r="C180" s="104"/>
      <c r="D180" s="105"/>
      <c r="E180" s="216"/>
      <c r="F180" s="93"/>
      <c r="G180" s="93"/>
      <c r="H180" s="160"/>
      <c r="I180" s="160"/>
      <c r="J180" s="147"/>
      <c r="K180" s="147"/>
      <c r="L180" s="147"/>
      <c r="M180" s="147"/>
    </row>
    <row r="181" spans="1:13" ht="25.5">
      <c r="B181" s="152" t="s">
        <v>261</v>
      </c>
      <c r="C181" s="122" t="s">
        <v>262</v>
      </c>
      <c r="D181" s="123" t="s">
        <v>263</v>
      </c>
      <c r="E181" s="213" t="s">
        <v>264</v>
      </c>
      <c r="F181" s="124" t="s">
        <v>265</v>
      </c>
      <c r="G181" s="125" t="s">
        <v>266</v>
      </c>
      <c r="H181" s="126" t="s">
        <v>14</v>
      </c>
      <c r="I181" s="154" t="s">
        <v>231</v>
      </c>
      <c r="J181" s="155" t="s">
        <v>267</v>
      </c>
      <c r="K181" s="156" t="s">
        <v>268</v>
      </c>
      <c r="L181" s="147"/>
      <c r="M181" s="147"/>
    </row>
    <row r="182" spans="1:13" ht="38.25">
      <c r="A182" s="147">
        <v>25</v>
      </c>
      <c r="B182" s="80" t="s">
        <v>65</v>
      </c>
      <c r="C182" s="81" t="s">
        <v>271</v>
      </c>
      <c r="D182" s="82" t="s">
        <v>399</v>
      </c>
      <c r="E182" s="214" t="s">
        <v>273</v>
      </c>
      <c r="F182" s="83" t="s">
        <v>46</v>
      </c>
      <c r="G182" s="83"/>
      <c r="H182" s="84"/>
      <c r="I182" s="85">
        <f>SUM(I183:I196)</f>
        <v>1199072</v>
      </c>
      <c r="J182" s="86">
        <f>'A.I.U'!$G$30</f>
        <v>1.3668</v>
      </c>
      <c r="K182" s="157">
        <f>ROUND(I182*J182,0)</f>
        <v>1638892</v>
      </c>
      <c r="L182" s="147"/>
      <c r="M182" s="147"/>
    </row>
    <row r="183" spans="1:13">
      <c r="B183" s="87" t="s">
        <v>65</v>
      </c>
      <c r="C183" s="88" t="s">
        <v>378</v>
      </c>
      <c r="D183" s="89" t="s">
        <v>379</v>
      </c>
      <c r="E183" s="215" t="s">
        <v>380</v>
      </c>
      <c r="F183" s="90" t="s">
        <v>46</v>
      </c>
      <c r="G183" s="90">
        <v>1.05</v>
      </c>
      <c r="H183" s="91">
        <f>VLOOKUP(C183,[1]Insumos!$A:$F,5,FALSE)</f>
        <v>597780</v>
      </c>
      <c r="I183" s="92">
        <f t="shared" ref="I183:I196" si="25">ROUND(H183*G183,0)</f>
        <v>627669</v>
      </c>
      <c r="J183" s="93"/>
      <c r="K183" s="93"/>
      <c r="L183" s="147"/>
      <c r="M183" s="147"/>
    </row>
    <row r="184" spans="1:13">
      <c r="B184" s="87" t="s">
        <v>65</v>
      </c>
      <c r="C184" s="88" t="s">
        <v>381</v>
      </c>
      <c r="D184" s="89" t="s">
        <v>382</v>
      </c>
      <c r="E184" s="215" t="s">
        <v>278</v>
      </c>
      <c r="F184" s="90" t="s">
        <v>279</v>
      </c>
      <c r="G184" s="90">
        <v>4.7</v>
      </c>
      <c r="H184" s="91">
        <f>VLOOKUP(C184,[1]Insumos!$A:$F,5,FALSE)</f>
        <v>96111</v>
      </c>
      <c r="I184" s="92">
        <f t="shared" si="25"/>
        <v>451722</v>
      </c>
      <c r="J184" s="93"/>
      <c r="K184" s="93"/>
      <c r="L184" s="147"/>
      <c r="M184" s="147"/>
    </row>
    <row r="185" spans="1:13">
      <c r="B185" s="87" t="s">
        <v>65</v>
      </c>
      <c r="C185" s="88" t="s">
        <v>395</v>
      </c>
      <c r="D185" s="89" t="s">
        <v>396</v>
      </c>
      <c r="E185" s="215" t="s">
        <v>305</v>
      </c>
      <c r="F185" s="90" t="s">
        <v>306</v>
      </c>
      <c r="G185" s="90">
        <v>40.909090909090907</v>
      </c>
      <c r="H185" s="91">
        <f>VLOOKUP(C185,[1]Insumos!$A:$F,5,FALSE)</f>
        <v>406</v>
      </c>
      <c r="I185" s="92">
        <f t="shared" si="25"/>
        <v>16609</v>
      </c>
      <c r="J185" s="93"/>
      <c r="K185" s="93"/>
      <c r="L185" s="147"/>
      <c r="M185" s="147"/>
    </row>
    <row r="186" spans="1:13">
      <c r="B186" s="87" t="s">
        <v>65</v>
      </c>
      <c r="C186" s="88" t="s">
        <v>303</v>
      </c>
      <c r="D186" s="89" t="s">
        <v>304</v>
      </c>
      <c r="E186" s="215" t="s">
        <v>305</v>
      </c>
      <c r="F186" s="90" t="s">
        <v>306</v>
      </c>
      <c r="G186" s="90">
        <v>8.8300000000000003E-2</v>
      </c>
      <c r="H186" s="91">
        <f>VLOOKUP(C186,[1]Insumos!$A:$F,5,FALSE)</f>
        <v>187426</v>
      </c>
      <c r="I186" s="92">
        <f t="shared" si="25"/>
        <v>16550</v>
      </c>
      <c r="J186" s="93"/>
      <c r="K186" s="93"/>
      <c r="L186" s="147"/>
      <c r="M186" s="147"/>
    </row>
    <row r="187" spans="1:13">
      <c r="B187" s="87" t="s">
        <v>65</v>
      </c>
      <c r="C187" s="88" t="s">
        <v>400</v>
      </c>
      <c r="D187" s="89" t="s">
        <v>401</v>
      </c>
      <c r="E187" s="215" t="s">
        <v>305</v>
      </c>
      <c r="F187" s="90" t="s">
        <v>306</v>
      </c>
      <c r="G187" s="90">
        <v>0.1</v>
      </c>
      <c r="H187" s="91">
        <f>VLOOKUP(C187,[1]Insumos!$A:$F,5,FALSE)</f>
        <v>66212</v>
      </c>
      <c r="I187" s="92">
        <f t="shared" si="25"/>
        <v>6621</v>
      </c>
      <c r="J187" s="93"/>
      <c r="K187" s="93"/>
      <c r="L187" s="147"/>
      <c r="M187" s="147"/>
    </row>
    <row r="188" spans="1:13">
      <c r="B188" s="87" t="s">
        <v>65</v>
      </c>
      <c r="C188" s="88" t="s">
        <v>373</v>
      </c>
      <c r="D188" s="89" t="s">
        <v>374</v>
      </c>
      <c r="E188" s="215" t="s">
        <v>285</v>
      </c>
      <c r="F188" s="90" t="s">
        <v>375</v>
      </c>
      <c r="G188" s="90">
        <v>0.1</v>
      </c>
      <c r="H188" s="91">
        <f>VLOOKUP(C188,[1]Insumos!$A:$F,5,FALSE)</f>
        <v>16500</v>
      </c>
      <c r="I188" s="92">
        <f t="shared" si="25"/>
        <v>1650</v>
      </c>
      <c r="J188" s="93"/>
      <c r="K188" s="93"/>
      <c r="L188" s="147"/>
      <c r="M188" s="147"/>
    </row>
    <row r="189" spans="1:13">
      <c r="B189" s="87" t="s">
        <v>65</v>
      </c>
      <c r="C189" s="88" t="s">
        <v>391</v>
      </c>
      <c r="D189" s="89" t="s">
        <v>392</v>
      </c>
      <c r="E189" s="215" t="s">
        <v>305</v>
      </c>
      <c r="F189" s="90" t="s">
        <v>306</v>
      </c>
      <c r="G189" s="90">
        <v>18.18181818181818</v>
      </c>
      <c r="H189" s="91">
        <f>VLOOKUP(C189,[1]Insumos!$A:$F,5,FALSE)</f>
        <v>239</v>
      </c>
      <c r="I189" s="92">
        <f t="shared" si="25"/>
        <v>4345</v>
      </c>
      <c r="J189" s="93"/>
      <c r="K189" s="93"/>
      <c r="L189" s="147"/>
      <c r="M189" s="147"/>
    </row>
    <row r="190" spans="1:13">
      <c r="B190" s="87" t="s">
        <v>65</v>
      </c>
      <c r="C190" s="88" t="s">
        <v>280</v>
      </c>
      <c r="D190" s="89" t="s">
        <v>281</v>
      </c>
      <c r="E190" s="215" t="s">
        <v>282</v>
      </c>
      <c r="F190" s="90" t="s">
        <v>192</v>
      </c>
      <c r="G190" s="90">
        <v>1</v>
      </c>
      <c r="H190" s="91">
        <f>VLOOKUP(C190,[1]Insumos!$A:$F,5,FALSE)</f>
        <v>3623</v>
      </c>
      <c r="I190" s="92">
        <f t="shared" si="25"/>
        <v>3623</v>
      </c>
      <c r="J190" s="93"/>
      <c r="K190" s="93"/>
      <c r="L190" s="147"/>
      <c r="M190" s="147"/>
    </row>
    <row r="191" spans="1:13">
      <c r="B191" s="87" t="s">
        <v>65</v>
      </c>
      <c r="C191" s="88" t="s">
        <v>283</v>
      </c>
      <c r="D191" s="89" t="s">
        <v>284</v>
      </c>
      <c r="E191" s="215" t="s">
        <v>285</v>
      </c>
      <c r="F191" s="90" t="s">
        <v>192</v>
      </c>
      <c r="G191" s="90">
        <v>5</v>
      </c>
      <c r="H191" s="91">
        <f>VLOOKUP(C191,[1]Insumos!$A:$F,5,FALSE)</f>
        <v>1897</v>
      </c>
      <c r="I191" s="92">
        <f t="shared" si="25"/>
        <v>9485</v>
      </c>
      <c r="J191" s="93"/>
      <c r="K191" s="93"/>
      <c r="L191" s="147"/>
      <c r="M191" s="147"/>
    </row>
    <row r="192" spans="1:13">
      <c r="B192" s="87" t="s">
        <v>65</v>
      </c>
      <c r="C192" s="88" t="s">
        <v>385</v>
      </c>
      <c r="D192" s="89" t="s">
        <v>386</v>
      </c>
      <c r="E192" s="215" t="s">
        <v>285</v>
      </c>
      <c r="F192" s="90" t="s">
        <v>317</v>
      </c>
      <c r="G192" s="90">
        <v>2</v>
      </c>
      <c r="H192" s="91">
        <f>VLOOKUP(C192,[1]Insumos!$A:$F,5,FALSE)</f>
        <v>6176</v>
      </c>
      <c r="I192" s="92">
        <f t="shared" si="25"/>
        <v>12352</v>
      </c>
      <c r="J192" s="93"/>
      <c r="K192" s="93"/>
      <c r="L192" s="147"/>
      <c r="M192" s="147"/>
    </row>
    <row r="193" spans="1:13">
      <c r="B193" s="87" t="s">
        <v>65</v>
      </c>
      <c r="C193" s="88" t="s">
        <v>402</v>
      </c>
      <c r="D193" s="89" t="s">
        <v>403</v>
      </c>
      <c r="E193" s="215" t="s">
        <v>285</v>
      </c>
      <c r="F193" s="90" t="s">
        <v>295</v>
      </c>
      <c r="G193" s="90">
        <v>2</v>
      </c>
      <c r="H193" s="91">
        <f>VLOOKUP(C193,[1]Insumos!$A:$F,5,FALSE)</f>
        <v>3630</v>
      </c>
      <c r="I193" s="92">
        <f t="shared" si="25"/>
        <v>7260</v>
      </c>
      <c r="J193" s="93"/>
      <c r="K193" s="93"/>
      <c r="L193" s="147"/>
      <c r="M193" s="147"/>
    </row>
    <row r="194" spans="1:13">
      <c r="B194" s="87" t="s">
        <v>65</v>
      </c>
      <c r="C194" s="88" t="s">
        <v>290</v>
      </c>
      <c r="D194" s="89" t="s">
        <v>291</v>
      </c>
      <c r="E194" s="215" t="s">
        <v>285</v>
      </c>
      <c r="F194" s="90" t="s">
        <v>292</v>
      </c>
      <c r="G194" s="90">
        <v>2</v>
      </c>
      <c r="H194" s="91">
        <f>VLOOKUP(C194,[1]Insumos!$A:$F,5,FALSE)</f>
        <v>5304</v>
      </c>
      <c r="I194" s="92">
        <f t="shared" si="25"/>
        <v>10608</v>
      </c>
      <c r="J194" s="93"/>
      <c r="K194" s="93"/>
      <c r="L194" s="147"/>
      <c r="M194" s="147"/>
    </row>
    <row r="195" spans="1:13">
      <c r="B195" s="87" t="s">
        <v>65</v>
      </c>
      <c r="C195" s="88" t="s">
        <v>393</v>
      </c>
      <c r="D195" s="89" t="s">
        <v>394</v>
      </c>
      <c r="E195" s="215" t="s">
        <v>285</v>
      </c>
      <c r="F195" s="90" t="s">
        <v>317</v>
      </c>
      <c r="G195" s="90">
        <v>1.0584</v>
      </c>
      <c r="H195" s="91">
        <f>VLOOKUP(C195,[1]Insumos!$A:$F,5,FALSE)</f>
        <v>19807</v>
      </c>
      <c r="I195" s="92">
        <f t="shared" si="25"/>
        <v>20964</v>
      </c>
      <c r="J195" s="93"/>
      <c r="K195" s="93"/>
      <c r="L195" s="147"/>
      <c r="M195" s="147"/>
    </row>
    <row r="196" spans="1:13" ht="13.5" thickBot="1">
      <c r="B196" s="95" t="s">
        <v>65</v>
      </c>
      <c r="C196" s="96" t="s">
        <v>389</v>
      </c>
      <c r="D196" s="97" t="s">
        <v>390</v>
      </c>
      <c r="E196" s="217" t="s">
        <v>305</v>
      </c>
      <c r="F196" s="98" t="s">
        <v>306</v>
      </c>
      <c r="G196" s="98">
        <v>40.909090909090907</v>
      </c>
      <c r="H196" s="91">
        <f>VLOOKUP(C196,[1]Insumos!$A:$F,5,FALSE)</f>
        <v>235</v>
      </c>
      <c r="I196" s="92">
        <f t="shared" si="25"/>
        <v>9614</v>
      </c>
      <c r="J196" s="93"/>
      <c r="K196" s="93"/>
      <c r="L196" s="147"/>
      <c r="M196" s="147"/>
    </row>
    <row r="197" spans="1:13" ht="13.5" thickBot="1">
      <c r="B197" s="104"/>
      <c r="C197" s="104"/>
      <c r="D197" s="105"/>
      <c r="E197" s="216"/>
      <c r="F197" s="93"/>
      <c r="G197" s="93"/>
      <c r="H197" s="160"/>
      <c r="I197" s="160"/>
      <c r="J197" s="147"/>
      <c r="K197" s="147"/>
      <c r="L197" s="147"/>
      <c r="M197" s="147"/>
    </row>
    <row r="198" spans="1:13" ht="25.5">
      <c r="B198" s="152" t="s">
        <v>261</v>
      </c>
      <c r="C198" s="122" t="s">
        <v>262</v>
      </c>
      <c r="D198" s="123" t="s">
        <v>263</v>
      </c>
      <c r="E198" s="213" t="s">
        <v>264</v>
      </c>
      <c r="F198" s="124" t="s">
        <v>265</v>
      </c>
      <c r="G198" s="125" t="s">
        <v>266</v>
      </c>
      <c r="H198" s="126" t="s">
        <v>14</v>
      </c>
      <c r="I198" s="154" t="s">
        <v>231</v>
      </c>
      <c r="J198" s="155" t="s">
        <v>267</v>
      </c>
      <c r="K198" s="156" t="s">
        <v>268</v>
      </c>
      <c r="L198" s="147"/>
      <c r="M198" s="147"/>
    </row>
    <row r="199" spans="1:13" ht="72" customHeight="1">
      <c r="A199" s="147">
        <v>26</v>
      </c>
      <c r="B199" s="80" t="s">
        <v>80</v>
      </c>
      <c r="C199" s="81" t="s">
        <v>271</v>
      </c>
      <c r="D199" s="82" t="s">
        <v>404</v>
      </c>
      <c r="E199" s="214" t="s">
        <v>273</v>
      </c>
      <c r="F199" s="83" t="s">
        <v>46</v>
      </c>
      <c r="G199" s="83"/>
      <c r="H199" s="84"/>
      <c r="I199" s="85">
        <f>SUM(I200:I205)</f>
        <v>624356</v>
      </c>
      <c r="J199" s="86">
        <f>'A.I.U'!$G$30</f>
        <v>1.3668</v>
      </c>
      <c r="K199" s="157">
        <f>ROUND(I199*J199,0)</f>
        <v>853370</v>
      </c>
      <c r="L199" s="147"/>
      <c r="M199" s="147"/>
    </row>
    <row r="200" spans="1:13">
      <c r="B200" s="87" t="s">
        <v>80</v>
      </c>
      <c r="C200" s="88" t="s">
        <v>378</v>
      </c>
      <c r="D200" s="89" t="s">
        <v>379</v>
      </c>
      <c r="E200" s="215" t="s">
        <v>380</v>
      </c>
      <c r="F200" s="90" t="s">
        <v>46</v>
      </c>
      <c r="G200" s="90">
        <v>0.45</v>
      </c>
      <c r="H200" s="91">
        <f>VLOOKUP(C200,[1]Insumos!$A:$F,5,FALSE)</f>
        <v>597780</v>
      </c>
      <c r="I200" s="92">
        <f t="shared" ref="I200:I205" si="26">ROUND(H200*G200,0)</f>
        <v>269001</v>
      </c>
      <c r="J200" s="93"/>
      <c r="K200" s="93"/>
      <c r="L200" s="147"/>
      <c r="M200" s="147"/>
    </row>
    <row r="201" spans="1:13">
      <c r="B201" s="87" t="s">
        <v>80</v>
      </c>
      <c r="C201" s="88" t="s">
        <v>313</v>
      </c>
      <c r="D201" s="89" t="s">
        <v>314</v>
      </c>
      <c r="E201" s="215" t="s">
        <v>278</v>
      </c>
      <c r="F201" s="90" t="s">
        <v>279</v>
      </c>
      <c r="G201" s="90">
        <v>3.1</v>
      </c>
      <c r="H201" s="91">
        <f>VLOOKUP(C201,[1]Insumos!$A:$F,5,FALSE)</f>
        <v>81549</v>
      </c>
      <c r="I201" s="92">
        <f t="shared" si="26"/>
        <v>252802</v>
      </c>
      <c r="J201" s="93"/>
      <c r="K201" s="93"/>
      <c r="L201" s="147"/>
      <c r="M201" s="147"/>
    </row>
    <row r="202" spans="1:13">
      <c r="B202" s="87" t="s">
        <v>80</v>
      </c>
      <c r="C202" s="88" t="s">
        <v>303</v>
      </c>
      <c r="D202" s="89" t="s">
        <v>304</v>
      </c>
      <c r="E202" s="215" t="s">
        <v>305</v>
      </c>
      <c r="F202" s="90" t="s">
        <v>306</v>
      </c>
      <c r="G202" s="90">
        <v>3.3000000000000002E-2</v>
      </c>
      <c r="H202" s="91">
        <f>VLOOKUP(C202,[1]Insumos!$A:$F,5,FALSE)</f>
        <v>187426</v>
      </c>
      <c r="I202" s="92">
        <f t="shared" si="26"/>
        <v>6185</v>
      </c>
      <c r="J202" s="93"/>
      <c r="K202" s="93"/>
      <c r="L202" s="147"/>
      <c r="M202" s="147"/>
    </row>
    <row r="203" spans="1:13">
      <c r="B203" s="87" t="s">
        <v>80</v>
      </c>
      <c r="C203" s="88" t="s">
        <v>280</v>
      </c>
      <c r="D203" s="89" t="s">
        <v>281</v>
      </c>
      <c r="E203" s="215" t="s">
        <v>282</v>
      </c>
      <c r="F203" s="90" t="s">
        <v>192</v>
      </c>
      <c r="G203" s="90">
        <v>2.6</v>
      </c>
      <c r="H203" s="91">
        <f>VLOOKUP(C203,[1]Insumos!$A:$F,5,FALSE)</f>
        <v>3623</v>
      </c>
      <c r="I203" s="92">
        <f t="shared" si="26"/>
        <v>9420</v>
      </c>
      <c r="J203" s="93"/>
      <c r="K203" s="93"/>
      <c r="L203" s="147"/>
      <c r="M203" s="147"/>
    </row>
    <row r="204" spans="1:13">
      <c r="B204" s="87" t="s">
        <v>80</v>
      </c>
      <c r="C204" s="88" t="s">
        <v>405</v>
      </c>
      <c r="D204" s="89" t="s">
        <v>406</v>
      </c>
      <c r="E204" s="215" t="s">
        <v>285</v>
      </c>
      <c r="F204" s="90" t="s">
        <v>192</v>
      </c>
      <c r="G204" s="112">
        <v>1.5</v>
      </c>
      <c r="H204" s="91">
        <f>VLOOKUP(C204,[1]Insumos!$A:$F,5,FALSE)</f>
        <v>15152</v>
      </c>
      <c r="I204" s="92">
        <f t="shared" si="26"/>
        <v>22728</v>
      </c>
      <c r="J204" s="93"/>
      <c r="K204" s="93"/>
      <c r="L204" s="147"/>
      <c r="M204" s="147"/>
    </row>
    <row r="205" spans="1:13" ht="13.5" thickBot="1">
      <c r="B205" s="95" t="s">
        <v>80</v>
      </c>
      <c r="C205" s="96" t="s">
        <v>387</v>
      </c>
      <c r="D205" s="97" t="s">
        <v>388</v>
      </c>
      <c r="E205" s="217" t="s">
        <v>285</v>
      </c>
      <c r="F205" s="98" t="s">
        <v>46</v>
      </c>
      <c r="G205" s="98">
        <v>0.65</v>
      </c>
      <c r="H205" s="91">
        <f>VLOOKUP(C205,[1]Insumos!$A:$F,5,FALSE)</f>
        <v>98800</v>
      </c>
      <c r="I205" s="92">
        <f t="shared" si="26"/>
        <v>64220</v>
      </c>
      <c r="J205" s="93"/>
      <c r="K205" s="93"/>
      <c r="L205" s="147"/>
      <c r="M205" s="147"/>
    </row>
    <row r="206" spans="1:13" ht="13.5" thickBot="1">
      <c r="B206" s="104"/>
      <c r="C206" s="104"/>
      <c r="D206" s="105"/>
      <c r="E206" s="216"/>
      <c r="F206" s="93"/>
      <c r="G206" s="93"/>
      <c r="H206" s="160"/>
      <c r="I206" s="160"/>
      <c r="J206" s="147"/>
      <c r="K206" s="147"/>
      <c r="L206" s="147"/>
      <c r="M206" s="147"/>
    </row>
    <row r="207" spans="1:13" ht="25.5">
      <c r="B207" s="179" t="s">
        <v>261</v>
      </c>
      <c r="C207" s="180" t="s">
        <v>262</v>
      </c>
      <c r="D207" s="181" t="s">
        <v>263</v>
      </c>
      <c r="E207" s="221" t="s">
        <v>264</v>
      </c>
      <c r="F207" s="182" t="s">
        <v>265</v>
      </c>
      <c r="G207" s="183" t="s">
        <v>266</v>
      </c>
      <c r="H207" s="184" t="s">
        <v>14</v>
      </c>
      <c r="I207" s="154" t="s">
        <v>231</v>
      </c>
      <c r="J207" s="155" t="s">
        <v>267</v>
      </c>
      <c r="K207" s="156" t="s">
        <v>268</v>
      </c>
      <c r="L207" s="147"/>
      <c r="M207" s="147"/>
    </row>
    <row r="208" spans="1:13">
      <c r="A208" s="147">
        <v>27</v>
      </c>
      <c r="B208" s="80" t="s">
        <v>74</v>
      </c>
      <c r="C208" s="81" t="s">
        <v>271</v>
      </c>
      <c r="D208" s="82" t="s">
        <v>407</v>
      </c>
      <c r="E208" s="214" t="s">
        <v>273</v>
      </c>
      <c r="F208" s="83" t="s">
        <v>274</v>
      </c>
      <c r="G208" s="83"/>
      <c r="H208" s="107"/>
      <c r="I208" s="108">
        <f>SUM(I209:I213)</f>
        <v>41129</v>
      </c>
      <c r="J208" s="86">
        <f>'A.I.U'!$G$30</f>
        <v>1.3668</v>
      </c>
      <c r="K208" s="157">
        <f>ROUND(I208*J208,0)</f>
        <v>56215</v>
      </c>
      <c r="L208" s="147"/>
      <c r="M208" s="147"/>
    </row>
    <row r="209" spans="1:13">
      <c r="B209" s="87" t="s">
        <v>74</v>
      </c>
      <c r="C209" s="88" t="s">
        <v>408</v>
      </c>
      <c r="D209" s="89" t="s">
        <v>409</v>
      </c>
      <c r="E209" s="215" t="s">
        <v>380</v>
      </c>
      <c r="F209" s="90" t="s">
        <v>46</v>
      </c>
      <c r="G209" s="90">
        <v>0.05</v>
      </c>
      <c r="H209" s="91">
        <f>VLOOKUP(C209,[1]Insumos!$A:$F,5,FALSE)</f>
        <v>531559</v>
      </c>
      <c r="I209" s="92">
        <f t="shared" ref="I209:I213" si="27">ROUND(H209*G209,0)</f>
        <v>26578</v>
      </c>
      <c r="J209" s="93"/>
      <c r="K209" s="93"/>
      <c r="L209" s="147"/>
      <c r="M209" s="147"/>
    </row>
    <row r="210" spans="1:13">
      <c r="B210" s="87" t="s">
        <v>74</v>
      </c>
      <c r="C210" s="88" t="s">
        <v>288</v>
      </c>
      <c r="D210" s="89" t="s">
        <v>289</v>
      </c>
      <c r="E210" s="215" t="s">
        <v>278</v>
      </c>
      <c r="F210" s="90" t="s">
        <v>279</v>
      </c>
      <c r="G210" s="90">
        <v>0.33</v>
      </c>
      <c r="H210" s="91">
        <f>VLOOKUP(C210,[1]Insumos!$A:$F,5,FALSE)</f>
        <v>37863</v>
      </c>
      <c r="I210" s="92">
        <f t="shared" si="27"/>
        <v>12495</v>
      </c>
      <c r="J210" s="93"/>
      <c r="K210" s="93"/>
      <c r="L210" s="147"/>
      <c r="M210" s="147"/>
    </row>
    <row r="211" spans="1:13">
      <c r="B211" s="87" t="s">
        <v>74</v>
      </c>
      <c r="C211" s="88" t="s">
        <v>303</v>
      </c>
      <c r="D211" s="89" t="s">
        <v>304</v>
      </c>
      <c r="E211" s="215" t="s">
        <v>305</v>
      </c>
      <c r="F211" s="90" t="s">
        <v>306</v>
      </c>
      <c r="G211" s="90">
        <v>3.5000000000000001E-3</v>
      </c>
      <c r="H211" s="91">
        <f>VLOOKUP(C211,[1]Insumos!$A:$F,5,FALSE)</f>
        <v>187426</v>
      </c>
      <c r="I211" s="92">
        <f t="shared" si="27"/>
        <v>656</v>
      </c>
      <c r="J211" s="93"/>
      <c r="K211" s="93"/>
      <c r="L211" s="147"/>
      <c r="M211" s="147"/>
    </row>
    <row r="212" spans="1:13">
      <c r="B212" s="87" t="s">
        <v>74</v>
      </c>
      <c r="C212" s="88" t="s">
        <v>280</v>
      </c>
      <c r="D212" s="89" t="s">
        <v>281</v>
      </c>
      <c r="E212" s="215" t="s">
        <v>282</v>
      </c>
      <c r="F212" s="90" t="s">
        <v>192</v>
      </c>
      <c r="G212" s="90">
        <v>0.02</v>
      </c>
      <c r="H212" s="91">
        <f>VLOOKUP(C212,[1]Insumos!$A:$F,5,FALSE)</f>
        <v>3623</v>
      </c>
      <c r="I212" s="92">
        <f t="shared" si="27"/>
        <v>72</v>
      </c>
      <c r="J212" s="93"/>
      <c r="K212" s="93"/>
      <c r="L212" s="147"/>
      <c r="M212" s="147"/>
    </row>
    <row r="213" spans="1:13" ht="13.5" thickBot="1">
      <c r="B213" s="95" t="s">
        <v>74</v>
      </c>
      <c r="C213" s="96" t="s">
        <v>283</v>
      </c>
      <c r="D213" s="97" t="s">
        <v>284</v>
      </c>
      <c r="E213" s="217" t="s">
        <v>285</v>
      </c>
      <c r="F213" s="98" t="s">
        <v>192</v>
      </c>
      <c r="G213" s="98">
        <v>0.7</v>
      </c>
      <c r="H213" s="91">
        <f>VLOOKUP(C213,[1]Insumos!$A:$F,5,FALSE)</f>
        <v>1897</v>
      </c>
      <c r="I213" s="92">
        <f t="shared" si="27"/>
        <v>1328</v>
      </c>
      <c r="J213" s="93"/>
      <c r="K213" s="93"/>
      <c r="L213" s="147"/>
      <c r="M213" s="147"/>
    </row>
    <row r="214" spans="1:13" ht="13.5" thickBot="1">
      <c r="B214" s="104"/>
      <c r="C214" s="104"/>
      <c r="D214" s="105"/>
      <c r="E214" s="216"/>
      <c r="F214" s="93"/>
      <c r="G214" s="93"/>
      <c r="H214" s="160"/>
      <c r="I214" s="160"/>
      <c r="J214" s="147"/>
      <c r="K214" s="147"/>
      <c r="L214" s="147"/>
      <c r="M214" s="147"/>
    </row>
    <row r="215" spans="1:13" ht="25.5">
      <c r="B215" s="152" t="s">
        <v>261</v>
      </c>
      <c r="C215" s="122" t="s">
        <v>262</v>
      </c>
      <c r="D215" s="123" t="s">
        <v>263</v>
      </c>
      <c r="E215" s="213" t="s">
        <v>264</v>
      </c>
      <c r="F215" s="124" t="s">
        <v>265</v>
      </c>
      <c r="G215" s="125" t="s">
        <v>266</v>
      </c>
      <c r="H215" s="126" t="s">
        <v>14</v>
      </c>
      <c r="I215" s="154" t="s">
        <v>231</v>
      </c>
      <c r="J215" s="155" t="s">
        <v>267</v>
      </c>
      <c r="K215" s="156" t="s">
        <v>268</v>
      </c>
      <c r="L215" s="147"/>
      <c r="M215" s="147"/>
    </row>
    <row r="216" spans="1:13" ht="39" customHeight="1">
      <c r="A216" s="147">
        <v>28</v>
      </c>
      <c r="B216" s="80" t="s">
        <v>76</v>
      </c>
      <c r="C216" s="81" t="s">
        <v>271</v>
      </c>
      <c r="D216" s="82" t="s">
        <v>410</v>
      </c>
      <c r="E216" s="214" t="s">
        <v>273</v>
      </c>
      <c r="F216" s="83" t="s">
        <v>46</v>
      </c>
      <c r="G216" s="83"/>
      <c r="H216" s="84"/>
      <c r="I216" s="85">
        <f>SUM(I217:I225)</f>
        <v>1009822</v>
      </c>
      <c r="J216" s="86">
        <f>'A.I.U'!$G$30</f>
        <v>1.3668</v>
      </c>
      <c r="K216" s="157">
        <f>ROUND(I216*J216,0)</f>
        <v>1380225</v>
      </c>
      <c r="L216" s="147"/>
      <c r="M216" s="147"/>
    </row>
    <row r="217" spans="1:13">
      <c r="B217" s="87" t="s">
        <v>76</v>
      </c>
      <c r="C217" s="88" t="s">
        <v>378</v>
      </c>
      <c r="D217" s="89" t="s">
        <v>379</v>
      </c>
      <c r="E217" s="215" t="s">
        <v>380</v>
      </c>
      <c r="F217" s="90" t="s">
        <v>46</v>
      </c>
      <c r="G217" s="90">
        <v>1.05</v>
      </c>
      <c r="H217" s="91">
        <f>VLOOKUP(C217,[1]Insumos!$A:$F,5,FALSE)</f>
        <v>597780</v>
      </c>
      <c r="I217" s="92">
        <f t="shared" ref="I217:I225" si="28">ROUND(H217*G217,0)</f>
        <v>627669</v>
      </c>
      <c r="J217" s="93"/>
      <c r="K217" s="93"/>
      <c r="L217" s="147"/>
      <c r="M217" s="147"/>
    </row>
    <row r="218" spans="1:13">
      <c r="B218" s="87" t="s">
        <v>76</v>
      </c>
      <c r="C218" s="88" t="s">
        <v>301</v>
      </c>
      <c r="D218" s="89" t="s">
        <v>302</v>
      </c>
      <c r="E218" s="215" t="s">
        <v>278</v>
      </c>
      <c r="F218" s="90" t="s">
        <v>279</v>
      </c>
      <c r="G218" s="90">
        <v>3.7</v>
      </c>
      <c r="H218" s="91">
        <f>VLOOKUP(C218,[1]Insumos!$A:$F,5,FALSE)</f>
        <v>66987</v>
      </c>
      <c r="I218" s="92">
        <f t="shared" si="28"/>
        <v>247852</v>
      </c>
      <c r="J218" s="93"/>
      <c r="K218" s="93"/>
      <c r="L218" s="147"/>
      <c r="M218" s="147"/>
    </row>
    <row r="219" spans="1:13">
      <c r="B219" s="87" t="s">
        <v>76</v>
      </c>
      <c r="C219" s="88" t="s">
        <v>303</v>
      </c>
      <c r="D219" s="89" t="s">
        <v>304</v>
      </c>
      <c r="E219" s="215" t="s">
        <v>305</v>
      </c>
      <c r="F219" s="90" t="s">
        <v>306</v>
      </c>
      <c r="G219" s="90">
        <v>7.0800000000000002E-2</v>
      </c>
      <c r="H219" s="91">
        <f>VLOOKUP(C219,[1]Insumos!$A:$F,5,FALSE)</f>
        <v>187426</v>
      </c>
      <c r="I219" s="92">
        <f t="shared" si="28"/>
        <v>13270</v>
      </c>
      <c r="J219" s="93"/>
      <c r="K219" s="93"/>
      <c r="L219" s="147"/>
      <c r="M219" s="147"/>
    </row>
    <row r="220" spans="1:13">
      <c r="B220" s="87" t="s">
        <v>76</v>
      </c>
      <c r="C220" s="88" t="s">
        <v>400</v>
      </c>
      <c r="D220" s="89" t="s">
        <v>401</v>
      </c>
      <c r="E220" s="215" t="s">
        <v>305</v>
      </c>
      <c r="F220" s="90" t="s">
        <v>306</v>
      </c>
      <c r="G220" s="90">
        <v>0.05</v>
      </c>
      <c r="H220" s="91">
        <f>VLOOKUP(C220,[1]Insumos!$A:$F,5,FALSE)</f>
        <v>66212</v>
      </c>
      <c r="I220" s="92">
        <f t="shared" si="28"/>
        <v>3311</v>
      </c>
      <c r="J220" s="93"/>
      <c r="K220" s="93"/>
      <c r="L220" s="147"/>
      <c r="M220" s="147"/>
    </row>
    <row r="221" spans="1:13">
      <c r="B221" s="87" t="s">
        <v>76</v>
      </c>
      <c r="C221" s="88" t="s">
        <v>280</v>
      </c>
      <c r="D221" s="89" t="s">
        <v>281</v>
      </c>
      <c r="E221" s="215" t="s">
        <v>282</v>
      </c>
      <c r="F221" s="90" t="s">
        <v>192</v>
      </c>
      <c r="G221" s="90">
        <v>4.2</v>
      </c>
      <c r="H221" s="91">
        <f>VLOOKUP(C221,[1]Insumos!$A:$F,5,FALSE)</f>
        <v>3623</v>
      </c>
      <c r="I221" s="92">
        <f t="shared" si="28"/>
        <v>15217</v>
      </c>
      <c r="J221" s="93"/>
      <c r="K221" s="93"/>
      <c r="L221" s="147"/>
      <c r="M221" s="147"/>
    </row>
    <row r="222" spans="1:13">
      <c r="B222" s="87" t="s">
        <v>76</v>
      </c>
      <c r="C222" s="88" t="s">
        <v>283</v>
      </c>
      <c r="D222" s="89" t="s">
        <v>284</v>
      </c>
      <c r="E222" s="215" t="s">
        <v>285</v>
      </c>
      <c r="F222" s="90" t="s">
        <v>192</v>
      </c>
      <c r="G222" s="90">
        <v>7</v>
      </c>
      <c r="H222" s="91">
        <f>VLOOKUP(C222,[1]Insumos!$A:$F,5,FALSE)</f>
        <v>1897</v>
      </c>
      <c r="I222" s="92">
        <f t="shared" si="28"/>
        <v>13279</v>
      </c>
      <c r="J222" s="93"/>
      <c r="K222" s="93"/>
      <c r="L222" s="147"/>
      <c r="M222" s="147"/>
    </row>
    <row r="223" spans="1:13">
      <c r="B223" s="87" t="s">
        <v>76</v>
      </c>
      <c r="C223" s="88" t="s">
        <v>290</v>
      </c>
      <c r="D223" s="89" t="s">
        <v>291</v>
      </c>
      <c r="E223" s="215" t="s">
        <v>285</v>
      </c>
      <c r="F223" s="90" t="s">
        <v>292</v>
      </c>
      <c r="G223" s="90">
        <v>2</v>
      </c>
      <c r="H223" s="91">
        <f>VLOOKUP(C223,[1]Insumos!$A:$F,5,FALSE)</f>
        <v>5304</v>
      </c>
      <c r="I223" s="92">
        <f t="shared" si="28"/>
        <v>10608</v>
      </c>
      <c r="J223" s="93"/>
      <c r="K223" s="93"/>
      <c r="L223" s="147"/>
      <c r="M223" s="147"/>
    </row>
    <row r="224" spans="1:13">
      <c r="B224" s="87" t="s">
        <v>76</v>
      </c>
      <c r="C224" s="88" t="s">
        <v>411</v>
      </c>
      <c r="D224" s="89" t="s">
        <v>412</v>
      </c>
      <c r="E224" s="215" t="s">
        <v>285</v>
      </c>
      <c r="F224" s="90" t="s">
        <v>192</v>
      </c>
      <c r="G224" s="90">
        <v>10</v>
      </c>
      <c r="H224" s="91">
        <f>VLOOKUP(C224,[1]Insumos!$A:$F,5,FALSE)</f>
        <v>3316</v>
      </c>
      <c r="I224" s="92">
        <f t="shared" si="28"/>
        <v>33160</v>
      </c>
      <c r="J224" s="93"/>
      <c r="K224" s="93"/>
      <c r="L224" s="147"/>
      <c r="M224" s="147"/>
    </row>
    <row r="225" spans="1:13" ht="13.5" thickBot="1">
      <c r="B225" s="95" t="s">
        <v>76</v>
      </c>
      <c r="C225" s="96" t="s">
        <v>405</v>
      </c>
      <c r="D225" s="97" t="s">
        <v>406</v>
      </c>
      <c r="E225" s="217" t="s">
        <v>285</v>
      </c>
      <c r="F225" s="98" t="s">
        <v>192</v>
      </c>
      <c r="G225" s="111">
        <v>3</v>
      </c>
      <c r="H225" s="91">
        <f>VLOOKUP(C225,[1]Insumos!$A:$F,5,FALSE)</f>
        <v>15152</v>
      </c>
      <c r="I225" s="92">
        <f t="shared" si="28"/>
        <v>45456</v>
      </c>
      <c r="J225" s="93"/>
      <c r="K225" s="93"/>
      <c r="L225" s="147"/>
      <c r="M225" s="147"/>
    </row>
    <row r="226" spans="1:13" ht="13.5" thickBot="1">
      <c r="B226" s="147"/>
      <c r="C226" s="147"/>
      <c r="D226" s="148"/>
      <c r="F226" s="147"/>
      <c r="G226" s="147"/>
      <c r="H226" s="147"/>
      <c r="I226" s="147"/>
      <c r="J226" s="147"/>
      <c r="K226" s="147"/>
      <c r="L226" s="147"/>
      <c r="M226" s="147"/>
    </row>
    <row r="227" spans="1:13" ht="25.5">
      <c r="B227" s="152" t="s">
        <v>261</v>
      </c>
      <c r="C227" s="122" t="s">
        <v>262</v>
      </c>
      <c r="D227" s="123" t="s">
        <v>263</v>
      </c>
      <c r="E227" s="213" t="s">
        <v>264</v>
      </c>
      <c r="F227" s="124" t="s">
        <v>265</v>
      </c>
      <c r="G227" s="125" t="s">
        <v>266</v>
      </c>
      <c r="H227" s="126" t="s">
        <v>14</v>
      </c>
      <c r="I227" s="154" t="s">
        <v>231</v>
      </c>
      <c r="J227" s="155" t="s">
        <v>267</v>
      </c>
      <c r="K227" s="156" t="s">
        <v>268</v>
      </c>
      <c r="L227" s="147"/>
      <c r="M227" s="147"/>
    </row>
    <row r="228" spans="1:13" ht="43.5" customHeight="1">
      <c r="A228" s="147">
        <v>29</v>
      </c>
      <c r="B228" s="80" t="s">
        <v>78</v>
      </c>
      <c r="C228" s="81" t="s">
        <v>271</v>
      </c>
      <c r="D228" s="82" t="s">
        <v>413</v>
      </c>
      <c r="E228" s="214" t="s">
        <v>273</v>
      </c>
      <c r="F228" s="83" t="s">
        <v>46</v>
      </c>
      <c r="G228" s="83"/>
      <c r="H228" s="84"/>
      <c r="I228" s="85">
        <f>SUM(I229:I238)</f>
        <v>1017198</v>
      </c>
      <c r="J228" s="86">
        <f>'A.I.U'!$G$30</f>
        <v>1.3668</v>
      </c>
      <c r="K228" s="157">
        <f>ROUND(I228*J228,0)</f>
        <v>1390306</v>
      </c>
      <c r="L228" s="147"/>
      <c r="M228" s="147"/>
    </row>
    <row r="229" spans="1:13">
      <c r="B229" s="87" t="s">
        <v>78</v>
      </c>
      <c r="C229" s="88" t="s">
        <v>378</v>
      </c>
      <c r="D229" s="89" t="s">
        <v>379</v>
      </c>
      <c r="E229" s="215" t="s">
        <v>380</v>
      </c>
      <c r="F229" s="90" t="s">
        <v>46</v>
      </c>
      <c r="G229" s="90">
        <v>1.05</v>
      </c>
      <c r="H229" s="91">
        <f>VLOOKUP(C229,[1]Insumos!$A:$F,5,FALSE)</f>
        <v>597780</v>
      </c>
      <c r="I229" s="92">
        <f t="shared" ref="I229:I238" si="29">ROUND(H229*G229,0)</f>
        <v>627669</v>
      </c>
      <c r="J229" s="93"/>
      <c r="K229" s="93"/>
      <c r="L229" s="147"/>
      <c r="M229" s="147"/>
    </row>
    <row r="230" spans="1:13">
      <c r="B230" s="87" t="s">
        <v>78</v>
      </c>
      <c r="C230" s="88" t="s">
        <v>301</v>
      </c>
      <c r="D230" s="89" t="s">
        <v>302</v>
      </c>
      <c r="E230" s="215" t="s">
        <v>278</v>
      </c>
      <c r="F230" s="90" t="s">
        <v>279</v>
      </c>
      <c r="G230" s="90">
        <v>4</v>
      </c>
      <c r="H230" s="91">
        <f>VLOOKUP(C230,[1]Insumos!$A:$F,5,FALSE)</f>
        <v>66987</v>
      </c>
      <c r="I230" s="92">
        <f t="shared" si="29"/>
        <v>267948</v>
      </c>
      <c r="J230" s="93"/>
      <c r="K230" s="93"/>
      <c r="L230" s="147"/>
      <c r="M230" s="147"/>
    </row>
    <row r="231" spans="1:13">
      <c r="B231" s="87" t="s">
        <v>78</v>
      </c>
      <c r="C231" s="88" t="s">
        <v>303</v>
      </c>
      <c r="D231" s="89" t="s">
        <v>304</v>
      </c>
      <c r="E231" s="215" t="s">
        <v>305</v>
      </c>
      <c r="F231" s="90" t="s">
        <v>306</v>
      </c>
      <c r="G231" s="90">
        <v>7.424E-2</v>
      </c>
      <c r="H231" s="91">
        <f>VLOOKUP(C231,[1]Insumos!$A:$F,5,FALSE)</f>
        <v>187426</v>
      </c>
      <c r="I231" s="92">
        <f t="shared" si="29"/>
        <v>13915</v>
      </c>
      <c r="J231" s="93"/>
      <c r="K231" s="93"/>
      <c r="L231" s="147"/>
      <c r="M231" s="147"/>
    </row>
    <row r="232" spans="1:13">
      <c r="B232" s="87" t="s">
        <v>78</v>
      </c>
      <c r="C232" s="88" t="s">
        <v>395</v>
      </c>
      <c r="D232" s="89" t="s">
        <v>396</v>
      </c>
      <c r="E232" s="215" t="s">
        <v>305</v>
      </c>
      <c r="F232" s="90" t="s">
        <v>306</v>
      </c>
      <c r="G232" s="90">
        <v>15</v>
      </c>
      <c r="H232" s="91">
        <f>VLOOKUP(C232,[1]Insumos!$A:$F,5,FALSE)</f>
        <v>406</v>
      </c>
      <c r="I232" s="92">
        <f t="shared" si="29"/>
        <v>6090</v>
      </c>
      <c r="J232" s="93"/>
      <c r="K232" s="93"/>
      <c r="L232" s="147"/>
      <c r="M232" s="147"/>
    </row>
    <row r="233" spans="1:13">
      <c r="B233" s="87" t="s">
        <v>78</v>
      </c>
      <c r="C233" s="88" t="s">
        <v>280</v>
      </c>
      <c r="D233" s="89" t="s">
        <v>281</v>
      </c>
      <c r="E233" s="215" t="s">
        <v>282</v>
      </c>
      <c r="F233" s="90" t="s">
        <v>192</v>
      </c>
      <c r="G233" s="90">
        <v>2.6</v>
      </c>
      <c r="H233" s="91">
        <f>VLOOKUP(C233,[1]Insumos!$A:$F,5,FALSE)</f>
        <v>3623</v>
      </c>
      <c r="I233" s="92">
        <f t="shared" si="29"/>
        <v>9420</v>
      </c>
      <c r="J233" s="93"/>
      <c r="K233" s="93"/>
      <c r="L233" s="147"/>
      <c r="M233" s="147"/>
    </row>
    <row r="234" spans="1:13">
      <c r="B234" s="87" t="s">
        <v>78</v>
      </c>
      <c r="C234" s="88" t="s">
        <v>283</v>
      </c>
      <c r="D234" s="89" t="s">
        <v>284</v>
      </c>
      <c r="E234" s="215" t="s">
        <v>285</v>
      </c>
      <c r="F234" s="90" t="s">
        <v>192</v>
      </c>
      <c r="G234" s="90">
        <v>7</v>
      </c>
      <c r="H234" s="91">
        <f>VLOOKUP(C234,[1]Insumos!$A:$F,5,FALSE)</f>
        <v>1897</v>
      </c>
      <c r="I234" s="92">
        <f t="shared" si="29"/>
        <v>13279</v>
      </c>
      <c r="J234" s="93"/>
      <c r="K234" s="93"/>
      <c r="L234" s="147"/>
      <c r="M234" s="147"/>
    </row>
    <row r="235" spans="1:13">
      <c r="B235" s="87" t="s">
        <v>78</v>
      </c>
      <c r="C235" s="88" t="s">
        <v>290</v>
      </c>
      <c r="D235" s="89" t="s">
        <v>291</v>
      </c>
      <c r="E235" s="215" t="s">
        <v>285</v>
      </c>
      <c r="F235" s="90" t="s">
        <v>292</v>
      </c>
      <c r="G235" s="90">
        <v>2</v>
      </c>
      <c r="H235" s="91">
        <f>VLOOKUP(C235,[1]Insumos!$A:$F,5,FALSE)</f>
        <v>5304</v>
      </c>
      <c r="I235" s="92">
        <f t="shared" si="29"/>
        <v>10608</v>
      </c>
      <c r="J235" s="93"/>
      <c r="K235" s="93"/>
      <c r="L235" s="147"/>
      <c r="M235" s="147"/>
    </row>
    <row r="236" spans="1:13">
      <c r="B236" s="87" t="s">
        <v>78</v>
      </c>
      <c r="C236" s="88" t="s">
        <v>411</v>
      </c>
      <c r="D236" s="89" t="s">
        <v>412</v>
      </c>
      <c r="E236" s="215" t="s">
        <v>285</v>
      </c>
      <c r="F236" s="90" t="s">
        <v>192</v>
      </c>
      <c r="G236" s="90">
        <v>15</v>
      </c>
      <c r="H236" s="91">
        <f>VLOOKUP(C236,[1]Insumos!$A:$F,5,FALSE)</f>
        <v>3316</v>
      </c>
      <c r="I236" s="92">
        <f t="shared" si="29"/>
        <v>49740</v>
      </c>
      <c r="J236" s="93"/>
      <c r="K236" s="93"/>
      <c r="L236" s="147"/>
      <c r="M236" s="147"/>
    </row>
    <row r="237" spans="1:13">
      <c r="B237" s="87" t="s">
        <v>78</v>
      </c>
      <c r="C237" s="88" t="s">
        <v>397</v>
      </c>
      <c r="D237" s="89" t="s">
        <v>398</v>
      </c>
      <c r="E237" s="215" t="s">
        <v>285</v>
      </c>
      <c r="F237" s="90" t="s">
        <v>192</v>
      </c>
      <c r="G237" s="90">
        <v>1</v>
      </c>
      <c r="H237" s="91">
        <f>VLOOKUP(C237,[1]Insumos!$A:$F,5,FALSE)</f>
        <v>14206</v>
      </c>
      <c r="I237" s="92">
        <f t="shared" si="29"/>
        <v>14206</v>
      </c>
      <c r="J237" s="93"/>
      <c r="K237" s="93"/>
      <c r="L237" s="147"/>
      <c r="M237" s="147"/>
    </row>
    <row r="238" spans="1:13" ht="13.5" thickBot="1">
      <c r="B238" s="95" t="s">
        <v>78</v>
      </c>
      <c r="C238" s="96" t="s">
        <v>385</v>
      </c>
      <c r="D238" s="97" t="s">
        <v>386</v>
      </c>
      <c r="E238" s="217" t="s">
        <v>285</v>
      </c>
      <c r="F238" s="98" t="s">
        <v>317</v>
      </c>
      <c r="G238" s="111">
        <v>0.7</v>
      </c>
      <c r="H238" s="91">
        <f>VLOOKUP(C238,[1]Insumos!$A:$F,5,FALSE)</f>
        <v>6176</v>
      </c>
      <c r="I238" s="92">
        <f t="shared" si="29"/>
        <v>4323</v>
      </c>
      <c r="J238" s="93"/>
      <c r="K238" s="93"/>
      <c r="L238" s="147"/>
      <c r="M238" s="147"/>
    </row>
    <row r="239" spans="1:13" ht="13.5" thickBot="1">
      <c r="B239" s="147"/>
      <c r="C239" s="147"/>
      <c r="D239" s="148"/>
      <c r="F239" s="147"/>
      <c r="G239" s="147"/>
      <c r="H239" s="147"/>
      <c r="I239" s="147"/>
      <c r="J239" s="147"/>
      <c r="K239" s="147"/>
      <c r="L239" s="147"/>
      <c r="M239" s="147"/>
    </row>
    <row r="240" spans="1:13" ht="25.5">
      <c r="B240" s="152" t="s">
        <v>261</v>
      </c>
      <c r="C240" s="122" t="s">
        <v>262</v>
      </c>
      <c r="D240" s="123" t="s">
        <v>263</v>
      </c>
      <c r="E240" s="213" t="s">
        <v>264</v>
      </c>
      <c r="F240" s="124" t="s">
        <v>265</v>
      </c>
      <c r="G240" s="125" t="s">
        <v>266</v>
      </c>
      <c r="H240" s="126" t="s">
        <v>14</v>
      </c>
      <c r="I240" s="127" t="s">
        <v>231</v>
      </c>
      <c r="J240" s="155" t="s">
        <v>267</v>
      </c>
      <c r="K240" s="156" t="s">
        <v>268</v>
      </c>
      <c r="L240" s="147"/>
      <c r="M240" s="147"/>
    </row>
    <row r="241" spans="1:13" ht="25.5">
      <c r="A241" s="147">
        <v>30</v>
      </c>
      <c r="B241" s="80" t="s">
        <v>414</v>
      </c>
      <c r="C241" s="81" t="s">
        <v>271</v>
      </c>
      <c r="D241" s="82" t="s">
        <v>415</v>
      </c>
      <c r="E241" s="214" t="s">
        <v>273</v>
      </c>
      <c r="F241" s="83" t="s">
        <v>46</v>
      </c>
      <c r="G241" s="83"/>
      <c r="H241" s="107"/>
      <c r="I241" s="108">
        <f>SUM(I242:I244)</f>
        <v>647816</v>
      </c>
      <c r="J241" s="86">
        <f>'A.I.U'!$G$30</f>
        <v>1.3668</v>
      </c>
      <c r="K241" s="157">
        <f>ROUND(I241*J241,0)</f>
        <v>885435</v>
      </c>
      <c r="L241" s="147"/>
      <c r="M241" s="147"/>
    </row>
    <row r="242" spans="1:13">
      <c r="B242" s="87" t="s">
        <v>414</v>
      </c>
      <c r="C242" s="88" t="s">
        <v>416</v>
      </c>
      <c r="D242" s="89" t="s">
        <v>417</v>
      </c>
      <c r="E242" s="215" t="s">
        <v>380</v>
      </c>
      <c r="F242" s="90" t="s">
        <v>46</v>
      </c>
      <c r="G242" s="90">
        <v>1.03</v>
      </c>
      <c r="H242" s="91">
        <f>VLOOKUP(C242,[1]Insumos!$A:$F,5,FALSE)</f>
        <v>465478</v>
      </c>
      <c r="I242" s="92">
        <f t="shared" ref="I242:I244" si="30">ROUND(H242*G242,0)</f>
        <v>479442</v>
      </c>
      <c r="J242" s="93"/>
      <c r="K242" s="93"/>
      <c r="L242" s="147"/>
      <c r="M242" s="147"/>
    </row>
    <row r="243" spans="1:13">
      <c r="B243" s="87" t="s">
        <v>414</v>
      </c>
      <c r="C243" s="88" t="s">
        <v>301</v>
      </c>
      <c r="D243" s="89" t="s">
        <v>302</v>
      </c>
      <c r="E243" s="215" t="s">
        <v>278</v>
      </c>
      <c r="F243" s="90" t="s">
        <v>279</v>
      </c>
      <c r="G243" s="90">
        <v>2.5</v>
      </c>
      <c r="H243" s="91">
        <f>VLOOKUP(C243,[1]Insumos!$A:$F,5,FALSE)</f>
        <v>66987</v>
      </c>
      <c r="I243" s="92">
        <f t="shared" si="30"/>
        <v>167468</v>
      </c>
      <c r="J243" s="93"/>
      <c r="K243" s="93"/>
      <c r="L243" s="147"/>
      <c r="M243" s="147"/>
    </row>
    <row r="244" spans="1:13" ht="13.5" thickBot="1">
      <c r="B244" s="95" t="s">
        <v>414</v>
      </c>
      <c r="C244" s="96" t="s">
        <v>280</v>
      </c>
      <c r="D244" s="97" t="s">
        <v>281</v>
      </c>
      <c r="E244" s="217" t="s">
        <v>282</v>
      </c>
      <c r="F244" s="98" t="s">
        <v>192</v>
      </c>
      <c r="G244" s="98">
        <v>0.25</v>
      </c>
      <c r="H244" s="91">
        <f>VLOOKUP(C244,[1]Insumos!$A:$F,5,FALSE)</f>
        <v>3623</v>
      </c>
      <c r="I244" s="92">
        <f t="shared" si="30"/>
        <v>906</v>
      </c>
      <c r="J244" s="93"/>
      <c r="K244" s="93"/>
      <c r="L244" s="147"/>
      <c r="M244" s="147"/>
    </row>
    <row r="245" spans="1:13">
      <c r="B245" s="104"/>
      <c r="C245" s="104"/>
      <c r="D245" s="105"/>
      <c r="E245" s="216"/>
      <c r="F245" s="93"/>
      <c r="G245" s="93"/>
      <c r="H245" s="160"/>
      <c r="I245" s="160"/>
      <c r="J245" s="147"/>
      <c r="K245" s="147"/>
      <c r="L245" s="147"/>
      <c r="M245" s="147"/>
    </row>
    <row r="246" spans="1:13" ht="25.5">
      <c r="B246" s="161" t="s">
        <v>261</v>
      </c>
      <c r="C246" s="161" t="s">
        <v>262</v>
      </c>
      <c r="D246" s="162" t="s">
        <v>263</v>
      </c>
      <c r="E246" s="218" t="s">
        <v>264</v>
      </c>
      <c r="F246" s="163" t="s">
        <v>265</v>
      </c>
      <c r="G246" s="164" t="s">
        <v>266</v>
      </c>
      <c r="H246" s="165" t="s">
        <v>14</v>
      </c>
      <c r="I246" s="165" t="s">
        <v>231</v>
      </c>
      <c r="J246" s="155" t="s">
        <v>267</v>
      </c>
      <c r="K246" s="156" t="s">
        <v>268</v>
      </c>
      <c r="L246" s="147"/>
      <c r="M246" s="147"/>
    </row>
    <row r="247" spans="1:13" ht="25.5">
      <c r="A247" s="147">
        <v>31</v>
      </c>
      <c r="B247" s="80" t="s">
        <v>82</v>
      </c>
      <c r="C247" s="88"/>
      <c r="D247" s="185" t="s">
        <v>418</v>
      </c>
      <c r="E247" s="201" t="s">
        <v>273</v>
      </c>
      <c r="F247" s="186" t="s">
        <v>148</v>
      </c>
      <c r="G247" s="90"/>
      <c r="H247" s="102"/>
      <c r="I247" s="107">
        <f>SUM(I248:I251)</f>
        <v>6659</v>
      </c>
      <c r="J247" s="86">
        <f>'A.I.U'!$G$30</f>
        <v>1.3668</v>
      </c>
      <c r="K247" s="157">
        <f>ROUND(I247*J247,0)</f>
        <v>9102</v>
      </c>
      <c r="L247" s="147"/>
      <c r="M247" s="147"/>
    </row>
    <row r="248" spans="1:13">
      <c r="B248" s="88" t="s">
        <v>82</v>
      </c>
      <c r="C248" s="88" t="s">
        <v>288</v>
      </c>
      <c r="D248" s="89" t="s">
        <v>289</v>
      </c>
      <c r="E248" s="215" t="s">
        <v>278</v>
      </c>
      <c r="F248" s="90" t="s">
        <v>279</v>
      </c>
      <c r="G248" s="90">
        <v>0.1</v>
      </c>
      <c r="H248" s="91">
        <f>VLOOKUP(C248,[1]Insumos!$A:$F,5,FALSE)</f>
        <v>37863</v>
      </c>
      <c r="I248" s="92">
        <f t="shared" ref="I248:I251" si="31">ROUND(H248*G248,0)</f>
        <v>3786</v>
      </c>
      <c r="J248" s="93"/>
      <c r="K248" s="93"/>
      <c r="L248" s="147"/>
      <c r="M248" s="147"/>
    </row>
    <row r="249" spans="1:13">
      <c r="B249" s="88" t="s">
        <v>82</v>
      </c>
      <c r="C249" s="88" t="s">
        <v>325</v>
      </c>
      <c r="D249" s="89" t="s">
        <v>326</v>
      </c>
      <c r="E249" s="215" t="s">
        <v>285</v>
      </c>
      <c r="F249" s="90" t="s">
        <v>46</v>
      </c>
      <c r="G249" s="90">
        <v>1.0000000000000002E-2</v>
      </c>
      <c r="H249" s="91">
        <f>VLOOKUP(C249,[1]Insumos!$A:$F,5,FALSE)</f>
        <v>202837</v>
      </c>
      <c r="I249" s="92">
        <f t="shared" si="31"/>
        <v>2028</v>
      </c>
      <c r="J249" s="93"/>
      <c r="K249" s="93"/>
      <c r="L249" s="147"/>
      <c r="M249" s="147"/>
    </row>
    <row r="250" spans="1:13">
      <c r="B250" s="88" t="s">
        <v>82</v>
      </c>
      <c r="C250" s="88" t="s">
        <v>280</v>
      </c>
      <c r="D250" s="89" t="s">
        <v>281</v>
      </c>
      <c r="E250" s="215" t="s">
        <v>282</v>
      </c>
      <c r="F250" s="90" t="s">
        <v>192</v>
      </c>
      <c r="G250" s="90">
        <v>0.15</v>
      </c>
      <c r="H250" s="91">
        <f>VLOOKUP(C250,[1]Insumos!$A:$F,5,FALSE)</f>
        <v>3623</v>
      </c>
      <c r="I250" s="92">
        <f t="shared" si="31"/>
        <v>543</v>
      </c>
      <c r="J250" s="147"/>
      <c r="K250" s="147"/>
      <c r="L250" s="147"/>
      <c r="M250" s="147"/>
    </row>
    <row r="251" spans="1:13">
      <c r="B251" s="88" t="s">
        <v>82</v>
      </c>
      <c r="C251" s="88" t="s">
        <v>283</v>
      </c>
      <c r="D251" s="89" t="s">
        <v>284</v>
      </c>
      <c r="E251" s="215" t="s">
        <v>285</v>
      </c>
      <c r="F251" s="90" t="s">
        <v>192</v>
      </c>
      <c r="G251" s="90">
        <v>0.159</v>
      </c>
      <c r="H251" s="91">
        <f>VLOOKUP(C251,[1]Insumos!$A:$F,5,FALSE)</f>
        <v>1897</v>
      </c>
      <c r="I251" s="92">
        <f t="shared" si="31"/>
        <v>302</v>
      </c>
      <c r="J251" s="147"/>
      <c r="K251" s="147"/>
      <c r="L251" s="147"/>
      <c r="M251" s="147"/>
    </row>
    <row r="252" spans="1:13">
      <c r="B252" s="104"/>
      <c r="C252" s="104"/>
      <c r="D252" s="105"/>
      <c r="E252" s="216"/>
      <c r="F252" s="93"/>
      <c r="G252" s="93"/>
      <c r="H252" s="160"/>
      <c r="I252" s="160"/>
      <c r="J252" s="147"/>
      <c r="K252" s="147"/>
      <c r="L252" s="147"/>
      <c r="M252" s="147"/>
    </row>
    <row r="253" spans="1:13" ht="13.5" thickBot="1">
      <c r="B253" s="104"/>
      <c r="C253" s="104"/>
      <c r="D253" s="105"/>
      <c r="E253" s="216"/>
      <c r="F253" s="93"/>
      <c r="G253" s="93"/>
      <c r="H253" s="160"/>
      <c r="I253" s="160"/>
      <c r="J253" s="147"/>
      <c r="K253" s="147"/>
      <c r="L253" s="147"/>
      <c r="M253" s="147"/>
    </row>
    <row r="254" spans="1:13" ht="25.5">
      <c r="B254" s="152" t="s">
        <v>261</v>
      </c>
      <c r="C254" s="122" t="s">
        <v>262</v>
      </c>
      <c r="D254" s="123" t="s">
        <v>263</v>
      </c>
      <c r="E254" s="213" t="s">
        <v>264</v>
      </c>
      <c r="F254" s="124" t="s">
        <v>265</v>
      </c>
      <c r="G254" s="125" t="s">
        <v>266</v>
      </c>
      <c r="H254" s="126" t="s">
        <v>14</v>
      </c>
      <c r="I254" s="154" t="s">
        <v>231</v>
      </c>
      <c r="J254" s="155" t="s">
        <v>267</v>
      </c>
      <c r="K254" s="156" t="s">
        <v>268</v>
      </c>
      <c r="L254" s="147"/>
      <c r="M254" s="147"/>
    </row>
    <row r="255" spans="1:13" ht="39.75" customHeight="1">
      <c r="A255" s="147">
        <v>32</v>
      </c>
      <c r="B255" s="80" t="s">
        <v>67</v>
      </c>
      <c r="C255" s="81" t="s">
        <v>271</v>
      </c>
      <c r="D255" s="82" t="s">
        <v>419</v>
      </c>
      <c r="E255" s="214" t="s">
        <v>273</v>
      </c>
      <c r="F255" s="83" t="s">
        <v>46</v>
      </c>
      <c r="G255" s="83"/>
      <c r="H255" s="84"/>
      <c r="I255" s="85">
        <f>SUM(I256:I267)</f>
        <v>1073284</v>
      </c>
      <c r="J255" s="86">
        <f>'A.I.U'!$G$30</f>
        <v>1.3668</v>
      </c>
      <c r="K255" s="157">
        <f>ROUND(I255*J255,0)</f>
        <v>1466965</v>
      </c>
      <c r="L255" s="147"/>
      <c r="M255" s="147"/>
    </row>
    <row r="256" spans="1:13">
      <c r="B256" s="87" t="s">
        <v>67</v>
      </c>
      <c r="C256" s="88" t="s">
        <v>378</v>
      </c>
      <c r="D256" s="89" t="s">
        <v>379</v>
      </c>
      <c r="E256" s="215" t="s">
        <v>380</v>
      </c>
      <c r="F256" s="90" t="s">
        <v>46</v>
      </c>
      <c r="G256" s="90">
        <v>1.05</v>
      </c>
      <c r="H256" s="91">
        <f>VLOOKUP(C256,[1]Insumos!$A:$F,5,FALSE)</f>
        <v>597780</v>
      </c>
      <c r="I256" s="92">
        <f t="shared" ref="I256:I267" si="32">ROUND(H256*G256,0)</f>
        <v>627669</v>
      </c>
      <c r="J256" s="93"/>
      <c r="K256" s="93"/>
      <c r="L256" s="147"/>
      <c r="M256" s="147"/>
    </row>
    <row r="257" spans="1:13">
      <c r="B257" s="87" t="s">
        <v>67</v>
      </c>
      <c r="C257" s="88" t="s">
        <v>381</v>
      </c>
      <c r="D257" s="89" t="s">
        <v>382</v>
      </c>
      <c r="E257" s="215" t="s">
        <v>278</v>
      </c>
      <c r="F257" s="90" t="s">
        <v>279</v>
      </c>
      <c r="G257" s="90">
        <v>3.8</v>
      </c>
      <c r="H257" s="91">
        <f>VLOOKUP(C257,[1]Insumos!$A:$F,5,FALSE)</f>
        <v>96111</v>
      </c>
      <c r="I257" s="92">
        <f t="shared" si="32"/>
        <v>365222</v>
      </c>
      <c r="J257" s="93"/>
      <c r="K257" s="93"/>
      <c r="L257" s="147"/>
      <c r="M257" s="147"/>
    </row>
    <row r="258" spans="1:13">
      <c r="B258" s="87" t="s">
        <v>67</v>
      </c>
      <c r="C258" s="88" t="s">
        <v>420</v>
      </c>
      <c r="D258" s="89" t="s">
        <v>421</v>
      </c>
      <c r="E258" s="215" t="s">
        <v>305</v>
      </c>
      <c r="F258" s="90" t="s">
        <v>306</v>
      </c>
      <c r="G258" s="90">
        <v>9</v>
      </c>
      <c r="H258" s="91">
        <f>VLOOKUP(C258,[1]Insumos!$A:$F,5,FALSE)</f>
        <v>150</v>
      </c>
      <c r="I258" s="92">
        <f t="shared" si="32"/>
        <v>1350</v>
      </c>
      <c r="J258" s="93"/>
      <c r="K258" s="93"/>
      <c r="L258" s="147"/>
      <c r="M258" s="147"/>
    </row>
    <row r="259" spans="1:13">
      <c r="B259" s="87" t="s">
        <v>67</v>
      </c>
      <c r="C259" s="88" t="s">
        <v>391</v>
      </c>
      <c r="D259" s="89" t="s">
        <v>392</v>
      </c>
      <c r="E259" s="215" t="s">
        <v>305</v>
      </c>
      <c r="F259" s="90" t="s">
        <v>306</v>
      </c>
      <c r="G259" s="113">
        <v>1.0204081632653061</v>
      </c>
      <c r="H259" s="91">
        <f>VLOOKUP(C259,[1]Insumos!$A:$F,5,FALSE)</f>
        <v>239</v>
      </c>
      <c r="I259" s="92">
        <f t="shared" si="32"/>
        <v>244</v>
      </c>
      <c r="J259" s="93"/>
      <c r="K259" s="93"/>
      <c r="L259" s="147"/>
      <c r="M259" s="147"/>
    </row>
    <row r="260" spans="1:13">
      <c r="B260" s="87" t="s">
        <v>67</v>
      </c>
      <c r="C260" s="88" t="s">
        <v>303</v>
      </c>
      <c r="D260" s="89" t="s">
        <v>304</v>
      </c>
      <c r="E260" s="215" t="s">
        <v>305</v>
      </c>
      <c r="F260" s="90" t="s">
        <v>306</v>
      </c>
      <c r="G260" s="114">
        <v>8.6E-3</v>
      </c>
      <c r="H260" s="91">
        <f>VLOOKUP(C260,[1]Insumos!$A:$F,5,FALSE)</f>
        <v>187426</v>
      </c>
      <c r="I260" s="92">
        <f t="shared" si="32"/>
        <v>1612</v>
      </c>
      <c r="J260" s="93"/>
      <c r="K260" s="93"/>
      <c r="L260" s="147"/>
      <c r="M260" s="147"/>
    </row>
    <row r="261" spans="1:13">
      <c r="B261" s="87" t="s">
        <v>67</v>
      </c>
      <c r="C261" s="88" t="s">
        <v>400</v>
      </c>
      <c r="D261" s="89" t="s">
        <v>401</v>
      </c>
      <c r="E261" s="215" t="s">
        <v>305</v>
      </c>
      <c r="F261" s="90" t="s">
        <v>306</v>
      </c>
      <c r="G261" s="90">
        <v>0.01</v>
      </c>
      <c r="H261" s="91">
        <f>VLOOKUP(C261,[1]Insumos!$A:$F,5,FALSE)</f>
        <v>66212</v>
      </c>
      <c r="I261" s="92">
        <f t="shared" si="32"/>
        <v>662</v>
      </c>
      <c r="J261" s="93"/>
      <c r="K261" s="93"/>
      <c r="L261" s="147"/>
      <c r="M261" s="147"/>
    </row>
    <row r="262" spans="1:13">
      <c r="B262" s="87" t="s">
        <v>67</v>
      </c>
      <c r="C262" s="88" t="s">
        <v>395</v>
      </c>
      <c r="D262" s="89" t="s">
        <v>396</v>
      </c>
      <c r="E262" s="215" t="s">
        <v>305</v>
      </c>
      <c r="F262" s="90" t="s">
        <v>306</v>
      </c>
      <c r="G262" s="90">
        <v>27</v>
      </c>
      <c r="H262" s="91">
        <f>VLOOKUP(C262,[1]Insumos!$A:$F,5,FALSE)</f>
        <v>406</v>
      </c>
      <c r="I262" s="92">
        <f t="shared" si="32"/>
        <v>10962</v>
      </c>
      <c r="J262" s="93"/>
      <c r="K262" s="93"/>
      <c r="L262" s="147"/>
      <c r="M262" s="147"/>
    </row>
    <row r="263" spans="1:13">
      <c r="B263" s="87" t="s">
        <v>67</v>
      </c>
      <c r="C263" s="88" t="s">
        <v>280</v>
      </c>
      <c r="D263" s="89" t="s">
        <v>281</v>
      </c>
      <c r="E263" s="215" t="s">
        <v>282</v>
      </c>
      <c r="F263" s="90" t="s">
        <v>192</v>
      </c>
      <c r="G263" s="90">
        <v>0.5</v>
      </c>
      <c r="H263" s="91">
        <f>VLOOKUP(C263,[1]Insumos!$A:$F,5,FALSE)</f>
        <v>3623</v>
      </c>
      <c r="I263" s="92">
        <f t="shared" si="32"/>
        <v>1812</v>
      </c>
      <c r="J263" s="93"/>
      <c r="K263" s="93"/>
      <c r="L263" s="147"/>
      <c r="M263" s="147"/>
    </row>
    <row r="264" spans="1:13">
      <c r="B264" s="87" t="s">
        <v>67</v>
      </c>
      <c r="C264" s="88" t="s">
        <v>283</v>
      </c>
      <c r="D264" s="89" t="s">
        <v>284</v>
      </c>
      <c r="E264" s="215" t="s">
        <v>285</v>
      </c>
      <c r="F264" s="90" t="s">
        <v>192</v>
      </c>
      <c r="G264" s="90">
        <v>1.4</v>
      </c>
      <c r="H264" s="91">
        <f>VLOOKUP(C264,[1]Insumos!$A:$F,5,FALSE)</f>
        <v>1897</v>
      </c>
      <c r="I264" s="92">
        <f t="shared" si="32"/>
        <v>2656</v>
      </c>
      <c r="J264" s="93"/>
      <c r="K264" s="93"/>
      <c r="L264" s="147"/>
      <c r="M264" s="147"/>
    </row>
    <row r="265" spans="1:13">
      <c r="B265" s="87" t="s">
        <v>67</v>
      </c>
      <c r="C265" s="88" t="s">
        <v>290</v>
      </c>
      <c r="D265" s="89" t="s">
        <v>291</v>
      </c>
      <c r="E265" s="215" t="s">
        <v>285</v>
      </c>
      <c r="F265" s="90" t="s">
        <v>292</v>
      </c>
      <c r="G265" s="90">
        <v>0.2</v>
      </c>
      <c r="H265" s="91">
        <f>VLOOKUP(C265,[1]Insumos!$A:$F,5,FALSE)</f>
        <v>5304</v>
      </c>
      <c r="I265" s="92">
        <f t="shared" si="32"/>
        <v>1061</v>
      </c>
      <c r="J265" s="93"/>
      <c r="K265" s="93"/>
      <c r="L265" s="147"/>
      <c r="M265" s="147"/>
    </row>
    <row r="266" spans="1:13">
      <c r="B266" s="87" t="s">
        <v>67</v>
      </c>
      <c r="C266" s="88" t="s">
        <v>393</v>
      </c>
      <c r="D266" s="89" t="s">
        <v>394</v>
      </c>
      <c r="E266" s="215" t="s">
        <v>285</v>
      </c>
      <c r="F266" s="90" t="s">
        <v>317</v>
      </c>
      <c r="G266" s="90">
        <v>0.6</v>
      </c>
      <c r="H266" s="91">
        <f>VLOOKUP(C266,[1]Insumos!$A:$F,5,FALSE)</f>
        <v>19807</v>
      </c>
      <c r="I266" s="92">
        <f t="shared" si="32"/>
        <v>11884</v>
      </c>
      <c r="J266" s="93"/>
      <c r="K266" s="93"/>
      <c r="L266" s="147"/>
      <c r="M266" s="147"/>
    </row>
    <row r="267" spans="1:13" ht="13.5" thickBot="1">
      <c r="B267" s="95" t="s">
        <v>67</v>
      </c>
      <c r="C267" s="96" t="s">
        <v>422</v>
      </c>
      <c r="D267" s="97" t="s">
        <v>423</v>
      </c>
      <c r="E267" s="217" t="s">
        <v>285</v>
      </c>
      <c r="F267" s="98" t="s">
        <v>274</v>
      </c>
      <c r="G267" s="115">
        <v>10</v>
      </c>
      <c r="H267" s="91">
        <f>VLOOKUP(C267,[1]Insumos!$A:$F,5,FALSE)</f>
        <v>4815</v>
      </c>
      <c r="I267" s="92">
        <f t="shared" si="32"/>
        <v>48150</v>
      </c>
      <c r="J267" s="93"/>
      <c r="K267" s="93"/>
      <c r="L267" s="147"/>
      <c r="M267" s="147"/>
    </row>
    <row r="268" spans="1:13" ht="13.5" thickBot="1">
      <c r="B268" s="104"/>
      <c r="C268" s="104"/>
      <c r="D268" s="105"/>
      <c r="E268" s="216"/>
      <c r="F268" s="93"/>
      <c r="G268" s="116"/>
      <c r="H268" s="109"/>
      <c r="I268" s="109"/>
      <c r="J268" s="93"/>
      <c r="K268" s="93"/>
      <c r="L268" s="147"/>
      <c r="M268" s="147"/>
    </row>
    <row r="269" spans="1:13" ht="25.5">
      <c r="B269" s="152" t="s">
        <v>261</v>
      </c>
      <c r="C269" s="122" t="s">
        <v>262</v>
      </c>
      <c r="D269" s="153" t="s">
        <v>263</v>
      </c>
      <c r="E269" s="213" t="s">
        <v>264</v>
      </c>
      <c r="F269" s="124" t="s">
        <v>265</v>
      </c>
      <c r="G269" s="125" t="s">
        <v>266</v>
      </c>
      <c r="H269" s="126" t="s">
        <v>14</v>
      </c>
      <c r="I269" s="154" t="s">
        <v>231</v>
      </c>
      <c r="J269" s="155" t="s">
        <v>267</v>
      </c>
      <c r="K269" s="156" t="s">
        <v>268</v>
      </c>
      <c r="L269" s="147"/>
      <c r="M269" s="147"/>
    </row>
    <row r="270" spans="1:13" ht="46.5" customHeight="1">
      <c r="A270" s="147">
        <v>33</v>
      </c>
      <c r="B270" s="80" t="s">
        <v>86</v>
      </c>
      <c r="C270" s="81" t="s">
        <v>271</v>
      </c>
      <c r="D270" s="82" t="s">
        <v>424</v>
      </c>
      <c r="E270" s="214" t="s">
        <v>273</v>
      </c>
      <c r="F270" s="83" t="s">
        <v>148</v>
      </c>
      <c r="G270" s="83"/>
      <c r="H270" s="84"/>
      <c r="I270" s="85">
        <f>SUM(I271:I286)</f>
        <v>474394</v>
      </c>
      <c r="J270" s="86">
        <f>'A.I.U'!$G$30</f>
        <v>1.3668</v>
      </c>
      <c r="K270" s="157">
        <f>ROUND(I270*J270,0)</f>
        <v>648402</v>
      </c>
      <c r="L270" s="147"/>
      <c r="M270" s="147"/>
    </row>
    <row r="271" spans="1:13">
      <c r="B271" s="87" t="s">
        <v>86</v>
      </c>
      <c r="C271" s="88" t="s">
        <v>313</v>
      </c>
      <c r="D271" s="89" t="s">
        <v>314</v>
      </c>
      <c r="E271" s="215" t="s">
        <v>278</v>
      </c>
      <c r="F271" s="90" t="s">
        <v>279</v>
      </c>
      <c r="G271" s="90">
        <v>0.85</v>
      </c>
      <c r="H271" s="91">
        <f>VLOOKUP(C271,[1]Insumos!$A:$F,5,FALSE)</f>
        <v>81549</v>
      </c>
      <c r="I271" s="92">
        <f t="shared" ref="I271:I286" si="33">ROUND(H271*G271,0)</f>
        <v>69317</v>
      </c>
      <c r="J271" s="93"/>
      <c r="K271" s="93"/>
      <c r="L271" s="147"/>
      <c r="M271" s="147"/>
    </row>
    <row r="272" spans="1:13">
      <c r="B272" s="87" t="s">
        <v>86</v>
      </c>
      <c r="C272" s="88" t="s">
        <v>303</v>
      </c>
      <c r="D272" s="89" t="s">
        <v>304</v>
      </c>
      <c r="E272" s="215" t="s">
        <v>305</v>
      </c>
      <c r="F272" s="90" t="s">
        <v>306</v>
      </c>
      <c r="G272" s="90">
        <v>9.5828917360737328E-2</v>
      </c>
      <c r="H272" s="91">
        <f>VLOOKUP(C272,[1]Insumos!$A:$F,5,FALSE)</f>
        <v>187426</v>
      </c>
      <c r="I272" s="92">
        <f t="shared" si="33"/>
        <v>17961</v>
      </c>
      <c r="J272" s="93"/>
      <c r="K272" s="93"/>
      <c r="L272" s="147"/>
      <c r="M272" s="147"/>
    </row>
    <row r="273" spans="2:13">
      <c r="B273" s="87" t="s">
        <v>86</v>
      </c>
      <c r="C273" s="88" t="s">
        <v>425</v>
      </c>
      <c r="D273" s="89" t="s">
        <v>426</v>
      </c>
      <c r="E273" s="215" t="s">
        <v>305</v>
      </c>
      <c r="F273" s="90" t="s">
        <v>279</v>
      </c>
      <c r="G273" s="90">
        <v>1</v>
      </c>
      <c r="H273" s="91">
        <f>VLOOKUP(C273,[1]Insumos!$A:$F,5,FALSE)</f>
        <v>21861</v>
      </c>
      <c r="I273" s="92">
        <f t="shared" si="33"/>
        <v>21861</v>
      </c>
      <c r="J273" s="93"/>
      <c r="K273" s="93"/>
      <c r="L273" s="147"/>
      <c r="M273" s="147"/>
    </row>
    <row r="274" spans="2:13">
      <c r="B274" s="87" t="s">
        <v>86</v>
      </c>
      <c r="C274" s="88" t="s">
        <v>427</v>
      </c>
      <c r="D274" s="89" t="s">
        <v>428</v>
      </c>
      <c r="E274" s="215" t="s">
        <v>305</v>
      </c>
      <c r="F274" s="90" t="s">
        <v>279</v>
      </c>
      <c r="G274" s="90">
        <v>0.5</v>
      </c>
      <c r="H274" s="91">
        <f>VLOOKUP(C274,[1]Insumos!$A:$F,5,FALSE)</f>
        <v>87225</v>
      </c>
      <c r="I274" s="92">
        <f t="shared" si="33"/>
        <v>43613</v>
      </c>
      <c r="J274" s="93"/>
      <c r="K274" s="93"/>
      <c r="L274" s="147"/>
      <c r="M274" s="147"/>
    </row>
    <row r="275" spans="2:13">
      <c r="B275" s="87" t="s">
        <v>86</v>
      </c>
      <c r="C275" s="88" t="s">
        <v>429</v>
      </c>
      <c r="D275" s="89" t="s">
        <v>430</v>
      </c>
      <c r="E275" s="215" t="s">
        <v>305</v>
      </c>
      <c r="F275" s="90" t="s">
        <v>279</v>
      </c>
      <c r="G275" s="90">
        <v>0.85</v>
      </c>
      <c r="H275" s="91">
        <f>VLOOKUP(C275,[1]Insumos!$A:$F,5,FALSE)</f>
        <v>220355</v>
      </c>
      <c r="I275" s="92">
        <f t="shared" si="33"/>
        <v>187302</v>
      </c>
      <c r="J275" s="93"/>
      <c r="K275" s="93"/>
      <c r="L275" s="147"/>
      <c r="M275" s="147"/>
    </row>
    <row r="276" spans="2:13">
      <c r="B276" s="87" t="s">
        <v>86</v>
      </c>
      <c r="C276" s="88" t="s">
        <v>280</v>
      </c>
      <c r="D276" s="89" t="s">
        <v>281</v>
      </c>
      <c r="E276" s="215" t="s">
        <v>282</v>
      </c>
      <c r="F276" s="90" t="s">
        <v>192</v>
      </c>
      <c r="G276" s="90">
        <v>1.1407673199006301</v>
      </c>
      <c r="H276" s="91">
        <f>VLOOKUP(C276,[1]Insumos!$A:$F,5,FALSE)</f>
        <v>3623</v>
      </c>
      <c r="I276" s="92">
        <f t="shared" si="33"/>
        <v>4133</v>
      </c>
      <c r="J276" s="93"/>
      <c r="K276" s="93"/>
      <c r="L276" s="147"/>
      <c r="M276" s="147"/>
    </row>
    <row r="277" spans="2:13">
      <c r="B277" s="87" t="s">
        <v>86</v>
      </c>
      <c r="C277" s="88" t="s">
        <v>431</v>
      </c>
      <c r="D277" s="89" t="s">
        <v>432</v>
      </c>
      <c r="E277" s="215" t="s">
        <v>305</v>
      </c>
      <c r="F277" s="90" t="s">
        <v>306</v>
      </c>
      <c r="G277" s="90">
        <v>1</v>
      </c>
      <c r="H277" s="91">
        <f>VLOOKUP(C277,[1]Insumos!$A:$F,5,FALSE)</f>
        <v>1872</v>
      </c>
      <c r="I277" s="92">
        <f t="shared" si="33"/>
        <v>1872</v>
      </c>
      <c r="J277" s="93"/>
      <c r="K277" s="93"/>
      <c r="L277" s="147"/>
      <c r="M277" s="147"/>
    </row>
    <row r="278" spans="2:13">
      <c r="B278" s="87" t="s">
        <v>86</v>
      </c>
      <c r="C278" s="88" t="s">
        <v>433</v>
      </c>
      <c r="D278" s="89" t="s">
        <v>434</v>
      </c>
      <c r="E278" s="215" t="s">
        <v>285</v>
      </c>
      <c r="F278" s="90" t="s">
        <v>148</v>
      </c>
      <c r="G278" s="90">
        <v>4.4000000000000004</v>
      </c>
      <c r="H278" s="91">
        <f>VLOOKUP(C278,[1]Insumos!$A:$F,5,FALSE)</f>
        <v>9287</v>
      </c>
      <c r="I278" s="92">
        <f t="shared" si="33"/>
        <v>40863</v>
      </c>
      <c r="J278" s="93"/>
      <c r="K278" s="93"/>
      <c r="L278" s="147"/>
      <c r="M278" s="147"/>
    </row>
    <row r="279" spans="2:13">
      <c r="B279" s="87" t="s">
        <v>86</v>
      </c>
      <c r="C279" s="88" t="s">
        <v>435</v>
      </c>
      <c r="D279" s="89" t="s">
        <v>436</v>
      </c>
      <c r="E279" s="215" t="s">
        <v>285</v>
      </c>
      <c r="F279" s="90" t="s">
        <v>192</v>
      </c>
      <c r="G279" s="90">
        <v>0.05</v>
      </c>
      <c r="H279" s="91">
        <f>VLOOKUP(C279,[1]Insumos!$A:$F,5,FALSE)</f>
        <v>136635</v>
      </c>
      <c r="I279" s="92">
        <f t="shared" si="33"/>
        <v>6832</v>
      </c>
      <c r="J279" s="93"/>
      <c r="K279" s="93"/>
      <c r="L279" s="147"/>
      <c r="M279" s="147"/>
    </row>
    <row r="280" spans="2:13">
      <c r="B280" s="87" t="s">
        <v>86</v>
      </c>
      <c r="C280" s="88" t="s">
        <v>437</v>
      </c>
      <c r="D280" s="89" t="s">
        <v>438</v>
      </c>
      <c r="E280" s="215" t="s">
        <v>285</v>
      </c>
      <c r="F280" s="90" t="s">
        <v>439</v>
      </c>
      <c r="G280" s="90">
        <v>0.2</v>
      </c>
      <c r="H280" s="91">
        <f>VLOOKUP(C280,[1]Insumos!$A:$F,5,FALSE)</f>
        <v>15298</v>
      </c>
      <c r="I280" s="92">
        <f t="shared" si="33"/>
        <v>3060</v>
      </c>
      <c r="J280" s="93"/>
      <c r="K280" s="93"/>
      <c r="L280" s="147"/>
      <c r="M280" s="147"/>
    </row>
    <row r="281" spans="2:13">
      <c r="B281" s="87" t="s">
        <v>86</v>
      </c>
      <c r="C281" s="88" t="s">
        <v>440</v>
      </c>
      <c r="D281" s="89" t="s">
        <v>441</v>
      </c>
      <c r="E281" s="215" t="s">
        <v>285</v>
      </c>
      <c r="F281" s="90" t="s">
        <v>148</v>
      </c>
      <c r="G281" s="90">
        <v>4.4000000000000004</v>
      </c>
      <c r="H281" s="91">
        <f>VLOOKUP(C281,[1]Insumos!$A:$F,5,FALSE)</f>
        <v>1643</v>
      </c>
      <c r="I281" s="92">
        <f t="shared" si="33"/>
        <v>7229</v>
      </c>
      <c r="J281" s="93"/>
      <c r="K281" s="93"/>
      <c r="L281" s="147"/>
      <c r="M281" s="147"/>
    </row>
    <row r="282" spans="2:13">
      <c r="B282" s="87" t="s">
        <v>86</v>
      </c>
      <c r="C282" s="88" t="s">
        <v>442</v>
      </c>
      <c r="D282" s="89" t="s">
        <v>443</v>
      </c>
      <c r="E282" s="215" t="s">
        <v>285</v>
      </c>
      <c r="F282" s="90" t="s">
        <v>317</v>
      </c>
      <c r="G282" s="90">
        <v>50</v>
      </c>
      <c r="H282" s="91">
        <f>VLOOKUP(C282,[1]Insumos!$A:$F,5,FALSE)</f>
        <v>690</v>
      </c>
      <c r="I282" s="92">
        <f t="shared" si="33"/>
        <v>34500</v>
      </c>
      <c r="J282" s="93"/>
      <c r="K282" s="93"/>
      <c r="L282" s="147"/>
      <c r="M282" s="147"/>
    </row>
    <row r="283" spans="2:13" ht="25.5">
      <c r="B283" s="87" t="s">
        <v>86</v>
      </c>
      <c r="C283" s="88" t="s">
        <v>444</v>
      </c>
      <c r="D283" s="89" t="s">
        <v>445</v>
      </c>
      <c r="E283" s="215" t="s">
        <v>285</v>
      </c>
      <c r="F283" s="90" t="s">
        <v>317</v>
      </c>
      <c r="G283" s="90">
        <v>1</v>
      </c>
      <c r="H283" s="91">
        <f>VLOOKUP(C283,[1]Insumos!$A:$F,5,FALSE)</f>
        <v>15666</v>
      </c>
      <c r="I283" s="92">
        <f t="shared" si="33"/>
        <v>15666</v>
      </c>
      <c r="J283" s="93"/>
      <c r="K283" s="93"/>
      <c r="L283" s="147"/>
      <c r="M283" s="147"/>
    </row>
    <row r="284" spans="2:13">
      <c r="B284" s="87" t="s">
        <v>86</v>
      </c>
      <c r="C284" s="88" t="s">
        <v>446</v>
      </c>
      <c r="D284" s="89" t="s">
        <v>447</v>
      </c>
      <c r="E284" s="215" t="s">
        <v>285</v>
      </c>
      <c r="F284" s="90" t="s">
        <v>148</v>
      </c>
      <c r="G284" s="90">
        <v>0.5</v>
      </c>
      <c r="H284" s="91">
        <f>VLOOKUP(C284,[1]Insumos!$A:$F,5,FALSE)</f>
        <v>13114</v>
      </c>
      <c r="I284" s="92">
        <f t="shared" si="33"/>
        <v>6557</v>
      </c>
      <c r="J284" s="93"/>
      <c r="K284" s="93"/>
      <c r="L284" s="147"/>
      <c r="M284" s="147"/>
    </row>
    <row r="285" spans="2:13">
      <c r="B285" s="87" t="s">
        <v>86</v>
      </c>
      <c r="C285" s="88" t="s">
        <v>448</v>
      </c>
      <c r="D285" s="89" t="s">
        <v>449</v>
      </c>
      <c r="E285" s="215" t="s">
        <v>285</v>
      </c>
      <c r="F285" s="90" t="s">
        <v>439</v>
      </c>
      <c r="G285" s="90">
        <v>0.05</v>
      </c>
      <c r="H285" s="91">
        <f>VLOOKUP(C285,[1]Insumos!$A:$F,5,FALSE)</f>
        <v>131165</v>
      </c>
      <c r="I285" s="92">
        <f t="shared" si="33"/>
        <v>6558</v>
      </c>
      <c r="J285" s="93"/>
      <c r="K285" s="93"/>
      <c r="L285" s="147"/>
      <c r="M285" s="147"/>
    </row>
    <row r="286" spans="2:13">
      <c r="B286" s="87" t="s">
        <v>86</v>
      </c>
      <c r="C286" s="88" t="s">
        <v>450</v>
      </c>
      <c r="D286" s="89" t="s">
        <v>451</v>
      </c>
      <c r="E286" s="215" t="s">
        <v>285</v>
      </c>
      <c r="F286" s="90" t="s">
        <v>148</v>
      </c>
      <c r="G286" s="455">
        <v>1.02225563909774</v>
      </c>
      <c r="H286" s="91">
        <f>VLOOKUP(C286,[1]Insumos!$A:$F,5,FALSE)</f>
        <v>6916</v>
      </c>
      <c r="I286" s="92">
        <f t="shared" si="33"/>
        <v>7070</v>
      </c>
      <c r="J286" s="93"/>
      <c r="K286" s="93"/>
      <c r="L286" s="147"/>
      <c r="M286" s="147"/>
    </row>
    <row r="287" spans="2:13" ht="13.5" thickBot="1">
      <c r="B287" s="104"/>
      <c r="C287" s="104"/>
      <c r="D287" s="105"/>
      <c r="E287" s="216"/>
      <c r="F287" s="93"/>
      <c r="G287" s="93"/>
      <c r="H287" s="160"/>
      <c r="I287" s="160"/>
      <c r="J287" s="93"/>
      <c r="K287" s="93"/>
      <c r="L287" s="147"/>
      <c r="M287" s="147"/>
    </row>
    <row r="288" spans="2:13" ht="25.5">
      <c r="B288" s="187" t="s">
        <v>261</v>
      </c>
      <c r="C288" s="122" t="s">
        <v>262</v>
      </c>
      <c r="D288" s="153" t="s">
        <v>263</v>
      </c>
      <c r="E288" s="213" t="s">
        <v>264</v>
      </c>
      <c r="F288" s="124" t="s">
        <v>265</v>
      </c>
      <c r="G288" s="125" t="s">
        <v>266</v>
      </c>
      <c r="H288" s="126" t="s">
        <v>14</v>
      </c>
      <c r="I288" s="154" t="s">
        <v>231</v>
      </c>
      <c r="J288" s="155" t="s">
        <v>267</v>
      </c>
      <c r="K288" s="156" t="s">
        <v>268</v>
      </c>
      <c r="L288" s="147"/>
      <c r="M288" s="147"/>
    </row>
    <row r="289" spans="1:13" ht="41.25" customHeight="1">
      <c r="A289" s="147">
        <v>34</v>
      </c>
      <c r="B289" s="80" t="s">
        <v>88</v>
      </c>
      <c r="C289" s="81" t="s">
        <v>271</v>
      </c>
      <c r="D289" s="82" t="s">
        <v>452</v>
      </c>
      <c r="E289" s="214" t="s">
        <v>273</v>
      </c>
      <c r="F289" s="83" t="s">
        <v>46</v>
      </c>
      <c r="G289" s="83"/>
      <c r="H289" s="84"/>
      <c r="I289" s="85">
        <f>SUM(I290:I298)</f>
        <v>1177742</v>
      </c>
      <c r="J289" s="86">
        <f>'A.I.U'!$G$30</f>
        <v>1.3668</v>
      </c>
      <c r="K289" s="157">
        <f>ROUND(I289*J289,0)</f>
        <v>1609738</v>
      </c>
      <c r="L289" s="147"/>
      <c r="M289" s="147"/>
    </row>
    <row r="290" spans="1:13">
      <c r="B290" s="87" t="s">
        <v>88</v>
      </c>
      <c r="C290" s="88" t="s">
        <v>453</v>
      </c>
      <c r="D290" s="89" t="s">
        <v>454</v>
      </c>
      <c r="E290" s="215" t="s">
        <v>380</v>
      </c>
      <c r="F290" s="90" t="s">
        <v>46</v>
      </c>
      <c r="G290" s="90">
        <v>1.05</v>
      </c>
      <c r="H290" s="91">
        <f>VLOOKUP(C290,[1]Insumos!$A:$F,5,FALSE)</f>
        <v>682944</v>
      </c>
      <c r="I290" s="92">
        <f t="shared" ref="I290:I298" si="34">ROUND(H290*G290,0)</f>
        <v>717091</v>
      </c>
      <c r="J290" s="93"/>
      <c r="K290" s="93"/>
      <c r="L290" s="147"/>
      <c r="M290" s="147"/>
    </row>
    <row r="291" spans="1:13">
      <c r="B291" s="87" t="s">
        <v>88</v>
      </c>
      <c r="C291" s="88" t="s">
        <v>455</v>
      </c>
      <c r="D291" s="89" t="s">
        <v>456</v>
      </c>
      <c r="E291" s="215" t="s">
        <v>278</v>
      </c>
      <c r="F291" s="90" t="s">
        <v>279</v>
      </c>
      <c r="G291" s="90">
        <v>3.35</v>
      </c>
      <c r="H291" s="91">
        <f>VLOOKUP(C291,[1]Insumos!$A:$F,5,FALSE)</f>
        <v>110673</v>
      </c>
      <c r="I291" s="92">
        <f t="shared" si="34"/>
        <v>370755</v>
      </c>
      <c r="J291" s="93"/>
      <c r="K291" s="93"/>
      <c r="L291" s="147"/>
      <c r="M291" s="147"/>
    </row>
    <row r="292" spans="1:13">
      <c r="B292" s="87" t="s">
        <v>88</v>
      </c>
      <c r="C292" s="88" t="s">
        <v>391</v>
      </c>
      <c r="D292" s="89" t="s">
        <v>392</v>
      </c>
      <c r="E292" s="215" t="s">
        <v>305</v>
      </c>
      <c r="F292" s="90" t="s">
        <v>306</v>
      </c>
      <c r="G292" s="90">
        <v>45</v>
      </c>
      <c r="H292" s="91">
        <f>VLOOKUP(C292,[1]Insumos!$A:$F,5,FALSE)</f>
        <v>239</v>
      </c>
      <c r="I292" s="92">
        <f t="shared" si="34"/>
        <v>10755</v>
      </c>
      <c r="J292" s="93"/>
      <c r="K292" s="93"/>
      <c r="L292" s="147"/>
      <c r="M292" s="147"/>
    </row>
    <row r="293" spans="1:13">
      <c r="B293" s="87" t="s">
        <v>88</v>
      </c>
      <c r="C293" s="88" t="s">
        <v>303</v>
      </c>
      <c r="D293" s="89" t="s">
        <v>304</v>
      </c>
      <c r="E293" s="215" t="s">
        <v>305</v>
      </c>
      <c r="F293" s="90" t="s">
        <v>306</v>
      </c>
      <c r="G293" s="90">
        <v>7.6999999999999999E-2</v>
      </c>
      <c r="H293" s="91">
        <f>VLOOKUP(C293,[1]Insumos!$A:$F,5,FALSE)</f>
        <v>187426</v>
      </c>
      <c r="I293" s="92">
        <f t="shared" si="34"/>
        <v>14432</v>
      </c>
      <c r="J293" s="93"/>
      <c r="K293" s="93"/>
      <c r="L293" s="147"/>
      <c r="M293" s="147"/>
    </row>
    <row r="294" spans="1:13">
      <c r="B294" s="87" t="s">
        <v>88</v>
      </c>
      <c r="C294" s="88" t="s">
        <v>400</v>
      </c>
      <c r="D294" s="89" t="s">
        <v>401</v>
      </c>
      <c r="E294" s="215" t="s">
        <v>305</v>
      </c>
      <c r="F294" s="90" t="s">
        <v>306</v>
      </c>
      <c r="G294" s="90">
        <v>0.1</v>
      </c>
      <c r="H294" s="91">
        <f>VLOOKUP(C294,[1]Insumos!$A:$F,5,FALSE)</f>
        <v>66212</v>
      </c>
      <c r="I294" s="92">
        <f t="shared" si="34"/>
        <v>6621</v>
      </c>
      <c r="J294" s="93"/>
      <c r="K294" s="93"/>
      <c r="L294" s="147"/>
      <c r="M294" s="147"/>
    </row>
    <row r="295" spans="1:13">
      <c r="B295" s="87" t="s">
        <v>88</v>
      </c>
      <c r="C295" s="88" t="s">
        <v>395</v>
      </c>
      <c r="D295" s="89" t="s">
        <v>396</v>
      </c>
      <c r="E295" s="215" t="s">
        <v>305</v>
      </c>
      <c r="F295" s="90" t="s">
        <v>306</v>
      </c>
      <c r="G295" s="90">
        <v>45</v>
      </c>
      <c r="H295" s="91">
        <f>VLOOKUP(C295,[1]Insumos!$A:$F,5,FALSE)</f>
        <v>406</v>
      </c>
      <c r="I295" s="92">
        <f t="shared" si="34"/>
        <v>18270</v>
      </c>
      <c r="J295" s="93"/>
      <c r="K295" s="93"/>
      <c r="L295" s="147"/>
      <c r="M295" s="147"/>
    </row>
    <row r="296" spans="1:13">
      <c r="B296" s="87" t="s">
        <v>88</v>
      </c>
      <c r="C296" s="88" t="s">
        <v>280</v>
      </c>
      <c r="D296" s="89" t="s">
        <v>281</v>
      </c>
      <c r="E296" s="215" t="s">
        <v>282</v>
      </c>
      <c r="F296" s="90" t="s">
        <v>192</v>
      </c>
      <c r="G296" s="90">
        <v>3.35</v>
      </c>
      <c r="H296" s="91">
        <f>VLOOKUP(C296,[1]Insumos!$A:$F,5,FALSE)</f>
        <v>3623</v>
      </c>
      <c r="I296" s="92">
        <f t="shared" si="34"/>
        <v>12137</v>
      </c>
      <c r="J296" s="93"/>
      <c r="K296" s="93"/>
      <c r="L296" s="147"/>
      <c r="M296" s="147"/>
    </row>
    <row r="297" spans="1:13">
      <c r="B297" s="87" t="s">
        <v>88</v>
      </c>
      <c r="C297" s="88" t="s">
        <v>283</v>
      </c>
      <c r="D297" s="89" t="s">
        <v>284</v>
      </c>
      <c r="E297" s="215" t="s">
        <v>285</v>
      </c>
      <c r="F297" s="90" t="s">
        <v>192</v>
      </c>
      <c r="G297" s="90">
        <v>9</v>
      </c>
      <c r="H297" s="91">
        <f>VLOOKUP(C297,[1]Insumos!$A:$F,5,FALSE)</f>
        <v>1897</v>
      </c>
      <c r="I297" s="92">
        <f t="shared" si="34"/>
        <v>17073</v>
      </c>
      <c r="J297" s="93"/>
      <c r="K297" s="93"/>
      <c r="L297" s="147"/>
      <c r="M297" s="147"/>
    </row>
    <row r="298" spans="1:13">
      <c r="B298" s="87" t="s">
        <v>88</v>
      </c>
      <c r="C298" s="88" t="s">
        <v>290</v>
      </c>
      <c r="D298" s="89" t="s">
        <v>291</v>
      </c>
      <c r="E298" s="215" t="s">
        <v>285</v>
      </c>
      <c r="F298" s="90" t="s">
        <v>292</v>
      </c>
      <c r="G298" s="90">
        <v>2</v>
      </c>
      <c r="H298" s="91">
        <f>VLOOKUP(C298,[1]Insumos!$A:$F,5,FALSE)</f>
        <v>5304</v>
      </c>
      <c r="I298" s="92">
        <f t="shared" si="34"/>
        <v>10608</v>
      </c>
      <c r="J298" s="93"/>
      <c r="K298" s="93"/>
      <c r="L298" s="147"/>
      <c r="M298" s="147"/>
    </row>
    <row r="299" spans="1:13" ht="13.5" thickBot="1">
      <c r="B299" s="104"/>
      <c r="C299" s="104"/>
      <c r="D299" s="105"/>
      <c r="E299" s="216"/>
      <c r="F299" s="93"/>
      <c r="G299" s="93"/>
      <c r="H299" s="109"/>
      <c r="I299" s="109"/>
      <c r="J299" s="93"/>
      <c r="K299" s="93"/>
      <c r="L299" s="147"/>
      <c r="M299" s="147"/>
    </row>
    <row r="300" spans="1:13" ht="25.5">
      <c r="B300" s="187" t="s">
        <v>261</v>
      </c>
      <c r="C300" s="122" t="s">
        <v>262</v>
      </c>
      <c r="D300" s="153" t="s">
        <v>263</v>
      </c>
      <c r="E300" s="213" t="s">
        <v>264</v>
      </c>
      <c r="F300" s="124" t="s">
        <v>265</v>
      </c>
      <c r="G300" s="125" t="s">
        <v>266</v>
      </c>
      <c r="H300" s="126" t="s">
        <v>14</v>
      </c>
      <c r="I300" s="154" t="s">
        <v>231</v>
      </c>
      <c r="J300" s="155" t="s">
        <v>267</v>
      </c>
      <c r="K300" s="156" t="s">
        <v>268</v>
      </c>
      <c r="L300" s="147"/>
      <c r="M300" s="147"/>
    </row>
    <row r="301" spans="1:13" ht="43.5" customHeight="1">
      <c r="A301" s="147">
        <v>35</v>
      </c>
      <c r="B301" s="80" t="s">
        <v>69</v>
      </c>
      <c r="C301" s="81" t="s">
        <v>271</v>
      </c>
      <c r="D301" s="82" t="s">
        <v>457</v>
      </c>
      <c r="E301" s="214" t="s">
        <v>273</v>
      </c>
      <c r="F301" s="83" t="s">
        <v>46</v>
      </c>
      <c r="G301" s="83"/>
      <c r="H301" s="84"/>
      <c r="I301" s="85">
        <f>SUM(I302:I313)</f>
        <v>1162706</v>
      </c>
      <c r="J301" s="86">
        <f>'A.I.U'!$G$30</f>
        <v>1.3668</v>
      </c>
      <c r="K301" s="157">
        <f>ROUND(I301*J301,0)</f>
        <v>1589187</v>
      </c>
      <c r="L301" s="147"/>
      <c r="M301" s="147"/>
    </row>
    <row r="302" spans="1:13">
      <c r="B302" s="87" t="s">
        <v>69</v>
      </c>
      <c r="C302" s="88" t="s">
        <v>453</v>
      </c>
      <c r="D302" s="89" t="s">
        <v>454</v>
      </c>
      <c r="E302" s="215" t="s">
        <v>380</v>
      </c>
      <c r="F302" s="90" t="s">
        <v>46</v>
      </c>
      <c r="G302" s="90">
        <v>1.05</v>
      </c>
      <c r="H302" s="91">
        <f>VLOOKUP(C302,[1]Insumos!$A:$F,5,FALSE)</f>
        <v>682944</v>
      </c>
      <c r="I302" s="92">
        <f t="shared" ref="I302:I313" si="35">ROUND(H302*G302,0)</f>
        <v>717091</v>
      </c>
      <c r="J302" s="93"/>
      <c r="K302" s="93"/>
      <c r="L302" s="147"/>
      <c r="M302" s="147"/>
    </row>
    <row r="303" spans="1:13">
      <c r="B303" s="87" t="s">
        <v>69</v>
      </c>
      <c r="C303" s="88" t="s">
        <v>381</v>
      </c>
      <c r="D303" s="89" t="s">
        <v>382</v>
      </c>
      <c r="E303" s="215" t="s">
        <v>278</v>
      </c>
      <c r="F303" s="90" t="s">
        <v>279</v>
      </c>
      <c r="G303" s="90">
        <v>3.8</v>
      </c>
      <c r="H303" s="91">
        <f>VLOOKUP(C303,[1]Insumos!$A:$F,5,FALSE)</f>
        <v>96111</v>
      </c>
      <c r="I303" s="92">
        <f t="shared" si="35"/>
        <v>365222</v>
      </c>
      <c r="J303" s="93"/>
      <c r="K303" s="93"/>
      <c r="L303" s="147"/>
      <c r="M303" s="147"/>
    </row>
    <row r="304" spans="1:13">
      <c r="B304" s="87" t="s">
        <v>69</v>
      </c>
      <c r="C304" s="88" t="s">
        <v>420</v>
      </c>
      <c r="D304" s="89" t="s">
        <v>421</v>
      </c>
      <c r="E304" s="215" t="s">
        <v>305</v>
      </c>
      <c r="F304" s="90" t="s">
        <v>306</v>
      </c>
      <c r="G304" s="90">
        <v>9</v>
      </c>
      <c r="H304" s="91">
        <f>VLOOKUP(C304,[1]Insumos!$A:$F,5,FALSE)</f>
        <v>150</v>
      </c>
      <c r="I304" s="92">
        <f t="shared" si="35"/>
        <v>1350</v>
      </c>
      <c r="J304" s="93"/>
      <c r="K304" s="93"/>
      <c r="L304" s="147"/>
      <c r="M304" s="147"/>
    </row>
    <row r="305" spans="1:13">
      <c r="B305" s="87" t="s">
        <v>69</v>
      </c>
      <c r="C305" s="88" t="s">
        <v>391</v>
      </c>
      <c r="D305" s="89" t="s">
        <v>392</v>
      </c>
      <c r="E305" s="215" t="s">
        <v>305</v>
      </c>
      <c r="F305" s="90" t="s">
        <v>306</v>
      </c>
      <c r="G305" s="90">
        <v>1.0204081632653061</v>
      </c>
      <c r="H305" s="91">
        <f>VLOOKUP(C305,[1]Insumos!$A:$F,5,FALSE)</f>
        <v>239</v>
      </c>
      <c r="I305" s="92">
        <f t="shared" si="35"/>
        <v>244</v>
      </c>
      <c r="J305" s="93"/>
      <c r="K305" s="93"/>
      <c r="L305" s="147"/>
      <c r="M305" s="147"/>
    </row>
    <row r="306" spans="1:13">
      <c r="B306" s="87" t="s">
        <v>69</v>
      </c>
      <c r="C306" s="88" t="s">
        <v>303</v>
      </c>
      <c r="D306" s="89" t="s">
        <v>304</v>
      </c>
      <c r="E306" s="215" t="s">
        <v>305</v>
      </c>
      <c r="F306" s="90" t="s">
        <v>306</v>
      </c>
      <c r="G306" s="90">
        <v>8.6E-3</v>
      </c>
      <c r="H306" s="91">
        <f>VLOOKUP(C306,[1]Insumos!$A:$F,5,FALSE)</f>
        <v>187426</v>
      </c>
      <c r="I306" s="92">
        <f t="shared" si="35"/>
        <v>1612</v>
      </c>
      <c r="J306" s="93"/>
      <c r="K306" s="93"/>
      <c r="L306" s="147"/>
      <c r="M306" s="147"/>
    </row>
    <row r="307" spans="1:13">
      <c r="B307" s="87" t="s">
        <v>69</v>
      </c>
      <c r="C307" s="88" t="s">
        <v>400</v>
      </c>
      <c r="D307" s="89" t="s">
        <v>401</v>
      </c>
      <c r="E307" s="215" t="s">
        <v>305</v>
      </c>
      <c r="F307" s="90" t="s">
        <v>306</v>
      </c>
      <c r="G307" s="90">
        <v>0.01</v>
      </c>
      <c r="H307" s="91">
        <f>VLOOKUP(C307,[1]Insumos!$A:$F,5,FALSE)</f>
        <v>66212</v>
      </c>
      <c r="I307" s="92">
        <f t="shared" si="35"/>
        <v>662</v>
      </c>
      <c r="J307" s="93"/>
      <c r="K307" s="93"/>
      <c r="L307" s="147"/>
      <c r="M307" s="147"/>
    </row>
    <row r="308" spans="1:13">
      <c r="B308" s="87" t="s">
        <v>69</v>
      </c>
      <c r="C308" s="88" t="s">
        <v>395</v>
      </c>
      <c r="D308" s="89" t="s">
        <v>396</v>
      </c>
      <c r="E308" s="215" t="s">
        <v>305</v>
      </c>
      <c r="F308" s="90" t="s">
        <v>306</v>
      </c>
      <c r="G308" s="90">
        <v>27</v>
      </c>
      <c r="H308" s="91">
        <f>VLOOKUP(C308,[1]Insumos!$A:$F,5,FALSE)</f>
        <v>406</v>
      </c>
      <c r="I308" s="92">
        <f t="shared" si="35"/>
        <v>10962</v>
      </c>
      <c r="J308" s="93"/>
      <c r="K308" s="93"/>
      <c r="L308" s="147"/>
      <c r="M308" s="147"/>
    </row>
    <row r="309" spans="1:13">
      <c r="B309" s="87" t="s">
        <v>69</v>
      </c>
      <c r="C309" s="88" t="s">
        <v>280</v>
      </c>
      <c r="D309" s="89" t="s">
        <v>281</v>
      </c>
      <c r="E309" s="215" t="s">
        <v>282</v>
      </c>
      <c r="F309" s="90" t="s">
        <v>192</v>
      </c>
      <c r="G309" s="90">
        <v>0.5</v>
      </c>
      <c r="H309" s="91">
        <f>VLOOKUP(C309,[1]Insumos!$A:$F,5,FALSE)</f>
        <v>3623</v>
      </c>
      <c r="I309" s="92">
        <f t="shared" si="35"/>
        <v>1812</v>
      </c>
      <c r="J309" s="93"/>
      <c r="K309" s="93"/>
      <c r="L309" s="147"/>
      <c r="M309" s="147"/>
    </row>
    <row r="310" spans="1:13">
      <c r="B310" s="87" t="s">
        <v>69</v>
      </c>
      <c r="C310" s="88" t="s">
        <v>283</v>
      </c>
      <c r="D310" s="89" t="s">
        <v>284</v>
      </c>
      <c r="E310" s="215" t="s">
        <v>285</v>
      </c>
      <c r="F310" s="90" t="s">
        <v>192</v>
      </c>
      <c r="G310" s="90">
        <v>1.4</v>
      </c>
      <c r="H310" s="91">
        <f>VLOOKUP(C310,[1]Insumos!$A:$F,5,FALSE)</f>
        <v>1897</v>
      </c>
      <c r="I310" s="92">
        <f t="shared" si="35"/>
        <v>2656</v>
      </c>
      <c r="J310" s="93"/>
      <c r="K310" s="93"/>
      <c r="L310" s="147"/>
      <c r="M310" s="147"/>
    </row>
    <row r="311" spans="1:13">
      <c r="B311" s="87" t="s">
        <v>69</v>
      </c>
      <c r="C311" s="88" t="s">
        <v>290</v>
      </c>
      <c r="D311" s="89" t="s">
        <v>291</v>
      </c>
      <c r="E311" s="215" t="s">
        <v>285</v>
      </c>
      <c r="F311" s="90" t="s">
        <v>292</v>
      </c>
      <c r="G311" s="90">
        <v>0.2</v>
      </c>
      <c r="H311" s="91">
        <f>VLOOKUP(C311,[1]Insumos!$A:$F,5,FALSE)</f>
        <v>5304</v>
      </c>
      <c r="I311" s="92">
        <f t="shared" si="35"/>
        <v>1061</v>
      </c>
      <c r="J311" s="93"/>
      <c r="K311" s="93"/>
      <c r="L311" s="147"/>
      <c r="M311" s="147"/>
    </row>
    <row r="312" spans="1:13">
      <c r="B312" s="87" t="s">
        <v>69</v>
      </c>
      <c r="C312" s="88" t="s">
        <v>393</v>
      </c>
      <c r="D312" s="89" t="s">
        <v>394</v>
      </c>
      <c r="E312" s="215" t="s">
        <v>285</v>
      </c>
      <c r="F312" s="90" t="s">
        <v>317</v>
      </c>
      <c r="G312" s="90">
        <v>0.6</v>
      </c>
      <c r="H312" s="91">
        <f>VLOOKUP(C312,[1]Insumos!$A:$F,5,FALSE)</f>
        <v>19807</v>
      </c>
      <c r="I312" s="92">
        <f t="shared" si="35"/>
        <v>11884</v>
      </c>
      <c r="J312" s="93"/>
      <c r="K312" s="93"/>
      <c r="L312" s="147"/>
      <c r="M312" s="147"/>
    </row>
    <row r="313" spans="1:13">
      <c r="B313" s="87" t="s">
        <v>69</v>
      </c>
      <c r="C313" s="88" t="s">
        <v>422</v>
      </c>
      <c r="D313" s="89" t="s">
        <v>423</v>
      </c>
      <c r="E313" s="215" t="s">
        <v>285</v>
      </c>
      <c r="F313" s="90" t="s">
        <v>274</v>
      </c>
      <c r="G313" s="90">
        <v>10</v>
      </c>
      <c r="H313" s="91">
        <f>VLOOKUP(C313,[1]Insumos!$A:$F,5,FALSE)</f>
        <v>4815</v>
      </c>
      <c r="I313" s="92">
        <f t="shared" si="35"/>
        <v>48150</v>
      </c>
      <c r="J313" s="93"/>
      <c r="K313" s="93"/>
      <c r="L313" s="147"/>
      <c r="M313" s="147"/>
    </row>
    <row r="314" spans="1:13" s="188" customFormat="1" ht="13.5" thickBot="1">
      <c r="B314" s="204"/>
      <c r="C314" s="204"/>
      <c r="E314" s="204"/>
      <c r="K314" s="204"/>
    </row>
    <row r="315" spans="1:13" ht="25.5">
      <c r="B315" s="152" t="s">
        <v>261</v>
      </c>
      <c r="C315" s="122" t="s">
        <v>262</v>
      </c>
      <c r="D315" s="123" t="s">
        <v>263</v>
      </c>
      <c r="E315" s="213" t="s">
        <v>264</v>
      </c>
      <c r="F315" s="124" t="s">
        <v>265</v>
      </c>
      <c r="G315" s="125" t="s">
        <v>266</v>
      </c>
      <c r="H315" s="126" t="s">
        <v>14</v>
      </c>
      <c r="I315" s="154" t="s">
        <v>231</v>
      </c>
      <c r="J315" s="155" t="s">
        <v>267</v>
      </c>
      <c r="K315" s="156" t="s">
        <v>268</v>
      </c>
      <c r="L315" s="147"/>
      <c r="M315" s="147"/>
    </row>
    <row r="316" spans="1:13" ht="39" customHeight="1">
      <c r="A316" s="147">
        <v>36</v>
      </c>
      <c r="B316" s="80" t="s">
        <v>98</v>
      </c>
      <c r="C316" s="81" t="s">
        <v>271</v>
      </c>
      <c r="D316" s="82" t="s">
        <v>458</v>
      </c>
      <c r="E316" s="214" t="s">
        <v>273</v>
      </c>
      <c r="F316" s="83" t="s">
        <v>46</v>
      </c>
      <c r="G316" s="83"/>
      <c r="H316" s="84"/>
      <c r="I316" s="85">
        <f>SUM(I317:I325)</f>
        <v>1108175</v>
      </c>
      <c r="J316" s="86">
        <f>'A.I.U'!$G$30</f>
        <v>1.3668</v>
      </c>
      <c r="K316" s="157">
        <f>ROUND(I316*J316,0)</f>
        <v>1514654</v>
      </c>
      <c r="L316" s="147"/>
      <c r="M316" s="147"/>
    </row>
    <row r="317" spans="1:13">
      <c r="B317" s="87" t="s">
        <v>98</v>
      </c>
      <c r="C317" s="88" t="s">
        <v>378</v>
      </c>
      <c r="D317" s="89" t="s">
        <v>379</v>
      </c>
      <c r="E317" s="215" t="s">
        <v>380</v>
      </c>
      <c r="F317" s="90" t="s">
        <v>46</v>
      </c>
      <c r="G317" s="90">
        <v>1.05</v>
      </c>
      <c r="H317" s="91">
        <f>VLOOKUP(C317,[1]Insumos!$A:$F,5,FALSE)</f>
        <v>597780</v>
      </c>
      <c r="I317" s="92">
        <f t="shared" ref="I317:I325" si="36">ROUND(H317*G317,0)</f>
        <v>627669</v>
      </c>
      <c r="J317" s="93"/>
      <c r="K317" s="93"/>
      <c r="L317" s="147"/>
      <c r="M317" s="147"/>
    </row>
    <row r="318" spans="1:13">
      <c r="B318" s="87" t="s">
        <v>98</v>
      </c>
      <c r="C318" s="88" t="s">
        <v>455</v>
      </c>
      <c r="D318" s="89" t="s">
        <v>456</v>
      </c>
      <c r="E318" s="215" t="s">
        <v>278</v>
      </c>
      <c r="F318" s="90" t="s">
        <v>279</v>
      </c>
      <c r="G318" s="90">
        <v>3</v>
      </c>
      <c r="H318" s="91">
        <f>VLOOKUP(C318,[1]Insumos!$A:$F,5,FALSE)</f>
        <v>110673</v>
      </c>
      <c r="I318" s="92">
        <f t="shared" si="36"/>
        <v>332019</v>
      </c>
      <c r="J318" s="93"/>
      <c r="K318" s="93"/>
      <c r="L318" s="147"/>
      <c r="M318" s="147"/>
    </row>
    <row r="319" spans="1:13">
      <c r="B319" s="87" t="s">
        <v>98</v>
      </c>
      <c r="C319" s="88" t="s">
        <v>303</v>
      </c>
      <c r="D319" s="89" t="s">
        <v>304</v>
      </c>
      <c r="E319" s="215" t="s">
        <v>305</v>
      </c>
      <c r="F319" s="90" t="s">
        <v>306</v>
      </c>
      <c r="G319" s="90">
        <v>7.7670000000000003E-2</v>
      </c>
      <c r="H319" s="91">
        <f>VLOOKUP(C319,[1]Insumos!$A:$F,5,FALSE)</f>
        <v>187426</v>
      </c>
      <c r="I319" s="92">
        <f t="shared" si="36"/>
        <v>14557</v>
      </c>
      <c r="J319" s="93"/>
      <c r="K319" s="93"/>
      <c r="L319" s="147"/>
      <c r="M319" s="147"/>
    </row>
    <row r="320" spans="1:13">
      <c r="B320" s="87" t="s">
        <v>98</v>
      </c>
      <c r="C320" s="88" t="s">
        <v>400</v>
      </c>
      <c r="D320" s="89" t="s">
        <v>401</v>
      </c>
      <c r="E320" s="215" t="s">
        <v>305</v>
      </c>
      <c r="F320" s="90" t="s">
        <v>306</v>
      </c>
      <c r="G320" s="90">
        <v>0.1</v>
      </c>
      <c r="H320" s="91">
        <f>VLOOKUP(C320,[1]Insumos!$A:$F,5,FALSE)</f>
        <v>66212</v>
      </c>
      <c r="I320" s="92">
        <f t="shared" si="36"/>
        <v>6621</v>
      </c>
      <c r="J320" s="93"/>
      <c r="K320" s="93"/>
      <c r="L320" s="147"/>
      <c r="M320" s="147"/>
    </row>
    <row r="321" spans="1:13">
      <c r="B321" s="87" t="s">
        <v>98</v>
      </c>
      <c r="C321" s="88" t="s">
        <v>280</v>
      </c>
      <c r="D321" s="89" t="s">
        <v>281</v>
      </c>
      <c r="E321" s="215" t="s">
        <v>282</v>
      </c>
      <c r="F321" s="90" t="s">
        <v>192</v>
      </c>
      <c r="G321" s="90">
        <v>3</v>
      </c>
      <c r="H321" s="91">
        <f>VLOOKUP(C321,[1]Insumos!$A:$F,5,FALSE)</f>
        <v>3623</v>
      </c>
      <c r="I321" s="92">
        <f t="shared" si="36"/>
        <v>10869</v>
      </c>
      <c r="J321" s="93"/>
      <c r="K321" s="93"/>
      <c r="L321" s="147"/>
      <c r="M321" s="147"/>
    </row>
    <row r="322" spans="1:13">
      <c r="B322" s="87" t="s">
        <v>98</v>
      </c>
      <c r="C322" s="88" t="s">
        <v>283</v>
      </c>
      <c r="D322" s="89" t="s">
        <v>284</v>
      </c>
      <c r="E322" s="215" t="s">
        <v>285</v>
      </c>
      <c r="F322" s="90" t="s">
        <v>192</v>
      </c>
      <c r="G322" s="90">
        <v>8.1</v>
      </c>
      <c r="H322" s="91">
        <f>VLOOKUP(C322,[1]Insumos!$A:$F,5,FALSE)</f>
        <v>1897</v>
      </c>
      <c r="I322" s="92">
        <f t="shared" si="36"/>
        <v>15366</v>
      </c>
      <c r="J322" s="93"/>
      <c r="K322" s="93"/>
      <c r="L322" s="147"/>
      <c r="M322" s="147"/>
    </row>
    <row r="323" spans="1:13">
      <c r="B323" s="87" t="s">
        <v>98</v>
      </c>
      <c r="C323" s="88" t="s">
        <v>290</v>
      </c>
      <c r="D323" s="89" t="s">
        <v>291</v>
      </c>
      <c r="E323" s="215" t="s">
        <v>285</v>
      </c>
      <c r="F323" s="90" t="s">
        <v>292</v>
      </c>
      <c r="G323" s="90">
        <v>2</v>
      </c>
      <c r="H323" s="91">
        <f>VLOOKUP(C323,[1]Insumos!$A:$F,5,FALSE)</f>
        <v>5304</v>
      </c>
      <c r="I323" s="92">
        <f t="shared" si="36"/>
        <v>10608</v>
      </c>
      <c r="J323" s="93"/>
      <c r="K323" s="93"/>
      <c r="L323" s="147"/>
      <c r="M323" s="147"/>
    </row>
    <row r="324" spans="1:13">
      <c r="B324" s="87" t="s">
        <v>98</v>
      </c>
      <c r="C324" s="88" t="s">
        <v>411</v>
      </c>
      <c r="D324" s="89" t="s">
        <v>412</v>
      </c>
      <c r="E324" s="215" t="s">
        <v>285</v>
      </c>
      <c r="F324" s="90" t="s">
        <v>192</v>
      </c>
      <c r="G324" s="90">
        <v>17</v>
      </c>
      <c r="H324" s="91">
        <f>VLOOKUP(C324,[1]Insumos!$A:$F,5,FALSE)</f>
        <v>3316</v>
      </c>
      <c r="I324" s="92">
        <f t="shared" si="36"/>
        <v>56372</v>
      </c>
      <c r="J324" s="93"/>
      <c r="K324" s="93"/>
      <c r="L324" s="147"/>
      <c r="M324" s="147"/>
    </row>
    <row r="325" spans="1:13" ht="13.5" thickBot="1">
      <c r="B325" s="95" t="s">
        <v>98</v>
      </c>
      <c r="C325" s="96" t="s">
        <v>397</v>
      </c>
      <c r="D325" s="97" t="s">
        <v>398</v>
      </c>
      <c r="E325" s="217" t="s">
        <v>285</v>
      </c>
      <c r="F325" s="98" t="s">
        <v>192</v>
      </c>
      <c r="G325" s="111">
        <v>2.4</v>
      </c>
      <c r="H325" s="91">
        <f>VLOOKUP(C325,[1]Insumos!$A:$F,5,FALSE)</f>
        <v>14206</v>
      </c>
      <c r="I325" s="92">
        <f t="shared" si="36"/>
        <v>34094</v>
      </c>
      <c r="J325" s="93"/>
      <c r="K325" s="93"/>
      <c r="L325" s="147"/>
      <c r="M325" s="147"/>
    </row>
    <row r="326" spans="1:13" ht="13.5" thickBot="1">
      <c r="B326" s="104"/>
      <c r="C326" s="104"/>
      <c r="D326" s="105"/>
      <c r="E326" s="216"/>
      <c r="F326" s="93"/>
      <c r="G326" s="93"/>
      <c r="H326" s="160"/>
      <c r="I326" s="160"/>
      <c r="J326" s="147"/>
      <c r="K326" s="147"/>
      <c r="L326" s="147"/>
      <c r="M326" s="147"/>
    </row>
    <row r="327" spans="1:13" ht="25.5">
      <c r="B327" s="152" t="s">
        <v>261</v>
      </c>
      <c r="C327" s="122" t="s">
        <v>262</v>
      </c>
      <c r="D327" s="123" t="s">
        <v>263</v>
      </c>
      <c r="E327" s="213" t="s">
        <v>264</v>
      </c>
      <c r="F327" s="124" t="s">
        <v>265</v>
      </c>
      <c r="G327" s="125" t="s">
        <v>266</v>
      </c>
      <c r="H327" s="126" t="s">
        <v>14</v>
      </c>
      <c r="I327" s="154" t="s">
        <v>231</v>
      </c>
      <c r="J327" s="155" t="s">
        <v>267</v>
      </c>
      <c r="K327" s="156" t="s">
        <v>268</v>
      </c>
      <c r="L327" s="147"/>
      <c r="M327" s="147"/>
    </row>
    <row r="328" spans="1:13" ht="54.75" customHeight="1">
      <c r="A328" s="147">
        <v>37</v>
      </c>
      <c r="B328" s="80" t="s">
        <v>100</v>
      </c>
      <c r="C328" s="81" t="s">
        <v>271</v>
      </c>
      <c r="D328" s="82" t="s">
        <v>459</v>
      </c>
      <c r="E328" s="214" t="s">
        <v>273</v>
      </c>
      <c r="F328" s="83" t="s">
        <v>46</v>
      </c>
      <c r="G328" s="83"/>
      <c r="H328" s="84"/>
      <c r="I328" s="85">
        <f>SUM(I329:I341)</f>
        <v>1173616</v>
      </c>
      <c r="J328" s="86">
        <f>'A.I.U'!$G$30</f>
        <v>1.3668</v>
      </c>
      <c r="K328" s="157">
        <f>ROUND(I328*J328,0)</f>
        <v>1604098</v>
      </c>
      <c r="L328" s="147"/>
      <c r="M328" s="147"/>
    </row>
    <row r="329" spans="1:13">
      <c r="B329" s="87" t="s">
        <v>100</v>
      </c>
      <c r="C329" s="88" t="s">
        <v>378</v>
      </c>
      <c r="D329" s="89" t="s">
        <v>379</v>
      </c>
      <c r="E329" s="215" t="s">
        <v>380</v>
      </c>
      <c r="F329" s="90" t="s">
        <v>46</v>
      </c>
      <c r="G329" s="90">
        <v>1.05</v>
      </c>
      <c r="H329" s="91">
        <f>VLOOKUP(C329,[1]Insumos!$A:$F,5,FALSE)</f>
        <v>597780</v>
      </c>
      <c r="I329" s="92">
        <f t="shared" ref="I329:I341" si="37">ROUND(H329*G329,0)</f>
        <v>627669</v>
      </c>
      <c r="J329" s="93"/>
      <c r="K329" s="93"/>
      <c r="L329" s="147"/>
      <c r="M329" s="147"/>
    </row>
    <row r="330" spans="1:13">
      <c r="B330" s="87" t="s">
        <v>100</v>
      </c>
      <c r="C330" s="88" t="s">
        <v>455</v>
      </c>
      <c r="D330" s="89" t="s">
        <v>456</v>
      </c>
      <c r="E330" s="215" t="s">
        <v>278</v>
      </c>
      <c r="F330" s="90" t="s">
        <v>279</v>
      </c>
      <c r="G330" s="90">
        <v>3.1</v>
      </c>
      <c r="H330" s="91">
        <f>VLOOKUP(C330,[1]Insumos!$A:$F,5,FALSE)</f>
        <v>110673</v>
      </c>
      <c r="I330" s="92">
        <f t="shared" si="37"/>
        <v>343086</v>
      </c>
      <c r="J330" s="93"/>
      <c r="K330" s="93"/>
      <c r="L330" s="147"/>
      <c r="M330" s="147"/>
    </row>
    <row r="331" spans="1:13">
      <c r="B331" s="87" t="s">
        <v>100</v>
      </c>
      <c r="C331" s="88" t="s">
        <v>303</v>
      </c>
      <c r="D331" s="89" t="s">
        <v>304</v>
      </c>
      <c r="E331" s="215" t="s">
        <v>305</v>
      </c>
      <c r="F331" s="90" t="s">
        <v>306</v>
      </c>
      <c r="G331" s="90">
        <v>7.7670000000000003E-2</v>
      </c>
      <c r="H331" s="91">
        <f>VLOOKUP(C331,[1]Insumos!$A:$F,5,FALSE)</f>
        <v>187426</v>
      </c>
      <c r="I331" s="92">
        <f t="shared" si="37"/>
        <v>14557</v>
      </c>
      <c r="J331" s="93"/>
      <c r="K331" s="93"/>
      <c r="L331" s="147"/>
      <c r="M331" s="147"/>
    </row>
    <row r="332" spans="1:13">
      <c r="B332" s="87" t="s">
        <v>100</v>
      </c>
      <c r="C332" s="88" t="s">
        <v>400</v>
      </c>
      <c r="D332" s="89" t="s">
        <v>401</v>
      </c>
      <c r="E332" s="215" t="s">
        <v>305</v>
      </c>
      <c r="F332" s="90" t="s">
        <v>306</v>
      </c>
      <c r="G332" s="90">
        <v>0.04</v>
      </c>
      <c r="H332" s="91">
        <f>VLOOKUP(C332,[1]Insumos!$A:$F,5,FALSE)</f>
        <v>66212</v>
      </c>
      <c r="I332" s="92">
        <f t="shared" si="37"/>
        <v>2648</v>
      </c>
      <c r="J332" s="93"/>
      <c r="K332" s="93"/>
      <c r="L332" s="147"/>
      <c r="M332" s="147"/>
    </row>
    <row r="333" spans="1:13">
      <c r="B333" s="87" t="s">
        <v>100</v>
      </c>
      <c r="C333" s="88" t="s">
        <v>373</v>
      </c>
      <c r="D333" s="89" t="s">
        <v>374</v>
      </c>
      <c r="E333" s="215" t="s">
        <v>285</v>
      </c>
      <c r="F333" s="90" t="s">
        <v>375</v>
      </c>
      <c r="G333" s="90">
        <v>0.05</v>
      </c>
      <c r="H333" s="91">
        <f>VLOOKUP(C333,[1]Insumos!$A:$F,5,FALSE)</f>
        <v>16500</v>
      </c>
      <c r="I333" s="92">
        <f t="shared" si="37"/>
        <v>825</v>
      </c>
      <c r="J333" s="93"/>
      <c r="K333" s="93"/>
      <c r="L333" s="147"/>
      <c r="M333" s="147"/>
    </row>
    <row r="334" spans="1:13">
      <c r="B334" s="87" t="s">
        <v>100</v>
      </c>
      <c r="C334" s="88" t="s">
        <v>280</v>
      </c>
      <c r="D334" s="117" t="s">
        <v>281</v>
      </c>
      <c r="E334" s="215" t="s">
        <v>282</v>
      </c>
      <c r="F334" s="90" t="s">
        <v>192</v>
      </c>
      <c r="G334" s="90">
        <v>3</v>
      </c>
      <c r="H334" s="91">
        <f>VLOOKUP(C334,[1]Insumos!$A:$F,5,FALSE)</f>
        <v>3623</v>
      </c>
      <c r="I334" s="92">
        <f t="shared" si="37"/>
        <v>10869</v>
      </c>
      <c r="J334" s="93"/>
      <c r="K334" s="93"/>
      <c r="L334" s="147"/>
      <c r="M334" s="147"/>
    </row>
    <row r="335" spans="1:13">
      <c r="B335" s="87" t="s">
        <v>100</v>
      </c>
      <c r="C335" s="88" t="s">
        <v>385</v>
      </c>
      <c r="D335" s="89" t="s">
        <v>386</v>
      </c>
      <c r="E335" s="215" t="s">
        <v>285</v>
      </c>
      <c r="F335" s="90" t="s">
        <v>317</v>
      </c>
      <c r="G335" s="90">
        <v>0.7</v>
      </c>
      <c r="H335" s="91">
        <f>VLOOKUP(C335,[1]Insumos!$A:$F,5,FALSE)</f>
        <v>6176</v>
      </c>
      <c r="I335" s="92">
        <f t="shared" si="37"/>
        <v>4323</v>
      </c>
      <c r="J335" s="93"/>
      <c r="K335" s="93"/>
      <c r="L335" s="147"/>
      <c r="M335" s="147"/>
    </row>
    <row r="336" spans="1:13" ht="25.5">
      <c r="B336" s="87" t="s">
        <v>100</v>
      </c>
      <c r="C336" s="88" t="s">
        <v>460</v>
      </c>
      <c r="D336" s="89" t="s">
        <v>461</v>
      </c>
      <c r="E336" s="215" t="s">
        <v>285</v>
      </c>
      <c r="F336" s="90" t="s">
        <v>317</v>
      </c>
      <c r="G336" s="90">
        <v>2.9</v>
      </c>
      <c r="H336" s="91">
        <f>VLOOKUP(C336,[1]Insumos!$A:$F,5,FALSE)</f>
        <v>5200</v>
      </c>
      <c r="I336" s="92">
        <f t="shared" si="37"/>
        <v>15080</v>
      </c>
      <c r="J336" s="93"/>
      <c r="K336" s="93"/>
      <c r="L336" s="147"/>
      <c r="M336" s="147"/>
    </row>
    <row r="337" spans="1:13">
      <c r="B337" s="87" t="s">
        <v>100</v>
      </c>
      <c r="C337" s="88" t="s">
        <v>283</v>
      </c>
      <c r="D337" s="89" t="s">
        <v>284</v>
      </c>
      <c r="E337" s="215" t="s">
        <v>285</v>
      </c>
      <c r="F337" s="90" t="s">
        <v>192</v>
      </c>
      <c r="G337" s="90">
        <v>1</v>
      </c>
      <c r="H337" s="91">
        <f>VLOOKUP(C337,[1]Insumos!$A:$F,5,FALSE)</f>
        <v>1897</v>
      </c>
      <c r="I337" s="92">
        <f t="shared" si="37"/>
        <v>1897</v>
      </c>
      <c r="J337" s="93"/>
      <c r="K337" s="93"/>
      <c r="L337" s="147"/>
      <c r="M337" s="147"/>
    </row>
    <row r="338" spans="1:13">
      <c r="B338" s="87" t="s">
        <v>100</v>
      </c>
      <c r="C338" s="88" t="s">
        <v>405</v>
      </c>
      <c r="D338" s="89" t="s">
        <v>406</v>
      </c>
      <c r="E338" s="215" t="s">
        <v>285</v>
      </c>
      <c r="F338" s="90" t="s">
        <v>192</v>
      </c>
      <c r="G338" s="90">
        <v>8</v>
      </c>
      <c r="H338" s="91">
        <f>VLOOKUP(C338,[1]Insumos!$A:$F,5,FALSE)</f>
        <v>15152</v>
      </c>
      <c r="I338" s="92">
        <f t="shared" si="37"/>
        <v>121216</v>
      </c>
      <c r="J338" s="93"/>
      <c r="K338" s="93"/>
      <c r="L338" s="147"/>
      <c r="M338" s="147"/>
    </row>
    <row r="339" spans="1:13">
      <c r="B339" s="87" t="s">
        <v>100</v>
      </c>
      <c r="C339" s="88" t="s">
        <v>411</v>
      </c>
      <c r="D339" s="117" t="s">
        <v>412</v>
      </c>
      <c r="E339" s="215" t="s">
        <v>285</v>
      </c>
      <c r="F339" s="90" t="s">
        <v>192</v>
      </c>
      <c r="G339" s="90">
        <v>2</v>
      </c>
      <c r="H339" s="91">
        <f>VLOOKUP(C339,[1]Insumos!$A:$F,5,FALSE)</f>
        <v>3316</v>
      </c>
      <c r="I339" s="92">
        <f t="shared" si="37"/>
        <v>6632</v>
      </c>
      <c r="J339" s="93"/>
      <c r="K339" s="93"/>
      <c r="L339" s="147"/>
      <c r="M339" s="147"/>
    </row>
    <row r="340" spans="1:13">
      <c r="B340" s="87" t="s">
        <v>100</v>
      </c>
      <c r="C340" s="88" t="s">
        <v>397</v>
      </c>
      <c r="D340" s="89" t="s">
        <v>398</v>
      </c>
      <c r="E340" s="215" t="s">
        <v>285</v>
      </c>
      <c r="F340" s="90" t="s">
        <v>192</v>
      </c>
      <c r="G340" s="90">
        <v>1</v>
      </c>
      <c r="H340" s="91">
        <f>VLOOKUP(C340,[1]Insumos!$A:$F,5,FALSE)</f>
        <v>14206</v>
      </c>
      <c r="I340" s="92">
        <f t="shared" si="37"/>
        <v>14206</v>
      </c>
      <c r="J340" s="93"/>
      <c r="K340" s="93"/>
      <c r="L340" s="147"/>
      <c r="M340" s="147"/>
    </row>
    <row r="341" spans="1:13" ht="13.5" thickBot="1">
      <c r="B341" s="95" t="s">
        <v>100</v>
      </c>
      <c r="C341" s="96" t="s">
        <v>290</v>
      </c>
      <c r="D341" s="97" t="s">
        <v>291</v>
      </c>
      <c r="E341" s="217" t="s">
        <v>285</v>
      </c>
      <c r="F341" s="98" t="s">
        <v>292</v>
      </c>
      <c r="G341" s="98">
        <v>2</v>
      </c>
      <c r="H341" s="91">
        <f>VLOOKUP(C341,[1]Insumos!$A:$F,5,FALSE)</f>
        <v>5304</v>
      </c>
      <c r="I341" s="92">
        <f t="shared" si="37"/>
        <v>10608</v>
      </c>
      <c r="J341" s="93"/>
      <c r="K341" s="93"/>
      <c r="L341" s="147"/>
      <c r="M341" s="147"/>
    </row>
    <row r="342" spans="1:13" ht="13.5" thickBot="1">
      <c r="B342" s="104"/>
      <c r="C342" s="104"/>
      <c r="D342" s="105"/>
      <c r="E342" s="216"/>
      <c r="F342" s="93"/>
      <c r="G342" s="93"/>
      <c r="H342" s="160"/>
      <c r="I342" s="160"/>
      <c r="J342" s="147"/>
      <c r="K342" s="147"/>
      <c r="L342" s="147"/>
      <c r="M342" s="147"/>
    </row>
    <row r="343" spans="1:13" ht="25.5">
      <c r="B343" s="152" t="s">
        <v>261</v>
      </c>
      <c r="C343" s="122" t="s">
        <v>262</v>
      </c>
      <c r="D343" s="123" t="s">
        <v>263</v>
      </c>
      <c r="E343" s="213" t="s">
        <v>264</v>
      </c>
      <c r="F343" s="124" t="s">
        <v>265</v>
      </c>
      <c r="G343" s="125" t="s">
        <v>266</v>
      </c>
      <c r="H343" s="126" t="s">
        <v>14</v>
      </c>
      <c r="I343" s="154" t="s">
        <v>231</v>
      </c>
      <c r="J343" s="155" t="s">
        <v>267</v>
      </c>
      <c r="K343" s="156" t="s">
        <v>268</v>
      </c>
      <c r="L343" s="147"/>
      <c r="M343" s="147"/>
    </row>
    <row r="344" spans="1:13" ht="56.25" customHeight="1">
      <c r="A344" s="147">
        <v>38</v>
      </c>
      <c r="B344" s="80" t="s">
        <v>102</v>
      </c>
      <c r="C344" s="81" t="s">
        <v>271</v>
      </c>
      <c r="D344" s="82" t="s">
        <v>462</v>
      </c>
      <c r="E344" s="214" t="s">
        <v>273</v>
      </c>
      <c r="F344" s="83" t="s">
        <v>46</v>
      </c>
      <c r="G344" s="83"/>
      <c r="H344" s="84"/>
      <c r="I344" s="85">
        <f>SUM(I345:I354)</f>
        <v>1263281</v>
      </c>
      <c r="J344" s="86">
        <f>'A.I.U'!$G$30</f>
        <v>1.3668</v>
      </c>
      <c r="K344" s="157">
        <f>ROUND(I344*J344,0)</f>
        <v>1726652</v>
      </c>
      <c r="L344" s="147"/>
      <c r="M344" s="147"/>
    </row>
    <row r="345" spans="1:13">
      <c r="B345" s="87" t="s">
        <v>102</v>
      </c>
      <c r="C345" s="88" t="s">
        <v>378</v>
      </c>
      <c r="D345" s="89" t="s">
        <v>379</v>
      </c>
      <c r="E345" s="215" t="s">
        <v>380</v>
      </c>
      <c r="F345" s="90" t="s">
        <v>46</v>
      </c>
      <c r="G345" s="90">
        <v>1.05</v>
      </c>
      <c r="H345" s="91">
        <f>VLOOKUP(C345,[1]Insumos!$A:$F,5,FALSE)</f>
        <v>597780</v>
      </c>
      <c r="I345" s="92">
        <f t="shared" ref="I345:I354" si="38">ROUND(H345*G345,0)</f>
        <v>627669</v>
      </c>
      <c r="J345" s="93"/>
      <c r="K345" s="93"/>
      <c r="L345" s="147"/>
      <c r="M345" s="147"/>
    </row>
    <row r="346" spans="1:13">
      <c r="B346" s="87" t="s">
        <v>102</v>
      </c>
      <c r="C346" s="88" t="s">
        <v>455</v>
      </c>
      <c r="D346" s="89" t="s">
        <v>456</v>
      </c>
      <c r="E346" s="215" t="s">
        <v>278</v>
      </c>
      <c r="F346" s="90" t="s">
        <v>279</v>
      </c>
      <c r="G346" s="90">
        <v>4</v>
      </c>
      <c r="H346" s="91">
        <f>VLOOKUP(C346,[1]Insumos!$A:$F,5,FALSE)</f>
        <v>110673</v>
      </c>
      <c r="I346" s="92">
        <f t="shared" si="38"/>
        <v>442692</v>
      </c>
      <c r="J346" s="93"/>
      <c r="K346" s="93"/>
      <c r="L346" s="147"/>
      <c r="M346" s="147"/>
    </row>
    <row r="347" spans="1:13">
      <c r="B347" s="87" t="s">
        <v>102</v>
      </c>
      <c r="C347" s="88" t="s">
        <v>303</v>
      </c>
      <c r="D347" s="89" t="s">
        <v>304</v>
      </c>
      <c r="E347" s="215" t="s">
        <v>305</v>
      </c>
      <c r="F347" s="90" t="s">
        <v>306</v>
      </c>
      <c r="G347" s="90">
        <v>0.08</v>
      </c>
      <c r="H347" s="91">
        <f>VLOOKUP(C347,[1]Insumos!$A:$F,5,FALSE)</f>
        <v>187426</v>
      </c>
      <c r="I347" s="92">
        <f t="shared" si="38"/>
        <v>14994</v>
      </c>
      <c r="J347" s="93"/>
      <c r="K347" s="93"/>
      <c r="L347" s="147"/>
      <c r="M347" s="147"/>
    </row>
    <row r="348" spans="1:13">
      <c r="B348" s="87" t="s">
        <v>102</v>
      </c>
      <c r="C348" s="88" t="s">
        <v>400</v>
      </c>
      <c r="D348" s="89" t="s">
        <v>401</v>
      </c>
      <c r="E348" s="215" t="s">
        <v>305</v>
      </c>
      <c r="F348" s="90" t="s">
        <v>306</v>
      </c>
      <c r="G348" s="90">
        <v>0.1</v>
      </c>
      <c r="H348" s="91">
        <f>VLOOKUP(C348,[1]Insumos!$A:$F,5,FALSE)</f>
        <v>66212</v>
      </c>
      <c r="I348" s="92">
        <f t="shared" si="38"/>
        <v>6621</v>
      </c>
      <c r="J348" s="93"/>
      <c r="K348" s="93"/>
      <c r="L348" s="147"/>
      <c r="M348" s="147"/>
    </row>
    <row r="349" spans="1:13">
      <c r="B349" s="87" t="s">
        <v>102</v>
      </c>
      <c r="C349" s="88" t="s">
        <v>280</v>
      </c>
      <c r="D349" s="89" t="s">
        <v>281</v>
      </c>
      <c r="E349" s="215" t="s">
        <v>282</v>
      </c>
      <c r="F349" s="90" t="s">
        <v>192</v>
      </c>
      <c r="G349" s="90">
        <v>5</v>
      </c>
      <c r="H349" s="91">
        <f>VLOOKUP(C349,[1]Insumos!$A:$F,5,FALSE)</f>
        <v>3623</v>
      </c>
      <c r="I349" s="92">
        <f t="shared" si="38"/>
        <v>18115</v>
      </c>
      <c r="J349" s="93"/>
      <c r="K349" s="93"/>
      <c r="L349" s="147"/>
      <c r="M349" s="147"/>
    </row>
    <row r="350" spans="1:13">
      <c r="B350" s="87" t="s">
        <v>102</v>
      </c>
      <c r="C350" s="88" t="s">
        <v>283</v>
      </c>
      <c r="D350" s="89" t="s">
        <v>284</v>
      </c>
      <c r="E350" s="215" t="s">
        <v>285</v>
      </c>
      <c r="F350" s="90" t="s">
        <v>192</v>
      </c>
      <c r="G350" s="90">
        <v>10</v>
      </c>
      <c r="H350" s="91">
        <f>VLOOKUP(C350,[1]Insumos!$A:$F,5,FALSE)</f>
        <v>1897</v>
      </c>
      <c r="I350" s="92">
        <f t="shared" si="38"/>
        <v>18970</v>
      </c>
      <c r="J350" s="93"/>
      <c r="K350" s="93"/>
      <c r="L350" s="147"/>
      <c r="M350" s="147"/>
    </row>
    <row r="351" spans="1:13">
      <c r="B351" s="87" t="s">
        <v>102</v>
      </c>
      <c r="C351" s="88" t="s">
        <v>290</v>
      </c>
      <c r="D351" s="89" t="s">
        <v>291</v>
      </c>
      <c r="E351" s="215" t="s">
        <v>285</v>
      </c>
      <c r="F351" s="90" t="s">
        <v>292</v>
      </c>
      <c r="G351" s="90">
        <v>2</v>
      </c>
      <c r="H351" s="91">
        <f>VLOOKUP(C351,[1]Insumos!$A:$F,5,FALSE)</f>
        <v>5304</v>
      </c>
      <c r="I351" s="92">
        <f t="shared" si="38"/>
        <v>10608</v>
      </c>
      <c r="J351" s="93"/>
      <c r="K351" s="93"/>
      <c r="L351" s="147"/>
      <c r="M351" s="147"/>
    </row>
    <row r="352" spans="1:13">
      <c r="B352" s="87" t="s">
        <v>102</v>
      </c>
      <c r="C352" s="88" t="s">
        <v>411</v>
      </c>
      <c r="D352" s="89" t="s">
        <v>412</v>
      </c>
      <c r="E352" s="215" t="s">
        <v>285</v>
      </c>
      <c r="F352" s="90" t="s">
        <v>192</v>
      </c>
      <c r="G352" s="90">
        <v>15</v>
      </c>
      <c r="H352" s="91">
        <f>VLOOKUP(C352,[1]Insumos!$A:$F,5,FALSE)</f>
        <v>3316</v>
      </c>
      <c r="I352" s="92">
        <f t="shared" si="38"/>
        <v>49740</v>
      </c>
      <c r="J352" s="93"/>
      <c r="K352" s="93"/>
      <c r="L352" s="147"/>
      <c r="M352" s="147"/>
    </row>
    <row r="353" spans="1:13">
      <c r="B353" s="103" t="s">
        <v>102</v>
      </c>
      <c r="C353" s="99" t="s">
        <v>405</v>
      </c>
      <c r="D353" s="100" t="s">
        <v>406</v>
      </c>
      <c r="E353" s="219" t="s">
        <v>285</v>
      </c>
      <c r="F353" s="101" t="s">
        <v>192</v>
      </c>
      <c r="G353" s="101">
        <v>4</v>
      </c>
      <c r="H353" s="91">
        <f>VLOOKUP(C353,[1]Insumos!$A:$F,5,FALSE)</f>
        <v>15152</v>
      </c>
      <c r="I353" s="92">
        <f t="shared" si="38"/>
        <v>60608</v>
      </c>
      <c r="J353" s="93"/>
      <c r="K353" s="93"/>
      <c r="L353" s="147"/>
      <c r="M353" s="147"/>
    </row>
    <row r="354" spans="1:13" ht="13.5" thickBot="1">
      <c r="B354" s="95" t="s">
        <v>102</v>
      </c>
      <c r="C354" s="96" t="s">
        <v>318</v>
      </c>
      <c r="D354" s="97" t="s">
        <v>319</v>
      </c>
      <c r="E354" s="217" t="s">
        <v>285</v>
      </c>
      <c r="F354" s="98" t="s">
        <v>192</v>
      </c>
      <c r="G354" s="98">
        <v>2</v>
      </c>
      <c r="H354" s="91">
        <f>VLOOKUP(C354,[1]Insumos!$A:$F,5,FALSE)</f>
        <v>6632</v>
      </c>
      <c r="I354" s="92">
        <f t="shared" si="38"/>
        <v>13264</v>
      </c>
      <c r="J354" s="93"/>
      <c r="K354" s="93"/>
      <c r="L354" s="147"/>
      <c r="M354" s="147"/>
    </row>
    <row r="355" spans="1:13" ht="7.5" customHeight="1" thickBot="1">
      <c r="B355" s="104"/>
      <c r="C355" s="104"/>
      <c r="D355" s="105"/>
      <c r="E355" s="216"/>
      <c r="F355" s="93"/>
      <c r="G355" s="93"/>
      <c r="H355" s="160"/>
      <c r="I355" s="160"/>
      <c r="J355" s="147"/>
      <c r="K355" s="147"/>
      <c r="L355" s="147"/>
      <c r="M355" s="147"/>
    </row>
    <row r="356" spans="1:13" ht="25.5">
      <c r="B356" s="152" t="s">
        <v>261</v>
      </c>
      <c r="C356" s="122" t="s">
        <v>262</v>
      </c>
      <c r="D356" s="123" t="s">
        <v>263</v>
      </c>
      <c r="E356" s="213" t="s">
        <v>264</v>
      </c>
      <c r="F356" s="124" t="s">
        <v>265</v>
      </c>
      <c r="G356" s="125" t="s">
        <v>266</v>
      </c>
      <c r="H356" s="126" t="s">
        <v>14</v>
      </c>
      <c r="I356" s="154" t="s">
        <v>231</v>
      </c>
      <c r="J356" s="155" t="s">
        <v>267</v>
      </c>
      <c r="K356" s="156" t="s">
        <v>268</v>
      </c>
      <c r="L356" s="147"/>
      <c r="M356" s="147"/>
    </row>
    <row r="357" spans="1:13" ht="26.25" customHeight="1">
      <c r="A357" s="147">
        <v>39</v>
      </c>
      <c r="B357" s="80" t="s">
        <v>104</v>
      </c>
      <c r="C357" s="81"/>
      <c r="D357" s="82" t="s">
        <v>463</v>
      </c>
      <c r="E357" s="214" t="s">
        <v>273</v>
      </c>
      <c r="F357" s="83" t="s">
        <v>46</v>
      </c>
      <c r="G357" s="83"/>
      <c r="H357" s="84"/>
      <c r="I357" s="85">
        <f>SUM(I358:I362)</f>
        <v>985229</v>
      </c>
      <c r="J357" s="86">
        <f>'A.I.U'!$G$30</f>
        <v>1.3668</v>
      </c>
      <c r="K357" s="157">
        <f>ROUND(I357*J357,0)</f>
        <v>1346611</v>
      </c>
      <c r="L357" s="147"/>
      <c r="M357" s="147"/>
    </row>
    <row r="358" spans="1:13">
      <c r="B358" s="205" t="s">
        <v>104</v>
      </c>
      <c r="C358" s="190" t="s">
        <v>378</v>
      </c>
      <c r="D358" s="189" t="s">
        <v>379</v>
      </c>
      <c r="E358" s="222" t="s">
        <v>380</v>
      </c>
      <c r="F358" s="190" t="s">
        <v>46</v>
      </c>
      <c r="G358" s="176">
        <v>1.05</v>
      </c>
      <c r="H358" s="91">
        <f>VLOOKUP(C358,[1]Insumos!$A:$F,5,FALSE)</f>
        <v>597780</v>
      </c>
      <c r="I358" s="92">
        <f t="shared" ref="I358:I362" si="39">ROUND(H358*G358,0)</f>
        <v>627669</v>
      </c>
      <c r="J358" s="93"/>
      <c r="K358" s="93"/>
      <c r="L358" s="147"/>
      <c r="M358" s="147"/>
    </row>
    <row r="359" spans="1:13">
      <c r="B359" s="205" t="s">
        <v>104</v>
      </c>
      <c r="C359" s="412" t="s">
        <v>351</v>
      </c>
      <c r="D359" s="189" t="s">
        <v>352</v>
      </c>
      <c r="E359" s="222" t="s">
        <v>278</v>
      </c>
      <c r="F359" s="190" t="s">
        <v>279</v>
      </c>
      <c r="G359" s="176">
        <v>5.7</v>
      </c>
      <c r="H359" s="91">
        <f>VLOOKUP(C359,[1]Insumos!$A:$F,5,FALSE)</f>
        <v>52425</v>
      </c>
      <c r="I359" s="92">
        <f t="shared" si="39"/>
        <v>298823</v>
      </c>
      <c r="J359" s="93"/>
      <c r="K359" s="93"/>
      <c r="L359" s="147"/>
      <c r="M359" s="147"/>
    </row>
    <row r="360" spans="1:13">
      <c r="B360" s="205" t="s">
        <v>104</v>
      </c>
      <c r="C360" s="412" t="s">
        <v>280</v>
      </c>
      <c r="D360" s="189" t="s">
        <v>281</v>
      </c>
      <c r="E360" s="222" t="s">
        <v>282</v>
      </c>
      <c r="F360" s="190" t="s">
        <v>192</v>
      </c>
      <c r="G360" s="176">
        <v>2.6</v>
      </c>
      <c r="H360" s="91">
        <f>VLOOKUP(C360,[1]Insumos!$A:$F,5,FALSE)</f>
        <v>3623</v>
      </c>
      <c r="I360" s="92">
        <f t="shared" si="39"/>
        <v>9420</v>
      </c>
      <c r="J360" s="93"/>
      <c r="K360" s="93"/>
      <c r="L360" s="147"/>
      <c r="M360" s="147"/>
    </row>
    <row r="361" spans="1:13">
      <c r="B361" s="205" t="s">
        <v>104</v>
      </c>
      <c r="C361" s="412" t="s">
        <v>464</v>
      </c>
      <c r="D361" s="189" t="s">
        <v>465</v>
      </c>
      <c r="E361" s="222" t="s">
        <v>285</v>
      </c>
      <c r="F361" s="190" t="s">
        <v>274</v>
      </c>
      <c r="G361" s="176">
        <v>20</v>
      </c>
      <c r="H361" s="91">
        <f>VLOOKUP(C361,[1]Insumos!$A:$F,5,FALSE)</f>
        <v>2371</v>
      </c>
      <c r="I361" s="92">
        <f t="shared" si="39"/>
        <v>47420</v>
      </c>
      <c r="J361" s="93"/>
      <c r="K361" s="93"/>
      <c r="L361" s="147"/>
      <c r="M361" s="147"/>
    </row>
    <row r="362" spans="1:13" ht="13.5" thickBot="1">
      <c r="B362" s="206" t="s">
        <v>104</v>
      </c>
      <c r="C362" s="203" t="s">
        <v>283</v>
      </c>
      <c r="D362" s="202" t="s">
        <v>284</v>
      </c>
      <c r="E362" s="223" t="s">
        <v>285</v>
      </c>
      <c r="F362" s="203" t="s">
        <v>192</v>
      </c>
      <c r="G362" s="177">
        <v>1</v>
      </c>
      <c r="H362" s="91">
        <f>VLOOKUP(C362,[1]Insumos!$A:$F,5,FALSE)</f>
        <v>1897</v>
      </c>
      <c r="I362" s="92">
        <f t="shared" si="39"/>
        <v>1897</v>
      </c>
      <c r="J362" s="93"/>
      <c r="K362" s="93"/>
      <c r="L362" s="147"/>
      <c r="M362" s="147"/>
    </row>
    <row r="363" spans="1:13" ht="7.5" customHeight="1" thickBot="1">
      <c r="B363" s="104"/>
      <c r="C363" s="104"/>
      <c r="D363" s="105"/>
      <c r="E363" s="216"/>
      <c r="F363" s="93"/>
      <c r="G363" s="93"/>
      <c r="H363" s="160"/>
      <c r="I363" s="160"/>
      <c r="J363" s="147"/>
      <c r="K363" s="147"/>
      <c r="L363" s="147"/>
      <c r="M363" s="147"/>
    </row>
    <row r="364" spans="1:13" ht="25.5">
      <c r="B364" s="152" t="s">
        <v>261</v>
      </c>
      <c r="C364" s="122" t="s">
        <v>262</v>
      </c>
      <c r="D364" s="123" t="s">
        <v>263</v>
      </c>
      <c r="E364" s="213" t="s">
        <v>264</v>
      </c>
      <c r="F364" s="124" t="s">
        <v>265</v>
      </c>
      <c r="G364" s="125" t="s">
        <v>266</v>
      </c>
      <c r="H364" s="126" t="s">
        <v>14</v>
      </c>
      <c r="I364" s="154" t="s">
        <v>231</v>
      </c>
      <c r="J364" s="155" t="s">
        <v>267</v>
      </c>
      <c r="K364" s="156" t="s">
        <v>268</v>
      </c>
      <c r="L364" s="147"/>
      <c r="M364" s="147"/>
    </row>
    <row r="365" spans="1:13" ht="25.5">
      <c r="A365" s="147">
        <v>40</v>
      </c>
      <c r="B365" s="80" t="s">
        <v>108</v>
      </c>
      <c r="C365" s="81" t="s">
        <v>271</v>
      </c>
      <c r="D365" s="82" t="s">
        <v>466</v>
      </c>
      <c r="E365" s="214" t="s">
        <v>273</v>
      </c>
      <c r="F365" s="83" t="s">
        <v>46</v>
      </c>
      <c r="G365" s="83"/>
      <c r="H365" s="84"/>
      <c r="I365" s="85">
        <f>SUM(I366:I370)</f>
        <v>919761</v>
      </c>
      <c r="J365" s="86">
        <f>'A.I.U'!$G$30</f>
        <v>1.3668</v>
      </c>
      <c r="K365" s="157">
        <f>ROUND(I365*J365,0)</f>
        <v>1257129</v>
      </c>
      <c r="L365" s="147"/>
      <c r="M365" s="147"/>
    </row>
    <row r="366" spans="1:13">
      <c r="B366" s="87" t="s">
        <v>108</v>
      </c>
      <c r="C366" s="88" t="s">
        <v>378</v>
      </c>
      <c r="D366" s="89" t="s">
        <v>379</v>
      </c>
      <c r="E366" s="215" t="s">
        <v>380</v>
      </c>
      <c r="F366" s="90" t="s">
        <v>46</v>
      </c>
      <c r="G366" s="90">
        <v>1.05</v>
      </c>
      <c r="H366" s="91">
        <f>VLOOKUP(C366,[1]Insumos!$A:$F,5,FALSE)</f>
        <v>597780</v>
      </c>
      <c r="I366" s="92">
        <f t="shared" ref="I366:I370" si="40">ROUND(H366*G366,0)</f>
        <v>627669</v>
      </c>
      <c r="J366" s="93"/>
      <c r="K366" s="93"/>
      <c r="L366" s="147"/>
      <c r="M366" s="147"/>
    </row>
    <row r="367" spans="1:13">
      <c r="B367" s="87" t="s">
        <v>108</v>
      </c>
      <c r="C367" s="88" t="s">
        <v>381</v>
      </c>
      <c r="D367" s="89" t="s">
        <v>382</v>
      </c>
      <c r="E367" s="215" t="s">
        <v>278</v>
      </c>
      <c r="F367" s="90" t="s">
        <v>279</v>
      </c>
      <c r="G367" s="90">
        <v>2.6</v>
      </c>
      <c r="H367" s="91">
        <f>VLOOKUP(C367,[1]Insumos!$A:$F,5,FALSE)</f>
        <v>96111</v>
      </c>
      <c r="I367" s="92">
        <f t="shared" si="40"/>
        <v>249889</v>
      </c>
      <c r="J367" s="93"/>
      <c r="K367" s="93"/>
      <c r="L367" s="147"/>
      <c r="M367" s="147"/>
    </row>
    <row r="368" spans="1:13">
      <c r="B368" s="87" t="s">
        <v>108</v>
      </c>
      <c r="C368" s="88" t="s">
        <v>400</v>
      </c>
      <c r="D368" s="89" t="s">
        <v>401</v>
      </c>
      <c r="E368" s="215" t="s">
        <v>305</v>
      </c>
      <c r="F368" s="90" t="s">
        <v>306</v>
      </c>
      <c r="G368" s="90">
        <v>0.12</v>
      </c>
      <c r="H368" s="91">
        <f>VLOOKUP(C368,[1]Insumos!$A:$F,5,FALSE)</f>
        <v>66212</v>
      </c>
      <c r="I368" s="92">
        <f t="shared" si="40"/>
        <v>7945</v>
      </c>
      <c r="J368" s="93"/>
      <c r="K368" s="93"/>
      <c r="L368" s="147"/>
      <c r="M368" s="147"/>
    </row>
    <row r="369" spans="1:13">
      <c r="B369" s="87" t="s">
        <v>108</v>
      </c>
      <c r="C369" s="88" t="s">
        <v>280</v>
      </c>
      <c r="D369" s="89" t="s">
        <v>281</v>
      </c>
      <c r="E369" s="215" t="s">
        <v>282</v>
      </c>
      <c r="F369" s="90" t="s">
        <v>192</v>
      </c>
      <c r="G369" s="90">
        <v>6</v>
      </c>
      <c r="H369" s="91">
        <f>VLOOKUP(C369,[1]Insumos!$A:$F,5,FALSE)</f>
        <v>3623</v>
      </c>
      <c r="I369" s="92">
        <f t="shared" si="40"/>
        <v>21738</v>
      </c>
      <c r="J369" s="93"/>
      <c r="K369" s="93"/>
      <c r="L369" s="147"/>
      <c r="M369" s="147"/>
    </row>
    <row r="370" spans="1:13" ht="13.5" thickBot="1">
      <c r="B370" s="95" t="s">
        <v>108</v>
      </c>
      <c r="C370" s="96" t="s">
        <v>283</v>
      </c>
      <c r="D370" s="97" t="s">
        <v>284</v>
      </c>
      <c r="E370" s="217" t="s">
        <v>285</v>
      </c>
      <c r="F370" s="98" t="s">
        <v>192</v>
      </c>
      <c r="G370" s="98">
        <v>6.6</v>
      </c>
      <c r="H370" s="91">
        <f>VLOOKUP(C370,[1]Insumos!$A:$F,5,FALSE)</f>
        <v>1897</v>
      </c>
      <c r="I370" s="92">
        <f t="shared" si="40"/>
        <v>12520</v>
      </c>
      <c r="J370" s="93"/>
      <c r="K370" s="93"/>
      <c r="L370" s="147"/>
      <c r="M370" s="147"/>
    </row>
    <row r="371" spans="1:13" ht="7.5" customHeight="1" thickBot="1">
      <c r="B371" s="104"/>
      <c r="C371" s="104"/>
      <c r="D371" s="105"/>
      <c r="E371" s="216"/>
      <c r="F371" s="93"/>
      <c r="G371" s="93"/>
      <c r="H371" s="160"/>
      <c r="I371" s="160"/>
      <c r="J371" s="147"/>
      <c r="K371" s="147"/>
      <c r="L371" s="147"/>
      <c r="M371" s="147"/>
    </row>
    <row r="372" spans="1:13" ht="25.5">
      <c r="B372" s="152" t="s">
        <v>261</v>
      </c>
      <c r="C372" s="122" t="s">
        <v>262</v>
      </c>
      <c r="D372" s="123" t="s">
        <v>263</v>
      </c>
      <c r="E372" s="213" t="s">
        <v>264</v>
      </c>
      <c r="F372" s="124" t="s">
        <v>265</v>
      </c>
      <c r="G372" s="125" t="s">
        <v>266</v>
      </c>
      <c r="H372" s="126" t="s">
        <v>14</v>
      </c>
      <c r="I372" s="154" t="s">
        <v>231</v>
      </c>
      <c r="J372" s="155" t="s">
        <v>267</v>
      </c>
      <c r="K372" s="156" t="s">
        <v>268</v>
      </c>
      <c r="L372" s="147"/>
      <c r="M372" s="147"/>
    </row>
    <row r="373" spans="1:13" ht="25.5">
      <c r="A373" s="147">
        <v>41</v>
      </c>
      <c r="B373" s="80" t="s">
        <v>110</v>
      </c>
      <c r="C373" s="81" t="s">
        <v>271</v>
      </c>
      <c r="D373" s="82" t="s">
        <v>467</v>
      </c>
      <c r="E373" s="214" t="s">
        <v>273</v>
      </c>
      <c r="F373" s="83" t="s">
        <v>46</v>
      </c>
      <c r="G373" s="83"/>
      <c r="H373" s="84"/>
      <c r="I373" s="85">
        <f>SUM(I374:I381)</f>
        <v>981477</v>
      </c>
      <c r="J373" s="86">
        <f>'A.I.U'!$G$30</f>
        <v>1.3668</v>
      </c>
      <c r="K373" s="157">
        <f>ROUND(I373*J373,0)</f>
        <v>1341483</v>
      </c>
      <c r="L373" s="147"/>
      <c r="M373" s="147"/>
    </row>
    <row r="374" spans="1:13">
      <c r="B374" s="87" t="s">
        <v>110</v>
      </c>
      <c r="C374" s="88" t="s">
        <v>378</v>
      </c>
      <c r="D374" s="89" t="s">
        <v>379</v>
      </c>
      <c r="E374" s="215" t="s">
        <v>380</v>
      </c>
      <c r="F374" s="90" t="s">
        <v>46</v>
      </c>
      <c r="G374" s="114">
        <v>1.05</v>
      </c>
      <c r="H374" s="91">
        <f>VLOOKUP(C374,[1]Insumos!$A:$F,5,FALSE)</f>
        <v>597780</v>
      </c>
      <c r="I374" s="92">
        <f t="shared" ref="I374:I381" si="41">ROUND(H374*G374,0)</f>
        <v>627669</v>
      </c>
      <c r="J374" s="93"/>
      <c r="K374" s="93"/>
      <c r="L374" s="147"/>
      <c r="M374" s="147"/>
    </row>
    <row r="375" spans="1:13">
      <c r="B375" s="87" t="s">
        <v>110</v>
      </c>
      <c r="C375" s="88" t="s">
        <v>381</v>
      </c>
      <c r="D375" s="89" t="s">
        <v>382</v>
      </c>
      <c r="E375" s="215" t="s">
        <v>278</v>
      </c>
      <c r="F375" s="90" t="s">
        <v>279</v>
      </c>
      <c r="G375" s="114">
        <v>3</v>
      </c>
      <c r="H375" s="91">
        <f>VLOOKUP(C375,[1]Insumos!$A:$F,5,FALSE)</f>
        <v>96111</v>
      </c>
      <c r="I375" s="92">
        <f t="shared" si="41"/>
        <v>288333</v>
      </c>
      <c r="J375" s="93"/>
      <c r="K375" s="93"/>
      <c r="L375" s="147"/>
      <c r="M375" s="147"/>
    </row>
    <row r="376" spans="1:13">
      <c r="B376" s="87" t="s">
        <v>110</v>
      </c>
      <c r="C376" s="88" t="s">
        <v>468</v>
      </c>
      <c r="D376" s="89" t="s">
        <v>469</v>
      </c>
      <c r="E376" s="215" t="s">
        <v>305</v>
      </c>
      <c r="F376" s="90" t="s">
        <v>192</v>
      </c>
      <c r="G376" s="114">
        <v>3</v>
      </c>
      <c r="H376" s="91">
        <f>VLOOKUP(C376,[1]Insumos!$A:$F,5,FALSE)</f>
        <v>5929</v>
      </c>
      <c r="I376" s="92">
        <f t="shared" si="41"/>
        <v>17787</v>
      </c>
      <c r="J376" s="93"/>
      <c r="K376" s="93"/>
      <c r="L376" s="147"/>
      <c r="M376" s="147"/>
    </row>
    <row r="377" spans="1:13">
      <c r="B377" s="87" t="s">
        <v>110</v>
      </c>
      <c r="C377" s="88" t="s">
        <v>303</v>
      </c>
      <c r="D377" s="89" t="s">
        <v>304</v>
      </c>
      <c r="E377" s="215" t="s">
        <v>305</v>
      </c>
      <c r="F377" s="90" t="s">
        <v>306</v>
      </c>
      <c r="G377" s="114">
        <v>0.1</v>
      </c>
      <c r="H377" s="91">
        <f>VLOOKUP(C377,[1]Insumos!$A:$F,5,FALSE)</f>
        <v>187426</v>
      </c>
      <c r="I377" s="92">
        <f t="shared" si="41"/>
        <v>18743</v>
      </c>
      <c r="J377" s="93"/>
      <c r="K377" s="93"/>
      <c r="L377" s="147"/>
      <c r="M377" s="147"/>
    </row>
    <row r="378" spans="1:13">
      <c r="B378" s="87" t="s">
        <v>110</v>
      </c>
      <c r="C378" s="88" t="s">
        <v>400</v>
      </c>
      <c r="D378" s="89" t="s">
        <v>401</v>
      </c>
      <c r="E378" s="215" t="s">
        <v>305</v>
      </c>
      <c r="F378" s="90" t="s">
        <v>306</v>
      </c>
      <c r="G378" s="114">
        <v>0.18</v>
      </c>
      <c r="H378" s="91">
        <f>VLOOKUP(C378,[1]Insumos!$A:$F,5,FALSE)</f>
        <v>66212</v>
      </c>
      <c r="I378" s="92">
        <f t="shared" si="41"/>
        <v>11918</v>
      </c>
      <c r="J378" s="93"/>
      <c r="K378" s="93"/>
      <c r="L378" s="147"/>
      <c r="M378" s="147"/>
    </row>
    <row r="379" spans="1:13">
      <c r="B379" s="87" t="s">
        <v>110</v>
      </c>
      <c r="C379" s="88" t="s">
        <v>470</v>
      </c>
      <c r="D379" s="89" t="s">
        <v>471</v>
      </c>
      <c r="E379" s="215" t="s">
        <v>282</v>
      </c>
      <c r="F379" s="90" t="s">
        <v>192</v>
      </c>
      <c r="G379" s="112">
        <v>1.5</v>
      </c>
      <c r="H379" s="91">
        <f>VLOOKUP(C379,[1]Insumos!$A:$F,5,FALSE)</f>
        <v>3623</v>
      </c>
      <c r="I379" s="92">
        <f t="shared" si="41"/>
        <v>5435</v>
      </c>
      <c r="J379" s="93"/>
      <c r="K379" s="93"/>
      <c r="L379" s="147"/>
      <c r="M379" s="147"/>
    </row>
    <row r="380" spans="1:13">
      <c r="B380" s="103" t="s">
        <v>110</v>
      </c>
      <c r="C380" s="99" t="s">
        <v>280</v>
      </c>
      <c r="D380" s="100" t="s">
        <v>281</v>
      </c>
      <c r="E380" s="219" t="s">
        <v>282</v>
      </c>
      <c r="F380" s="101" t="s">
        <v>192</v>
      </c>
      <c r="G380" s="118">
        <v>2.1</v>
      </c>
      <c r="H380" s="91">
        <f>VLOOKUP(C380,[1]Insumos!$A:$F,5,FALSE)</f>
        <v>3623</v>
      </c>
      <c r="I380" s="92">
        <f t="shared" si="41"/>
        <v>7608</v>
      </c>
      <c r="J380" s="93"/>
      <c r="K380" s="93"/>
      <c r="L380" s="147"/>
      <c r="M380" s="147"/>
    </row>
    <row r="381" spans="1:13" ht="13.5" thickBot="1">
      <c r="B381" s="95" t="s">
        <v>110</v>
      </c>
      <c r="C381" s="96" t="s">
        <v>283</v>
      </c>
      <c r="D381" s="97" t="s">
        <v>284</v>
      </c>
      <c r="E381" s="217" t="s">
        <v>285</v>
      </c>
      <c r="F381" s="98" t="s">
        <v>192</v>
      </c>
      <c r="G381" s="119">
        <v>2.1</v>
      </c>
      <c r="H381" s="91">
        <f>VLOOKUP(C381,[1]Insumos!$A:$F,5,FALSE)</f>
        <v>1897</v>
      </c>
      <c r="I381" s="92">
        <f t="shared" si="41"/>
        <v>3984</v>
      </c>
      <c r="J381" s="93"/>
      <c r="K381" s="93"/>
      <c r="L381" s="147"/>
      <c r="M381" s="147"/>
    </row>
    <row r="382" spans="1:13" ht="9.75" customHeight="1" thickBot="1">
      <c r="B382" s="104"/>
      <c r="C382" s="104"/>
      <c r="D382" s="105"/>
      <c r="E382" s="216"/>
      <c r="F382" s="93"/>
      <c r="G382" s="93"/>
      <c r="H382" s="160"/>
      <c r="I382" s="160"/>
      <c r="J382" s="147"/>
      <c r="K382" s="147"/>
      <c r="L382" s="147"/>
      <c r="M382" s="147"/>
    </row>
    <row r="383" spans="1:13" ht="25.5">
      <c r="B383" s="152" t="s">
        <v>261</v>
      </c>
      <c r="C383" s="122" t="s">
        <v>262</v>
      </c>
      <c r="D383" s="123" t="s">
        <v>263</v>
      </c>
      <c r="E383" s="213" t="s">
        <v>264</v>
      </c>
      <c r="F383" s="124" t="s">
        <v>265</v>
      </c>
      <c r="G383" s="125" t="s">
        <v>266</v>
      </c>
      <c r="H383" s="126" t="s">
        <v>14</v>
      </c>
      <c r="I383" s="154" t="s">
        <v>231</v>
      </c>
      <c r="J383" s="155" t="s">
        <v>267</v>
      </c>
      <c r="K383" s="156" t="s">
        <v>268</v>
      </c>
      <c r="L383" s="147"/>
      <c r="M383" s="147"/>
    </row>
    <row r="384" spans="1:13" ht="25.5">
      <c r="A384" s="147">
        <v>42</v>
      </c>
      <c r="B384" s="80" t="s">
        <v>131</v>
      </c>
      <c r="C384" s="81" t="s">
        <v>271</v>
      </c>
      <c r="D384" s="82" t="s">
        <v>472</v>
      </c>
      <c r="E384" s="214" t="s">
        <v>273</v>
      </c>
      <c r="F384" s="83" t="s">
        <v>148</v>
      </c>
      <c r="G384" s="83"/>
      <c r="H384" s="84"/>
      <c r="I384" s="85">
        <f>SUM(I385:I389)</f>
        <v>35493</v>
      </c>
      <c r="J384" s="86">
        <f>'A.I.U'!$G$30</f>
        <v>1.3668</v>
      </c>
      <c r="K384" s="157">
        <f>ROUND(I384*J384,0)</f>
        <v>48512</v>
      </c>
      <c r="L384" s="147"/>
      <c r="M384" s="147"/>
    </row>
    <row r="385" spans="1:13">
      <c r="B385" s="87" t="s">
        <v>131</v>
      </c>
      <c r="C385" s="88" t="s">
        <v>351</v>
      </c>
      <c r="D385" s="89" t="s">
        <v>352</v>
      </c>
      <c r="E385" s="215" t="s">
        <v>278</v>
      </c>
      <c r="F385" s="90" t="s">
        <v>279</v>
      </c>
      <c r="G385" s="90">
        <v>0.25</v>
      </c>
      <c r="H385" s="91">
        <f>VLOOKUP(C385,[1]Insumos!$A:$F,5,FALSE)</f>
        <v>52425</v>
      </c>
      <c r="I385" s="92">
        <f t="shared" ref="I385:I389" si="42">ROUND(H385*G385,0)</f>
        <v>13106</v>
      </c>
      <c r="J385" s="86"/>
      <c r="K385" s="157"/>
      <c r="L385" s="147"/>
      <c r="M385" s="147"/>
    </row>
    <row r="386" spans="1:13">
      <c r="B386" s="87" t="s">
        <v>131</v>
      </c>
      <c r="C386" s="88" t="s">
        <v>303</v>
      </c>
      <c r="D386" s="89" t="s">
        <v>304</v>
      </c>
      <c r="E386" s="215" t="s">
        <v>305</v>
      </c>
      <c r="F386" s="90" t="s">
        <v>306</v>
      </c>
      <c r="G386" s="90">
        <v>2.31E-3</v>
      </c>
      <c r="H386" s="91">
        <f>VLOOKUP(C386,[1]Insumos!$A:$F,5,FALSE)</f>
        <v>187426</v>
      </c>
      <c r="I386" s="92">
        <f t="shared" si="42"/>
        <v>433</v>
      </c>
      <c r="J386" s="86"/>
      <c r="K386" s="157"/>
      <c r="L386" s="147"/>
      <c r="M386" s="147"/>
    </row>
    <row r="387" spans="1:13">
      <c r="B387" s="87" t="s">
        <v>131</v>
      </c>
      <c r="C387" s="88" t="s">
        <v>280</v>
      </c>
      <c r="D387" s="89" t="s">
        <v>281</v>
      </c>
      <c r="E387" s="215" t="s">
        <v>282</v>
      </c>
      <c r="F387" s="90" t="s">
        <v>192</v>
      </c>
      <c r="G387" s="90">
        <v>0.02</v>
      </c>
      <c r="H387" s="91">
        <f>VLOOKUP(C387,[1]Insumos!$A:$F,5,FALSE)</f>
        <v>3623</v>
      </c>
      <c r="I387" s="92">
        <f t="shared" si="42"/>
        <v>72</v>
      </c>
      <c r="J387" s="86"/>
      <c r="K387" s="157"/>
      <c r="L387" s="147"/>
      <c r="M387" s="147"/>
    </row>
    <row r="388" spans="1:13">
      <c r="B388" s="87" t="s">
        <v>131</v>
      </c>
      <c r="C388" s="88" t="s">
        <v>283</v>
      </c>
      <c r="D388" s="89" t="s">
        <v>284</v>
      </c>
      <c r="E388" s="215" t="s">
        <v>285</v>
      </c>
      <c r="F388" s="90" t="s">
        <v>192</v>
      </c>
      <c r="G388" s="90">
        <v>0.13</v>
      </c>
      <c r="H388" s="91">
        <f>VLOOKUP(C388,[1]Insumos!$A:$F,5,FALSE)</f>
        <v>1897</v>
      </c>
      <c r="I388" s="92">
        <f t="shared" si="42"/>
        <v>247</v>
      </c>
      <c r="J388" s="86"/>
      <c r="K388" s="157"/>
      <c r="L388" s="147"/>
      <c r="M388" s="147"/>
    </row>
    <row r="389" spans="1:13" ht="30.75" customHeight="1" thickBot="1">
      <c r="B389" s="95" t="s">
        <v>131</v>
      </c>
      <c r="C389" s="96" t="s">
        <v>473</v>
      </c>
      <c r="D389" s="97" t="s">
        <v>474</v>
      </c>
      <c r="E389" s="217" t="s">
        <v>285</v>
      </c>
      <c r="F389" s="98" t="s">
        <v>295</v>
      </c>
      <c r="G389" s="98">
        <v>1.2</v>
      </c>
      <c r="H389" s="91">
        <f>VLOOKUP(C389,[1]Insumos!$A:$F,5,FALSE)</f>
        <v>18029</v>
      </c>
      <c r="I389" s="92">
        <f t="shared" si="42"/>
        <v>21635</v>
      </c>
      <c r="J389" s="86"/>
      <c r="K389" s="157"/>
      <c r="L389" s="147"/>
      <c r="M389" s="147"/>
    </row>
    <row r="390" spans="1:13" ht="13.5" thickBot="1">
      <c r="B390" s="104"/>
      <c r="C390" s="104"/>
      <c r="D390" s="105"/>
      <c r="E390" s="216"/>
      <c r="F390" s="93"/>
      <c r="G390" s="93"/>
      <c r="H390" s="160"/>
      <c r="I390" s="160"/>
      <c r="J390" s="147"/>
      <c r="K390" s="147"/>
      <c r="L390" s="147"/>
      <c r="M390" s="147"/>
    </row>
    <row r="391" spans="1:13" ht="25.5">
      <c r="B391" s="152" t="s">
        <v>261</v>
      </c>
      <c r="C391" s="122" t="s">
        <v>262</v>
      </c>
      <c r="D391" s="123" t="s">
        <v>263</v>
      </c>
      <c r="E391" s="213" t="s">
        <v>264</v>
      </c>
      <c r="F391" s="124" t="s">
        <v>265</v>
      </c>
      <c r="G391" s="125" t="s">
        <v>266</v>
      </c>
      <c r="H391" s="126" t="s">
        <v>14</v>
      </c>
      <c r="I391" s="154" t="s">
        <v>231</v>
      </c>
      <c r="J391" s="155" t="s">
        <v>267</v>
      </c>
      <c r="K391" s="156" t="s">
        <v>268</v>
      </c>
      <c r="L391" s="147"/>
      <c r="M391" s="147"/>
    </row>
    <row r="392" spans="1:13" ht="45.75" customHeight="1">
      <c r="A392" s="147">
        <v>43</v>
      </c>
      <c r="B392" s="80" t="s">
        <v>133</v>
      </c>
      <c r="C392" s="81" t="s">
        <v>271</v>
      </c>
      <c r="D392" s="82" t="s">
        <v>475</v>
      </c>
      <c r="E392" s="214" t="s">
        <v>273</v>
      </c>
      <c r="F392" s="83" t="s">
        <v>317</v>
      </c>
      <c r="G392" s="83"/>
      <c r="H392" s="84"/>
      <c r="I392" s="85">
        <f>SUM(I393:I397)</f>
        <v>8886</v>
      </c>
      <c r="J392" s="86">
        <f>'A.I.U'!$G$30</f>
        <v>1.3668</v>
      </c>
      <c r="K392" s="157">
        <f>ROUND(I392*J392,0)</f>
        <v>12145</v>
      </c>
      <c r="L392" s="147"/>
      <c r="M392" s="147"/>
    </row>
    <row r="393" spans="1:13">
      <c r="B393" s="87" t="s">
        <v>133</v>
      </c>
      <c r="C393" s="88" t="s">
        <v>351</v>
      </c>
      <c r="D393" s="89" t="s">
        <v>352</v>
      </c>
      <c r="E393" s="215" t="s">
        <v>278</v>
      </c>
      <c r="F393" s="90" t="s">
        <v>279</v>
      </c>
      <c r="G393" s="90">
        <v>3.5000000000000003E-2</v>
      </c>
      <c r="H393" s="91">
        <f>VLOOKUP(C393,[1]Insumos!$A:$F,5,FALSE)</f>
        <v>52425</v>
      </c>
      <c r="I393" s="92">
        <f t="shared" ref="I393:I397" si="43">ROUND(H393*G393,0)</f>
        <v>1835</v>
      </c>
      <c r="J393" s="93"/>
      <c r="K393" s="93"/>
      <c r="L393" s="147"/>
      <c r="M393" s="147"/>
    </row>
    <row r="394" spans="1:13">
      <c r="B394" s="87" t="s">
        <v>133</v>
      </c>
      <c r="C394" s="88" t="s">
        <v>280</v>
      </c>
      <c r="D394" s="89" t="s">
        <v>281</v>
      </c>
      <c r="E394" s="215" t="s">
        <v>282</v>
      </c>
      <c r="F394" s="90" t="s">
        <v>192</v>
      </c>
      <c r="G394" s="90">
        <v>0.06</v>
      </c>
      <c r="H394" s="91">
        <f>VLOOKUP(C394,[1]Insumos!$A:$F,5,FALSE)</f>
        <v>3623</v>
      </c>
      <c r="I394" s="92">
        <f t="shared" si="43"/>
        <v>217</v>
      </c>
      <c r="J394" s="93"/>
      <c r="K394" s="93"/>
      <c r="L394" s="147"/>
      <c r="M394" s="147"/>
    </row>
    <row r="395" spans="1:13">
      <c r="B395" s="87" t="s">
        <v>133</v>
      </c>
      <c r="C395" s="88" t="s">
        <v>283</v>
      </c>
      <c r="D395" s="89" t="s">
        <v>284</v>
      </c>
      <c r="E395" s="215" t="s">
        <v>285</v>
      </c>
      <c r="F395" s="90" t="s">
        <v>192</v>
      </c>
      <c r="G395" s="90">
        <v>0.2</v>
      </c>
      <c r="H395" s="91">
        <f>VLOOKUP(C395,[1]Insumos!$A:$F,5,FALSE)</f>
        <v>1897</v>
      </c>
      <c r="I395" s="92">
        <f t="shared" si="43"/>
        <v>379</v>
      </c>
      <c r="J395" s="93"/>
      <c r="K395" s="93"/>
      <c r="L395" s="147"/>
      <c r="M395" s="147"/>
    </row>
    <row r="396" spans="1:13">
      <c r="B396" s="87" t="s">
        <v>133</v>
      </c>
      <c r="C396" s="88" t="s">
        <v>385</v>
      </c>
      <c r="D396" s="89" t="s">
        <v>386</v>
      </c>
      <c r="E396" s="215" t="s">
        <v>285</v>
      </c>
      <c r="F396" s="90" t="s">
        <v>317</v>
      </c>
      <c r="G396" s="90">
        <v>0.06</v>
      </c>
      <c r="H396" s="91">
        <f>VLOOKUP(C396,[1]Insumos!$A:$F,5,FALSE)</f>
        <v>6176</v>
      </c>
      <c r="I396" s="92">
        <f t="shared" si="43"/>
        <v>371</v>
      </c>
      <c r="J396" s="93"/>
      <c r="K396" s="93"/>
      <c r="L396" s="147"/>
      <c r="M396" s="147"/>
    </row>
    <row r="397" spans="1:13" ht="30.75" customHeight="1" thickBot="1">
      <c r="B397" s="95" t="s">
        <v>133</v>
      </c>
      <c r="C397" s="96" t="s">
        <v>476</v>
      </c>
      <c r="D397" s="97" t="s">
        <v>477</v>
      </c>
      <c r="E397" s="217" t="s">
        <v>285</v>
      </c>
      <c r="F397" s="98" t="s">
        <v>317</v>
      </c>
      <c r="G397" s="120">
        <v>1.17</v>
      </c>
      <c r="H397" s="91">
        <f>VLOOKUP(C397,[1]Insumos!$A:$F,5,FALSE)</f>
        <v>5200</v>
      </c>
      <c r="I397" s="92">
        <f t="shared" si="43"/>
        <v>6084</v>
      </c>
      <c r="J397" s="93"/>
      <c r="K397" s="93"/>
      <c r="L397" s="147"/>
      <c r="M397" s="147"/>
    </row>
    <row r="398" spans="1:13" ht="13.5" thickBot="1">
      <c r="B398" s="104"/>
      <c r="C398" s="104"/>
      <c r="D398" s="105"/>
      <c r="E398" s="216"/>
      <c r="F398" s="93"/>
      <c r="G398" s="93"/>
      <c r="H398" s="160"/>
      <c r="I398" s="160"/>
      <c r="J398" s="147"/>
      <c r="K398" s="147"/>
      <c r="L398" s="147"/>
      <c r="M398" s="147"/>
    </row>
    <row r="399" spans="1:13" ht="25.5">
      <c r="B399" s="121" t="s">
        <v>261</v>
      </c>
      <c r="C399" s="122" t="s">
        <v>262</v>
      </c>
      <c r="D399" s="123" t="s">
        <v>263</v>
      </c>
      <c r="E399" s="213" t="s">
        <v>264</v>
      </c>
      <c r="F399" s="124" t="s">
        <v>265</v>
      </c>
      <c r="G399" s="125" t="s">
        <v>266</v>
      </c>
      <c r="H399" s="126" t="s">
        <v>14</v>
      </c>
      <c r="I399" s="127" t="s">
        <v>231</v>
      </c>
      <c r="J399" s="155" t="s">
        <v>267</v>
      </c>
      <c r="K399" s="156" t="s">
        <v>268</v>
      </c>
      <c r="L399" s="147"/>
      <c r="M399" s="147"/>
    </row>
    <row r="400" spans="1:13" ht="54" customHeight="1">
      <c r="A400" s="147">
        <v>44</v>
      </c>
      <c r="B400" s="248" t="s">
        <v>135</v>
      </c>
      <c r="C400" s="88"/>
      <c r="D400" s="82" t="s">
        <v>478</v>
      </c>
      <c r="E400" s="214" t="s">
        <v>273</v>
      </c>
      <c r="F400" s="83" t="s">
        <v>317</v>
      </c>
      <c r="G400" s="83"/>
      <c r="H400" s="128"/>
      <c r="I400" s="84">
        <f>SUM(I401:I405)</f>
        <v>8042</v>
      </c>
      <c r="J400" s="86">
        <f>'A.I.U'!$G$30</f>
        <v>1.3668</v>
      </c>
      <c r="K400" s="157">
        <f>ROUND(I400*J400,0)</f>
        <v>10992</v>
      </c>
      <c r="L400" s="147"/>
      <c r="M400" s="147"/>
    </row>
    <row r="401" spans="1:13" ht="27.75" customHeight="1">
      <c r="B401" s="249" t="s">
        <v>135</v>
      </c>
      <c r="C401" s="88" t="s">
        <v>288</v>
      </c>
      <c r="D401" s="89" t="s">
        <v>289</v>
      </c>
      <c r="E401" s="215" t="s">
        <v>278</v>
      </c>
      <c r="F401" s="90" t="s">
        <v>279</v>
      </c>
      <c r="G401" s="90">
        <v>6.2E-2</v>
      </c>
      <c r="H401" s="91">
        <f>VLOOKUP(C401,[1]Insumos!$A:$F,5,FALSE)</f>
        <v>37863</v>
      </c>
      <c r="I401" s="92">
        <f t="shared" ref="I401:I405" si="44">ROUND(H401*G401,0)</f>
        <v>2348</v>
      </c>
      <c r="J401" s="86"/>
      <c r="K401" s="157"/>
      <c r="L401" s="147"/>
      <c r="M401" s="147"/>
    </row>
    <row r="402" spans="1:13">
      <c r="B402" s="249" t="s">
        <v>479</v>
      </c>
      <c r="C402" s="88" t="s">
        <v>283</v>
      </c>
      <c r="D402" s="89" t="s">
        <v>284</v>
      </c>
      <c r="E402" s="215" t="s">
        <v>285</v>
      </c>
      <c r="F402" s="90" t="s">
        <v>192</v>
      </c>
      <c r="G402" s="90">
        <v>0.1</v>
      </c>
      <c r="H402" s="91">
        <f>VLOOKUP(C402,[1]Insumos!$A:$F,5,FALSE)</f>
        <v>1897</v>
      </c>
      <c r="I402" s="92">
        <f t="shared" si="44"/>
        <v>190</v>
      </c>
      <c r="J402" s="93"/>
      <c r="K402" s="93"/>
      <c r="L402" s="147"/>
      <c r="M402" s="147"/>
    </row>
    <row r="403" spans="1:13" ht="22.5" customHeight="1">
      <c r="B403" s="249" t="s">
        <v>135</v>
      </c>
      <c r="C403" s="88" t="s">
        <v>280</v>
      </c>
      <c r="D403" s="89" t="s">
        <v>281</v>
      </c>
      <c r="E403" s="215" t="s">
        <v>282</v>
      </c>
      <c r="F403" s="90" t="s">
        <v>192</v>
      </c>
      <c r="G403" s="90">
        <v>0.05</v>
      </c>
      <c r="H403" s="91">
        <f>VLOOKUP(C403,[1]Insumos!$A:$F,5,FALSE)</f>
        <v>3623</v>
      </c>
      <c r="I403" s="92">
        <f t="shared" si="44"/>
        <v>181</v>
      </c>
      <c r="J403" s="86"/>
      <c r="K403" s="157"/>
      <c r="L403" s="147"/>
      <c r="M403" s="147"/>
    </row>
    <row r="404" spans="1:13" ht="22.5" customHeight="1">
      <c r="B404" s="249" t="s">
        <v>135</v>
      </c>
      <c r="C404" s="88" t="s">
        <v>480</v>
      </c>
      <c r="D404" s="89" t="s">
        <v>481</v>
      </c>
      <c r="E404" s="215" t="s">
        <v>285</v>
      </c>
      <c r="F404" s="90" t="s">
        <v>317</v>
      </c>
      <c r="G404" s="90">
        <v>1.05</v>
      </c>
      <c r="H404" s="91">
        <f>VLOOKUP(C404,[1]Insumos!$A:$F,5,FALSE)+2</f>
        <v>4423</v>
      </c>
      <c r="I404" s="92">
        <f t="shared" si="44"/>
        <v>4644</v>
      </c>
      <c r="J404" s="86"/>
      <c r="K404" s="157"/>
      <c r="L404" s="147"/>
      <c r="M404" s="147"/>
    </row>
    <row r="405" spans="1:13">
      <c r="B405" s="88" t="s">
        <v>135</v>
      </c>
      <c r="C405" s="88" t="s">
        <v>385</v>
      </c>
      <c r="D405" s="89" t="s">
        <v>482</v>
      </c>
      <c r="E405" s="215" t="s">
        <v>285</v>
      </c>
      <c r="F405" s="90" t="s">
        <v>317</v>
      </c>
      <c r="G405" s="90">
        <v>0.11</v>
      </c>
      <c r="H405" s="91">
        <f>VLOOKUP(C405,[1]Insumos!$A:$F,5,FALSE)</f>
        <v>6176</v>
      </c>
      <c r="I405" s="92">
        <f t="shared" si="44"/>
        <v>679</v>
      </c>
      <c r="J405" s="86"/>
      <c r="K405" s="157"/>
      <c r="L405" s="147"/>
      <c r="M405" s="147"/>
    </row>
    <row r="406" spans="1:13" ht="13.5" thickBot="1">
      <c r="B406" s="147"/>
      <c r="C406" s="147"/>
      <c r="D406" s="148"/>
      <c r="F406" s="147"/>
      <c r="G406" s="147"/>
      <c r="H406" s="147"/>
      <c r="I406" s="147"/>
      <c r="J406" s="147"/>
      <c r="K406" s="147"/>
      <c r="L406" s="147"/>
      <c r="M406" s="147"/>
    </row>
    <row r="407" spans="1:13" ht="25.5">
      <c r="B407" s="152" t="s">
        <v>261</v>
      </c>
      <c r="C407" s="122" t="s">
        <v>262</v>
      </c>
      <c r="D407" s="123" t="s">
        <v>263</v>
      </c>
      <c r="E407" s="213" t="s">
        <v>264</v>
      </c>
      <c r="F407" s="124" t="s">
        <v>265</v>
      </c>
      <c r="G407" s="125" t="s">
        <v>266</v>
      </c>
      <c r="H407" s="126" t="s">
        <v>14</v>
      </c>
      <c r="I407" s="154" t="s">
        <v>231</v>
      </c>
      <c r="J407" s="155" t="s">
        <v>267</v>
      </c>
      <c r="K407" s="156" t="s">
        <v>268</v>
      </c>
      <c r="L407" s="147"/>
      <c r="M407" s="147"/>
    </row>
    <row r="408" spans="1:13" ht="28.5" customHeight="1">
      <c r="A408" s="147">
        <v>45</v>
      </c>
      <c r="B408" s="80" t="s">
        <v>114</v>
      </c>
      <c r="C408" s="81" t="s">
        <v>271</v>
      </c>
      <c r="D408" s="82" t="s">
        <v>483</v>
      </c>
      <c r="E408" s="214" t="s">
        <v>273</v>
      </c>
      <c r="F408" s="83" t="s">
        <v>148</v>
      </c>
      <c r="G408" s="83"/>
      <c r="H408" s="84"/>
      <c r="I408" s="85">
        <f>SUM(I409:I412)</f>
        <v>9539</v>
      </c>
      <c r="J408" s="86">
        <f>'A.I.U'!$G$30</f>
        <v>1.3668</v>
      </c>
      <c r="K408" s="157">
        <f>ROUND(I408*J408,0)</f>
        <v>13038</v>
      </c>
      <c r="L408" s="147"/>
      <c r="M408" s="147"/>
    </row>
    <row r="409" spans="1:13">
      <c r="B409" s="87" t="s">
        <v>114</v>
      </c>
      <c r="C409" s="88" t="s">
        <v>288</v>
      </c>
      <c r="D409" s="89" t="s">
        <v>289</v>
      </c>
      <c r="E409" s="215" t="s">
        <v>278</v>
      </c>
      <c r="F409" s="90" t="s">
        <v>279</v>
      </c>
      <c r="G409" s="90">
        <v>0.03</v>
      </c>
      <c r="H409" s="91">
        <f>VLOOKUP(C409,[1]Insumos!$A:$F,5,FALSE)</f>
        <v>37863</v>
      </c>
      <c r="I409" s="92">
        <f t="shared" ref="I409:I412" si="45">ROUND(H409*G409,0)</f>
        <v>1136</v>
      </c>
      <c r="J409" s="93"/>
      <c r="K409" s="93"/>
      <c r="L409" s="147"/>
      <c r="M409" s="147"/>
    </row>
    <row r="410" spans="1:13">
      <c r="B410" s="87" t="s">
        <v>114</v>
      </c>
      <c r="C410" s="88" t="s">
        <v>484</v>
      </c>
      <c r="D410" s="89" t="s">
        <v>485</v>
      </c>
      <c r="E410" s="215" t="s">
        <v>305</v>
      </c>
      <c r="F410" s="90" t="s">
        <v>148</v>
      </c>
      <c r="G410" s="90">
        <v>1</v>
      </c>
      <c r="H410" s="91">
        <f>VLOOKUP(C410,[1]Insumos!$A:$F,5,FALSE)</f>
        <v>7216</v>
      </c>
      <c r="I410" s="92">
        <f t="shared" si="45"/>
        <v>7216</v>
      </c>
      <c r="J410" s="93"/>
      <c r="K410" s="93"/>
      <c r="L410" s="147"/>
      <c r="M410" s="147"/>
    </row>
    <row r="411" spans="1:13">
      <c r="B411" s="87" t="s">
        <v>114</v>
      </c>
      <c r="C411" s="88" t="s">
        <v>280</v>
      </c>
      <c r="D411" s="89" t="s">
        <v>281</v>
      </c>
      <c r="E411" s="215" t="s">
        <v>282</v>
      </c>
      <c r="F411" s="90" t="s">
        <v>192</v>
      </c>
      <c r="G411" s="90">
        <v>0.25</v>
      </c>
      <c r="H411" s="91">
        <f>VLOOKUP(C411,[1]Insumos!$A:$F,5,FALSE)</f>
        <v>3623</v>
      </c>
      <c r="I411" s="92">
        <f t="shared" si="45"/>
        <v>906</v>
      </c>
      <c r="J411" s="93"/>
      <c r="K411" s="93"/>
      <c r="L411" s="147"/>
      <c r="M411" s="147"/>
    </row>
    <row r="412" spans="1:13" ht="13.5" thickBot="1">
      <c r="B412" s="95" t="s">
        <v>114</v>
      </c>
      <c r="C412" s="96" t="s">
        <v>303</v>
      </c>
      <c r="D412" s="97" t="s">
        <v>304</v>
      </c>
      <c r="E412" s="217" t="s">
        <v>305</v>
      </c>
      <c r="F412" s="98" t="s">
        <v>306</v>
      </c>
      <c r="G412" s="98">
        <v>1.5E-3</v>
      </c>
      <c r="H412" s="91">
        <f>VLOOKUP(C412,[1]Insumos!$A:$F,5,FALSE)</f>
        <v>187426</v>
      </c>
      <c r="I412" s="92">
        <f t="shared" si="45"/>
        <v>281</v>
      </c>
      <c r="J412" s="93"/>
      <c r="K412" s="93"/>
      <c r="L412" s="147"/>
      <c r="M412" s="147"/>
    </row>
    <row r="413" spans="1:13" ht="13.5" thickBot="1">
      <c r="B413" s="104"/>
      <c r="C413" s="104"/>
      <c r="D413" s="105"/>
      <c r="E413" s="216"/>
      <c r="F413" s="93"/>
      <c r="G413" s="93"/>
      <c r="H413" s="160"/>
      <c r="I413" s="160"/>
      <c r="J413" s="147"/>
      <c r="K413" s="147"/>
      <c r="L413" s="147"/>
      <c r="M413" s="147"/>
    </row>
    <row r="414" spans="1:13" ht="25.5">
      <c r="B414" s="152" t="s">
        <v>261</v>
      </c>
      <c r="C414" s="122" t="s">
        <v>262</v>
      </c>
      <c r="D414" s="123" t="s">
        <v>263</v>
      </c>
      <c r="E414" s="213" t="s">
        <v>264</v>
      </c>
      <c r="F414" s="124" t="s">
        <v>265</v>
      </c>
      <c r="G414" s="125" t="s">
        <v>266</v>
      </c>
      <c r="H414" s="126" t="s">
        <v>14</v>
      </c>
      <c r="I414" s="154" t="s">
        <v>231</v>
      </c>
      <c r="J414" s="155" t="s">
        <v>267</v>
      </c>
      <c r="K414" s="156" t="s">
        <v>268</v>
      </c>
      <c r="L414" s="147"/>
      <c r="M414" s="147"/>
    </row>
    <row r="415" spans="1:13" ht="47.25" customHeight="1">
      <c r="A415" s="147">
        <v>46</v>
      </c>
      <c r="B415" s="80" t="s">
        <v>116</v>
      </c>
      <c r="C415" s="81" t="s">
        <v>271</v>
      </c>
      <c r="D415" s="82" t="s">
        <v>486</v>
      </c>
      <c r="E415" s="214" t="s">
        <v>273</v>
      </c>
      <c r="F415" s="83" t="s">
        <v>274</v>
      </c>
      <c r="G415" s="83"/>
      <c r="H415" s="84"/>
      <c r="I415" s="85">
        <f>SUM(I416:I423)</f>
        <v>123330</v>
      </c>
      <c r="J415" s="86">
        <f>'A.I.U'!$G$30</f>
        <v>1.3668</v>
      </c>
      <c r="K415" s="157">
        <f>ROUND(I415*J415,0)</f>
        <v>168567</v>
      </c>
      <c r="L415" s="147"/>
      <c r="M415" s="147"/>
    </row>
    <row r="416" spans="1:13">
      <c r="B416" s="87" t="s">
        <v>116</v>
      </c>
      <c r="C416" s="88" t="s">
        <v>378</v>
      </c>
      <c r="D416" s="89" t="s">
        <v>379</v>
      </c>
      <c r="E416" s="215" t="s">
        <v>380</v>
      </c>
      <c r="F416" s="90" t="s">
        <v>46</v>
      </c>
      <c r="G416" s="114">
        <v>0.1</v>
      </c>
      <c r="H416" s="91">
        <f>VLOOKUP(C416,[1]Insumos!$A:$F,5,FALSE)</f>
        <v>597780</v>
      </c>
      <c r="I416" s="92">
        <f t="shared" ref="I416:I423" si="46">ROUND(H416*G416,0)</f>
        <v>59778</v>
      </c>
      <c r="J416" s="93"/>
      <c r="K416" s="93"/>
      <c r="L416" s="147"/>
      <c r="M416" s="147"/>
    </row>
    <row r="417" spans="1:13">
      <c r="B417" s="87" t="s">
        <v>116</v>
      </c>
      <c r="C417" s="88" t="s">
        <v>301</v>
      </c>
      <c r="D417" s="89" t="s">
        <v>302</v>
      </c>
      <c r="E417" s="215" t="s">
        <v>278</v>
      </c>
      <c r="F417" s="90" t="s">
        <v>279</v>
      </c>
      <c r="G417" s="114">
        <v>0.7</v>
      </c>
      <c r="H417" s="91">
        <f>VLOOKUP(C417,[1]Insumos!$A:$F,5,FALSE)</f>
        <v>66987</v>
      </c>
      <c r="I417" s="92">
        <f t="shared" si="46"/>
        <v>46891</v>
      </c>
      <c r="J417" s="93"/>
      <c r="K417" s="93"/>
      <c r="L417" s="147"/>
      <c r="M417" s="147"/>
    </row>
    <row r="418" spans="1:13" ht="25.5">
      <c r="B418" s="87" t="s">
        <v>116</v>
      </c>
      <c r="C418" s="88" t="s">
        <v>487</v>
      </c>
      <c r="D418" s="89" t="s">
        <v>488</v>
      </c>
      <c r="E418" s="215" t="s">
        <v>305</v>
      </c>
      <c r="F418" s="90" t="s">
        <v>306</v>
      </c>
      <c r="G418" s="114">
        <v>1.75</v>
      </c>
      <c r="H418" s="91">
        <f>VLOOKUP(C418,[1]Insumos!$A:$F,5,FALSE)</f>
        <v>936</v>
      </c>
      <c r="I418" s="92">
        <f t="shared" si="46"/>
        <v>1638</v>
      </c>
      <c r="J418" s="93"/>
      <c r="K418" s="93"/>
      <c r="L418" s="147"/>
      <c r="M418" s="147"/>
    </row>
    <row r="419" spans="1:13">
      <c r="B419" s="87" t="s">
        <v>116</v>
      </c>
      <c r="C419" s="88" t="s">
        <v>303</v>
      </c>
      <c r="D419" s="89" t="s">
        <v>304</v>
      </c>
      <c r="E419" s="215" t="s">
        <v>305</v>
      </c>
      <c r="F419" s="90" t="s">
        <v>306</v>
      </c>
      <c r="G419" s="114">
        <v>7.1000000000000004E-3</v>
      </c>
      <c r="H419" s="91">
        <f>VLOOKUP(C419,[1]Insumos!$A:$F,5,FALSE)</f>
        <v>187426</v>
      </c>
      <c r="I419" s="92">
        <f t="shared" si="46"/>
        <v>1331</v>
      </c>
      <c r="J419" s="93"/>
      <c r="K419" s="93"/>
      <c r="L419" s="147"/>
      <c r="M419" s="147"/>
    </row>
    <row r="420" spans="1:13">
      <c r="B420" s="87" t="s">
        <v>116</v>
      </c>
      <c r="C420" s="88" t="s">
        <v>280</v>
      </c>
      <c r="D420" s="89" t="s">
        <v>281</v>
      </c>
      <c r="E420" s="215" t="s">
        <v>282</v>
      </c>
      <c r="F420" s="90" t="s">
        <v>192</v>
      </c>
      <c r="G420" s="114">
        <v>0.4</v>
      </c>
      <c r="H420" s="91">
        <f>VLOOKUP(C420,[1]Insumos!$A:$F,5,FALSE)</f>
        <v>3623</v>
      </c>
      <c r="I420" s="92">
        <f t="shared" si="46"/>
        <v>1449</v>
      </c>
      <c r="J420" s="93"/>
      <c r="K420" s="93"/>
      <c r="L420" s="147"/>
      <c r="M420" s="147"/>
    </row>
    <row r="421" spans="1:13">
      <c r="B421" s="87" t="s">
        <v>116</v>
      </c>
      <c r="C421" s="88" t="s">
        <v>283</v>
      </c>
      <c r="D421" s="89" t="s">
        <v>284</v>
      </c>
      <c r="E421" s="215" t="s">
        <v>285</v>
      </c>
      <c r="F421" s="90" t="s">
        <v>192</v>
      </c>
      <c r="G421" s="114">
        <v>1.8</v>
      </c>
      <c r="H421" s="91">
        <f>VLOOKUP(C421,[1]Insumos!$A:$F,5,FALSE)</f>
        <v>1897</v>
      </c>
      <c r="I421" s="92">
        <f t="shared" si="46"/>
        <v>3415</v>
      </c>
      <c r="J421" s="147"/>
      <c r="K421" s="147"/>
      <c r="L421" s="147"/>
      <c r="M421" s="147"/>
    </row>
    <row r="422" spans="1:13">
      <c r="B422" s="87" t="s">
        <v>116</v>
      </c>
      <c r="C422" s="88" t="s">
        <v>489</v>
      </c>
      <c r="D422" s="89" t="s">
        <v>490</v>
      </c>
      <c r="E422" s="215" t="s">
        <v>285</v>
      </c>
      <c r="F422" s="90" t="s">
        <v>274</v>
      </c>
      <c r="G422" s="114">
        <v>1</v>
      </c>
      <c r="H422" s="91">
        <f>VLOOKUP(C422,[1]Insumos!$A:$F,5,FALSE)</f>
        <v>5121</v>
      </c>
      <c r="I422" s="92">
        <f t="shared" si="46"/>
        <v>5121</v>
      </c>
      <c r="J422" s="147"/>
      <c r="K422" s="147"/>
      <c r="L422" s="147"/>
      <c r="M422" s="147"/>
    </row>
    <row r="423" spans="1:13" ht="13.5" thickBot="1">
      <c r="B423" s="95" t="s">
        <v>116</v>
      </c>
      <c r="C423" s="96" t="s">
        <v>491</v>
      </c>
      <c r="D423" s="97" t="s">
        <v>492</v>
      </c>
      <c r="E423" s="217" t="s">
        <v>285</v>
      </c>
      <c r="F423" s="98" t="s">
        <v>295</v>
      </c>
      <c r="G423" s="119">
        <v>0.8</v>
      </c>
      <c r="H423" s="91">
        <f>VLOOKUP(C423,[1]Insumos!$A:$F,5,FALSE)</f>
        <v>4634</v>
      </c>
      <c r="I423" s="92">
        <f t="shared" si="46"/>
        <v>3707</v>
      </c>
      <c r="J423" s="147"/>
      <c r="K423" s="147"/>
      <c r="L423" s="147"/>
      <c r="M423" s="147"/>
    </row>
    <row r="424" spans="1:13" ht="13.5" thickBot="1">
      <c r="B424" s="104"/>
      <c r="C424" s="104"/>
      <c r="D424" s="105"/>
      <c r="E424" s="216"/>
      <c r="F424" s="93"/>
      <c r="G424" s="93"/>
      <c r="H424" s="160"/>
      <c r="I424" s="160"/>
      <c r="J424" s="147"/>
      <c r="K424" s="147"/>
      <c r="L424" s="147"/>
      <c r="M424" s="147"/>
    </row>
    <row r="425" spans="1:13" ht="25.5">
      <c r="B425" s="152" t="s">
        <v>261</v>
      </c>
      <c r="C425" s="122" t="s">
        <v>262</v>
      </c>
      <c r="D425" s="123" t="s">
        <v>263</v>
      </c>
      <c r="E425" s="213" t="s">
        <v>264</v>
      </c>
      <c r="F425" s="124" t="s">
        <v>265</v>
      </c>
      <c r="G425" s="125" t="s">
        <v>266</v>
      </c>
      <c r="H425" s="126" t="s">
        <v>14</v>
      </c>
      <c r="I425" s="154" t="s">
        <v>231</v>
      </c>
      <c r="J425" s="155" t="s">
        <v>267</v>
      </c>
      <c r="K425" s="156" t="s">
        <v>268</v>
      </c>
      <c r="L425" s="147"/>
      <c r="M425" s="147"/>
    </row>
    <row r="426" spans="1:13" ht="38.25">
      <c r="A426" s="147">
        <v>47</v>
      </c>
      <c r="B426" s="80" t="s">
        <v>118</v>
      </c>
      <c r="C426" s="81" t="s">
        <v>271</v>
      </c>
      <c r="D426" s="82" t="s">
        <v>493</v>
      </c>
      <c r="E426" s="214" t="s">
        <v>273</v>
      </c>
      <c r="F426" s="83" t="s">
        <v>274</v>
      </c>
      <c r="G426" s="83"/>
      <c r="H426" s="84"/>
      <c r="I426" s="85">
        <f>SUM(I427:I436)</f>
        <v>177956</v>
      </c>
      <c r="J426" s="86">
        <f>'A.I.U'!$G$30</f>
        <v>1.3668</v>
      </c>
      <c r="K426" s="157">
        <f>ROUND(I426*J426,0)</f>
        <v>243230</v>
      </c>
      <c r="L426" s="147"/>
      <c r="M426" s="147"/>
    </row>
    <row r="427" spans="1:13">
      <c r="B427" s="87" t="s">
        <v>118</v>
      </c>
      <c r="C427" s="88" t="s">
        <v>408</v>
      </c>
      <c r="D427" s="89" t="s">
        <v>409</v>
      </c>
      <c r="E427" s="215" t="s">
        <v>380</v>
      </c>
      <c r="F427" s="90" t="s">
        <v>46</v>
      </c>
      <c r="G427" s="90">
        <v>1.2856522041767701E-2</v>
      </c>
      <c r="H427" s="91">
        <f>VLOOKUP(C427,[1]Insumos!$A:$F,5,FALSE)</f>
        <v>531559</v>
      </c>
      <c r="I427" s="92">
        <f t="shared" ref="I427:I436" si="47">ROUND(H427*G427,0)</f>
        <v>6834</v>
      </c>
      <c r="J427" s="93"/>
      <c r="K427" s="93"/>
      <c r="L427" s="147"/>
      <c r="M427" s="147"/>
    </row>
    <row r="428" spans="1:13">
      <c r="B428" s="87" t="s">
        <v>118</v>
      </c>
      <c r="C428" s="88" t="s">
        <v>378</v>
      </c>
      <c r="D428" s="89" t="s">
        <v>379</v>
      </c>
      <c r="E428" s="215" t="s">
        <v>380</v>
      </c>
      <c r="F428" s="90" t="s">
        <v>46</v>
      </c>
      <c r="G428" s="90">
        <v>0.18</v>
      </c>
      <c r="H428" s="91">
        <f>VLOOKUP(C428,[1]Insumos!$A:$F,5,FALSE)</f>
        <v>597780</v>
      </c>
      <c r="I428" s="92">
        <f t="shared" si="47"/>
        <v>107600</v>
      </c>
      <c r="J428" s="93"/>
      <c r="K428" s="93"/>
      <c r="L428" s="147"/>
      <c r="M428" s="147"/>
    </row>
    <row r="429" spans="1:13">
      <c r="B429" s="87" t="s">
        <v>118</v>
      </c>
      <c r="C429" s="88" t="s">
        <v>301</v>
      </c>
      <c r="D429" s="89" t="s">
        <v>302</v>
      </c>
      <c r="E429" s="215" t="s">
        <v>278</v>
      </c>
      <c r="F429" s="90" t="s">
        <v>279</v>
      </c>
      <c r="G429" s="90">
        <v>0.65</v>
      </c>
      <c r="H429" s="91">
        <f>VLOOKUP(C429,[1]Insumos!$A:$F,5,FALSE)</f>
        <v>66987</v>
      </c>
      <c r="I429" s="92">
        <f t="shared" si="47"/>
        <v>43542</v>
      </c>
      <c r="J429" s="93"/>
      <c r="K429" s="93"/>
      <c r="L429" s="147"/>
      <c r="M429" s="147"/>
    </row>
    <row r="430" spans="1:13" ht="25.5">
      <c r="B430" s="87" t="s">
        <v>118</v>
      </c>
      <c r="C430" s="88" t="s">
        <v>487</v>
      </c>
      <c r="D430" s="89" t="s">
        <v>488</v>
      </c>
      <c r="E430" s="215" t="s">
        <v>305</v>
      </c>
      <c r="F430" s="90" t="s">
        <v>306</v>
      </c>
      <c r="G430" s="90">
        <v>1.5</v>
      </c>
      <c r="H430" s="91">
        <f>VLOOKUP(C430,[1]Insumos!$A:$F,5,FALSE)</f>
        <v>936</v>
      </c>
      <c r="I430" s="92">
        <f t="shared" si="47"/>
        <v>1404</v>
      </c>
      <c r="J430" s="93"/>
      <c r="K430" s="93"/>
      <c r="L430" s="147"/>
      <c r="M430" s="147"/>
    </row>
    <row r="431" spans="1:13">
      <c r="B431" s="87" t="s">
        <v>118</v>
      </c>
      <c r="C431" s="88" t="s">
        <v>303</v>
      </c>
      <c r="D431" s="89" t="s">
        <v>304</v>
      </c>
      <c r="E431" s="215" t="s">
        <v>305</v>
      </c>
      <c r="F431" s="90" t="s">
        <v>306</v>
      </c>
      <c r="G431" s="90">
        <v>7.7999999999999996E-3</v>
      </c>
      <c r="H431" s="91">
        <f>VLOOKUP(C431,[1]Insumos!$A:$F,5,FALSE)</f>
        <v>187426</v>
      </c>
      <c r="I431" s="92">
        <f t="shared" si="47"/>
        <v>1462</v>
      </c>
      <c r="J431" s="147"/>
      <c r="K431" s="147"/>
      <c r="L431" s="147"/>
      <c r="M431" s="147"/>
    </row>
    <row r="432" spans="1:13">
      <c r="B432" s="87" t="s">
        <v>118</v>
      </c>
      <c r="C432" s="88" t="s">
        <v>400</v>
      </c>
      <c r="D432" s="89" t="s">
        <v>401</v>
      </c>
      <c r="E432" s="215" t="s">
        <v>305</v>
      </c>
      <c r="F432" s="90" t="s">
        <v>306</v>
      </c>
      <c r="G432" s="90">
        <v>3.7999999999999999E-2</v>
      </c>
      <c r="H432" s="91">
        <f>VLOOKUP(C432,[1]Insumos!$A:$F,5,FALSE)</f>
        <v>66212</v>
      </c>
      <c r="I432" s="92">
        <f t="shared" si="47"/>
        <v>2516</v>
      </c>
      <c r="J432" s="147"/>
      <c r="K432" s="147"/>
      <c r="L432" s="147"/>
      <c r="M432" s="147"/>
    </row>
    <row r="433" spans="1:13">
      <c r="B433" s="87" t="s">
        <v>118</v>
      </c>
      <c r="C433" s="88" t="s">
        <v>280</v>
      </c>
      <c r="D433" s="89" t="s">
        <v>281</v>
      </c>
      <c r="E433" s="215" t="s">
        <v>282</v>
      </c>
      <c r="F433" s="90" t="s">
        <v>192</v>
      </c>
      <c r="G433" s="90">
        <v>0.65</v>
      </c>
      <c r="H433" s="91">
        <f>VLOOKUP(C433,[1]Insumos!$A:$F,5,FALSE)</f>
        <v>3623</v>
      </c>
      <c r="I433" s="92">
        <f t="shared" si="47"/>
        <v>2355</v>
      </c>
      <c r="J433" s="147"/>
      <c r="K433" s="147"/>
      <c r="L433" s="147"/>
      <c r="M433" s="147"/>
    </row>
    <row r="434" spans="1:13">
      <c r="B434" s="87" t="s">
        <v>118</v>
      </c>
      <c r="C434" s="88" t="s">
        <v>283</v>
      </c>
      <c r="D434" s="89" t="s">
        <v>284</v>
      </c>
      <c r="E434" s="215" t="s">
        <v>285</v>
      </c>
      <c r="F434" s="90" t="s">
        <v>192</v>
      </c>
      <c r="G434" s="90">
        <v>1.8</v>
      </c>
      <c r="H434" s="91">
        <f>VLOOKUP(C434,[1]Insumos!$A:$F,5,FALSE)</f>
        <v>1897</v>
      </c>
      <c r="I434" s="92">
        <f t="shared" si="47"/>
        <v>3415</v>
      </c>
      <c r="J434" s="147"/>
      <c r="K434" s="147"/>
      <c r="L434" s="147"/>
      <c r="M434" s="147"/>
    </row>
    <row r="435" spans="1:13">
      <c r="B435" s="87" t="s">
        <v>118</v>
      </c>
      <c r="C435" s="88" t="s">
        <v>489</v>
      </c>
      <c r="D435" s="89" t="s">
        <v>490</v>
      </c>
      <c r="E435" s="215" t="s">
        <v>285</v>
      </c>
      <c r="F435" s="90" t="s">
        <v>274</v>
      </c>
      <c r="G435" s="90">
        <v>1</v>
      </c>
      <c r="H435" s="91">
        <f>VLOOKUP(C435,[1]Insumos!$A:$F,5,FALSE)</f>
        <v>5121</v>
      </c>
      <c r="I435" s="92">
        <f t="shared" si="47"/>
        <v>5121</v>
      </c>
      <c r="J435" s="147"/>
      <c r="K435" s="147"/>
      <c r="L435" s="147"/>
      <c r="M435" s="147"/>
    </row>
    <row r="436" spans="1:13" ht="13.5" thickBot="1">
      <c r="B436" s="95" t="s">
        <v>118</v>
      </c>
      <c r="C436" s="96" t="s">
        <v>491</v>
      </c>
      <c r="D436" s="97" t="s">
        <v>492</v>
      </c>
      <c r="E436" s="217" t="s">
        <v>285</v>
      </c>
      <c r="F436" s="98" t="s">
        <v>295</v>
      </c>
      <c r="G436" s="98">
        <v>0.8</v>
      </c>
      <c r="H436" s="91">
        <f>VLOOKUP(C436,[1]Insumos!$A:$F,5,FALSE)</f>
        <v>4634</v>
      </c>
      <c r="I436" s="92">
        <f t="shared" si="47"/>
        <v>3707</v>
      </c>
      <c r="J436" s="147"/>
      <c r="K436" s="147"/>
      <c r="L436" s="147"/>
      <c r="M436" s="147"/>
    </row>
    <row r="437" spans="1:13" ht="13.5" thickBot="1">
      <c r="B437" s="104"/>
      <c r="C437" s="104"/>
      <c r="D437" s="105"/>
      <c r="E437" s="216"/>
      <c r="F437" s="93"/>
      <c r="G437" s="93"/>
      <c r="H437" s="160"/>
      <c r="I437" s="160"/>
      <c r="J437" s="147"/>
      <c r="K437" s="147"/>
      <c r="L437" s="147"/>
      <c r="M437" s="147"/>
    </row>
    <row r="438" spans="1:13" ht="25.5">
      <c r="B438" s="152" t="s">
        <v>261</v>
      </c>
      <c r="C438" s="122" t="s">
        <v>262</v>
      </c>
      <c r="D438" s="123" t="s">
        <v>263</v>
      </c>
      <c r="E438" s="213" t="s">
        <v>264</v>
      </c>
      <c r="F438" s="124" t="s">
        <v>265</v>
      </c>
      <c r="G438" s="125" t="s">
        <v>266</v>
      </c>
      <c r="H438" s="126" t="s">
        <v>14</v>
      </c>
      <c r="I438" s="154" t="s">
        <v>231</v>
      </c>
      <c r="J438" s="155" t="s">
        <v>267</v>
      </c>
      <c r="K438" s="156" t="s">
        <v>268</v>
      </c>
      <c r="L438" s="147"/>
      <c r="M438" s="147"/>
    </row>
    <row r="439" spans="1:13" ht="49.5" customHeight="1">
      <c r="A439" s="147">
        <v>48</v>
      </c>
      <c r="B439" s="80" t="s">
        <v>120</v>
      </c>
      <c r="C439" s="81" t="s">
        <v>271</v>
      </c>
      <c r="D439" s="82" t="s">
        <v>494</v>
      </c>
      <c r="E439" s="214" t="s">
        <v>273</v>
      </c>
      <c r="F439" s="83" t="s">
        <v>148</v>
      </c>
      <c r="G439" s="83"/>
      <c r="H439" s="84"/>
      <c r="I439" s="85">
        <f>SUM(I440:I445)</f>
        <v>89996</v>
      </c>
      <c r="J439" s="86">
        <f>'A.I.U'!$G$30</f>
        <v>1.3668</v>
      </c>
      <c r="K439" s="157">
        <f>ROUND(I439*J439,0)</f>
        <v>123007</v>
      </c>
      <c r="L439" s="147"/>
      <c r="M439" s="147"/>
    </row>
    <row r="440" spans="1:13">
      <c r="B440" s="87" t="s">
        <v>120</v>
      </c>
      <c r="C440" s="88" t="s">
        <v>378</v>
      </c>
      <c r="D440" s="89" t="s">
        <v>379</v>
      </c>
      <c r="E440" s="215" t="s">
        <v>380</v>
      </c>
      <c r="F440" s="90" t="s">
        <v>46</v>
      </c>
      <c r="G440" s="114">
        <v>5.04E-2</v>
      </c>
      <c r="H440" s="91">
        <f>VLOOKUP(C440,[1]Insumos!$A:$F,5,FALSE)</f>
        <v>597780</v>
      </c>
      <c r="I440" s="92">
        <f t="shared" ref="I440:I445" si="48">ROUND(H440*G440,0)</f>
        <v>30128</v>
      </c>
      <c r="J440" s="93"/>
      <c r="K440" s="93"/>
      <c r="L440" s="147"/>
      <c r="M440" s="147"/>
    </row>
    <row r="441" spans="1:13">
      <c r="B441" s="87" t="s">
        <v>120</v>
      </c>
      <c r="C441" s="88" t="s">
        <v>301</v>
      </c>
      <c r="D441" s="89" t="s">
        <v>302</v>
      </c>
      <c r="E441" s="215" t="s">
        <v>278</v>
      </c>
      <c r="F441" s="90" t="s">
        <v>279</v>
      </c>
      <c r="G441" s="114">
        <v>0.75</v>
      </c>
      <c r="H441" s="91">
        <f>VLOOKUP(C441,[1]Insumos!$A:$F,5,FALSE)</f>
        <v>66987</v>
      </c>
      <c r="I441" s="92">
        <f t="shared" si="48"/>
        <v>50240</v>
      </c>
      <c r="J441" s="93"/>
      <c r="K441" s="93"/>
      <c r="L441" s="147"/>
      <c r="M441" s="147"/>
    </row>
    <row r="442" spans="1:13">
      <c r="B442" s="87" t="s">
        <v>120</v>
      </c>
      <c r="C442" s="88" t="s">
        <v>280</v>
      </c>
      <c r="D442" s="89" t="s">
        <v>281</v>
      </c>
      <c r="E442" s="215" t="s">
        <v>282</v>
      </c>
      <c r="F442" s="90" t="s">
        <v>192</v>
      </c>
      <c r="G442" s="114">
        <v>1.5</v>
      </c>
      <c r="H442" s="91">
        <f>VLOOKUP(C442,[1]Insumos!$A:$F,5,FALSE)</f>
        <v>3623</v>
      </c>
      <c r="I442" s="92">
        <f t="shared" si="48"/>
        <v>5435</v>
      </c>
      <c r="J442" s="93"/>
      <c r="K442" s="93"/>
      <c r="L442" s="147"/>
      <c r="M442" s="147"/>
    </row>
    <row r="443" spans="1:13">
      <c r="B443" s="87" t="s">
        <v>120</v>
      </c>
      <c r="C443" s="88" t="s">
        <v>290</v>
      </c>
      <c r="D443" s="89" t="s">
        <v>291</v>
      </c>
      <c r="E443" s="215" t="s">
        <v>285</v>
      </c>
      <c r="F443" s="90" t="s">
        <v>292</v>
      </c>
      <c r="G443" s="114">
        <v>0.1</v>
      </c>
      <c r="H443" s="91">
        <f>VLOOKUP(C443,[1]Insumos!$A:$F,5,FALSE)</f>
        <v>5304</v>
      </c>
      <c r="I443" s="92">
        <f t="shared" si="48"/>
        <v>530</v>
      </c>
      <c r="J443" s="147"/>
      <c r="K443" s="147"/>
      <c r="L443" s="147"/>
      <c r="M443" s="147"/>
    </row>
    <row r="444" spans="1:13">
      <c r="B444" s="87" t="s">
        <v>120</v>
      </c>
      <c r="C444" s="88" t="s">
        <v>491</v>
      </c>
      <c r="D444" s="89" t="s">
        <v>492</v>
      </c>
      <c r="E444" s="215" t="s">
        <v>285</v>
      </c>
      <c r="F444" s="90" t="s">
        <v>295</v>
      </c>
      <c r="G444" s="114">
        <v>0.3</v>
      </c>
      <c r="H444" s="91">
        <f>VLOOKUP(C444,[1]Insumos!$A:$F,5,FALSE)</f>
        <v>4634</v>
      </c>
      <c r="I444" s="92">
        <f t="shared" si="48"/>
        <v>1390</v>
      </c>
      <c r="J444" s="147"/>
      <c r="K444" s="147"/>
      <c r="L444" s="147"/>
      <c r="M444" s="147"/>
    </row>
    <row r="445" spans="1:13" ht="13.5" thickBot="1">
      <c r="B445" s="95" t="s">
        <v>120</v>
      </c>
      <c r="C445" s="96" t="s">
        <v>405</v>
      </c>
      <c r="D445" s="97" t="s">
        <v>406</v>
      </c>
      <c r="E445" s="217" t="s">
        <v>285</v>
      </c>
      <c r="F445" s="98" t="s">
        <v>192</v>
      </c>
      <c r="G445" s="119">
        <v>0.15</v>
      </c>
      <c r="H445" s="91">
        <f>VLOOKUP(C445,[1]Insumos!$A:$F,5,FALSE)</f>
        <v>15152</v>
      </c>
      <c r="I445" s="92">
        <f t="shared" si="48"/>
        <v>2273</v>
      </c>
      <c r="J445" s="147"/>
      <c r="K445" s="147"/>
      <c r="L445" s="147"/>
      <c r="M445" s="147"/>
    </row>
    <row r="446" spans="1:13" ht="13.5" thickBot="1">
      <c r="B446" s="104"/>
      <c r="C446" s="104"/>
      <c r="D446" s="105"/>
      <c r="E446" s="216"/>
      <c r="F446" s="93"/>
      <c r="G446" s="93"/>
      <c r="H446" s="160"/>
      <c r="I446" s="160"/>
      <c r="J446" s="147"/>
      <c r="K446" s="147"/>
      <c r="L446" s="147"/>
      <c r="M446" s="147"/>
    </row>
    <row r="447" spans="1:13" ht="25.5">
      <c r="B447" s="152" t="s">
        <v>261</v>
      </c>
      <c r="C447" s="122" t="s">
        <v>262</v>
      </c>
      <c r="D447" s="123" t="s">
        <v>263</v>
      </c>
      <c r="E447" s="213" t="s">
        <v>264</v>
      </c>
      <c r="F447" s="124" t="s">
        <v>265</v>
      </c>
      <c r="G447" s="125" t="s">
        <v>266</v>
      </c>
      <c r="H447" s="126" t="s">
        <v>14</v>
      </c>
      <c r="I447" s="154" t="s">
        <v>231</v>
      </c>
      <c r="J447" s="155" t="s">
        <v>267</v>
      </c>
      <c r="K447" s="156" t="s">
        <v>268</v>
      </c>
      <c r="L447" s="147"/>
      <c r="M447" s="147"/>
    </row>
    <row r="448" spans="1:13" ht="38.25">
      <c r="A448" s="147">
        <v>49</v>
      </c>
      <c r="B448" s="80" t="s">
        <v>495</v>
      </c>
      <c r="C448" s="81" t="s">
        <v>271</v>
      </c>
      <c r="D448" s="82" t="s">
        <v>496</v>
      </c>
      <c r="E448" s="214" t="s">
        <v>273</v>
      </c>
      <c r="F448" s="83" t="s">
        <v>148</v>
      </c>
      <c r="G448" s="83"/>
      <c r="H448" s="84"/>
      <c r="I448" s="85">
        <f>SUM(I449:I454)</f>
        <v>567440</v>
      </c>
      <c r="J448" s="86">
        <f>'A.I.U'!$G$30</f>
        <v>1.3668</v>
      </c>
      <c r="K448" s="157">
        <f>ROUND(I448*J448,0)</f>
        <v>775577</v>
      </c>
      <c r="L448" s="147"/>
      <c r="M448" s="147"/>
    </row>
    <row r="449" spans="1:13">
      <c r="B449" s="87" t="s">
        <v>495</v>
      </c>
      <c r="C449" s="88" t="s">
        <v>378</v>
      </c>
      <c r="D449" s="89" t="s">
        <v>379</v>
      </c>
      <c r="E449" s="215" t="s">
        <v>380</v>
      </c>
      <c r="F449" s="90" t="s">
        <v>46</v>
      </c>
      <c r="G449" s="114">
        <v>0.37</v>
      </c>
      <c r="H449" s="91">
        <f>VLOOKUP(C449,[1]Insumos!$A:$F,5,FALSE)</f>
        <v>597780</v>
      </c>
      <c r="I449" s="92">
        <f t="shared" ref="I449:I454" si="49">ROUND(H449*G449,0)</f>
        <v>221179</v>
      </c>
      <c r="J449" s="93"/>
      <c r="K449" s="93"/>
      <c r="L449" s="147"/>
      <c r="M449" s="147"/>
    </row>
    <row r="450" spans="1:13">
      <c r="B450" s="87" t="s">
        <v>495</v>
      </c>
      <c r="C450" s="88" t="s">
        <v>497</v>
      </c>
      <c r="D450" s="89" t="s">
        <v>498</v>
      </c>
      <c r="E450" s="215" t="s">
        <v>278</v>
      </c>
      <c r="F450" s="90" t="s">
        <v>279</v>
      </c>
      <c r="G450" s="114">
        <v>3</v>
      </c>
      <c r="H450" s="91">
        <f>VLOOKUP(C450,[1]Insumos!$A:$F,5,FALSE)</f>
        <v>105732</v>
      </c>
      <c r="I450" s="92">
        <f t="shared" si="49"/>
        <v>317196</v>
      </c>
      <c r="J450" s="93"/>
      <c r="K450" s="93"/>
      <c r="L450" s="147"/>
      <c r="M450" s="147"/>
    </row>
    <row r="451" spans="1:13">
      <c r="B451" s="87" t="s">
        <v>495</v>
      </c>
      <c r="C451" s="88" t="s">
        <v>499</v>
      </c>
      <c r="D451" s="89" t="s">
        <v>500</v>
      </c>
      <c r="E451" s="215" t="s">
        <v>305</v>
      </c>
      <c r="F451" s="90" t="s">
        <v>306</v>
      </c>
      <c r="G451" s="114">
        <v>0.5</v>
      </c>
      <c r="H451" s="91">
        <f>VLOOKUP(C451,[1]Insumos!$A:$F,5,FALSE)</f>
        <v>2140</v>
      </c>
      <c r="I451" s="92">
        <f t="shared" si="49"/>
        <v>1070</v>
      </c>
      <c r="J451" s="93"/>
      <c r="K451" s="93"/>
      <c r="L451" s="147"/>
      <c r="M451" s="147"/>
    </row>
    <row r="452" spans="1:13">
      <c r="B452" s="87" t="s">
        <v>495</v>
      </c>
      <c r="C452" s="88" t="s">
        <v>303</v>
      </c>
      <c r="D452" s="89" t="s">
        <v>304</v>
      </c>
      <c r="E452" s="215" t="s">
        <v>305</v>
      </c>
      <c r="F452" s="90" t="s">
        <v>306</v>
      </c>
      <c r="G452" s="114">
        <v>4.24E-2</v>
      </c>
      <c r="H452" s="91">
        <f>VLOOKUP(C452,[1]Insumos!$A:$F,5,FALSE)</f>
        <v>187426</v>
      </c>
      <c r="I452" s="92">
        <f t="shared" si="49"/>
        <v>7947</v>
      </c>
      <c r="J452" s="93"/>
      <c r="K452" s="93"/>
      <c r="L452" s="147"/>
      <c r="M452" s="147"/>
    </row>
    <row r="453" spans="1:13">
      <c r="B453" s="87" t="s">
        <v>495</v>
      </c>
      <c r="C453" s="88" t="s">
        <v>280</v>
      </c>
      <c r="D453" s="89" t="s">
        <v>281</v>
      </c>
      <c r="E453" s="215" t="s">
        <v>282</v>
      </c>
      <c r="F453" s="90" t="s">
        <v>192</v>
      </c>
      <c r="G453" s="114">
        <v>0.35</v>
      </c>
      <c r="H453" s="91">
        <f>VLOOKUP(C453,[1]Insumos!$A:$F,5,FALSE)</f>
        <v>3623</v>
      </c>
      <c r="I453" s="92">
        <f t="shared" si="49"/>
        <v>1268</v>
      </c>
      <c r="J453" s="147"/>
      <c r="K453" s="147"/>
      <c r="L453" s="147"/>
      <c r="M453" s="147"/>
    </row>
    <row r="454" spans="1:13">
      <c r="B454" s="87" t="s">
        <v>495</v>
      </c>
      <c r="C454" s="88" t="s">
        <v>283</v>
      </c>
      <c r="D454" s="89" t="s">
        <v>284</v>
      </c>
      <c r="E454" s="215" t="s">
        <v>285</v>
      </c>
      <c r="F454" s="90" t="s">
        <v>192</v>
      </c>
      <c r="G454" s="114">
        <v>9.9</v>
      </c>
      <c r="H454" s="91">
        <f>VLOOKUP(C454,[1]Insumos!$A:$F,5,FALSE)</f>
        <v>1897</v>
      </c>
      <c r="I454" s="92">
        <f t="shared" si="49"/>
        <v>18780</v>
      </c>
      <c r="J454" s="147"/>
      <c r="K454" s="147"/>
      <c r="L454" s="147"/>
      <c r="M454" s="147"/>
    </row>
    <row r="455" spans="1:13" ht="13.5" thickBot="1">
      <c r="B455" s="104"/>
      <c r="C455" s="104"/>
      <c r="D455" s="105"/>
      <c r="E455" s="216"/>
      <c r="F455" s="93"/>
      <c r="G455" s="93"/>
      <c r="H455" s="160"/>
      <c r="I455" s="160"/>
      <c r="J455" s="147"/>
      <c r="K455" s="147"/>
      <c r="L455" s="147"/>
      <c r="M455" s="147"/>
    </row>
    <row r="456" spans="1:13" ht="25.5">
      <c r="B456" s="152" t="s">
        <v>261</v>
      </c>
      <c r="C456" s="122" t="s">
        <v>262</v>
      </c>
      <c r="D456" s="123" t="s">
        <v>263</v>
      </c>
      <c r="E456" s="213" t="s">
        <v>264</v>
      </c>
      <c r="F456" s="124" t="s">
        <v>265</v>
      </c>
      <c r="G456" s="125" t="s">
        <v>266</v>
      </c>
      <c r="H456" s="126" t="s">
        <v>14</v>
      </c>
      <c r="I456" s="154" t="s">
        <v>231</v>
      </c>
      <c r="J456" s="155" t="s">
        <v>267</v>
      </c>
      <c r="K456" s="156" t="s">
        <v>268</v>
      </c>
      <c r="L456" s="147"/>
      <c r="M456" s="147"/>
    </row>
    <row r="457" spans="1:13" ht="42.75" customHeight="1">
      <c r="A457" s="147">
        <v>50</v>
      </c>
      <c r="B457" s="80" t="s">
        <v>139</v>
      </c>
      <c r="C457" s="81" t="s">
        <v>271</v>
      </c>
      <c r="D457" s="82" t="s">
        <v>501</v>
      </c>
      <c r="E457" s="214" t="s">
        <v>273</v>
      </c>
      <c r="F457" s="83" t="s">
        <v>46</v>
      </c>
      <c r="G457" s="83"/>
      <c r="H457" s="84"/>
      <c r="I457" s="85">
        <f>SUM(I458:I467)</f>
        <v>367492</v>
      </c>
      <c r="J457" s="86">
        <f>'A.I.U'!$G$30</f>
        <v>1.3668</v>
      </c>
      <c r="K457" s="157">
        <f>ROUND(I457*J457,0)</f>
        <v>502288</v>
      </c>
      <c r="L457" s="147"/>
      <c r="M457" s="147"/>
    </row>
    <row r="458" spans="1:13">
      <c r="B458" s="87" t="s">
        <v>139</v>
      </c>
      <c r="C458" s="88" t="s">
        <v>301</v>
      </c>
      <c r="D458" s="89" t="s">
        <v>302</v>
      </c>
      <c r="E458" s="215" t="s">
        <v>278</v>
      </c>
      <c r="F458" s="90" t="s">
        <v>279</v>
      </c>
      <c r="G458" s="90">
        <v>1.5</v>
      </c>
      <c r="H458" s="91">
        <f>VLOOKUP(C458,[1]Insumos!$A:$F,5,FALSE)</f>
        <v>66987</v>
      </c>
      <c r="I458" s="92">
        <f t="shared" ref="I458:I467" si="50">ROUND(H458*G458,0)</f>
        <v>100481</v>
      </c>
      <c r="J458" s="93"/>
      <c r="K458" s="93"/>
      <c r="L458" s="147"/>
      <c r="M458" s="147"/>
    </row>
    <row r="459" spans="1:13">
      <c r="B459" s="87" t="s">
        <v>139</v>
      </c>
      <c r="C459" s="88" t="s">
        <v>303</v>
      </c>
      <c r="D459" s="89" t="s">
        <v>304</v>
      </c>
      <c r="E459" s="215" t="s">
        <v>305</v>
      </c>
      <c r="F459" s="90" t="s">
        <v>306</v>
      </c>
      <c r="G459" s="90">
        <v>3.1809999999999998E-2</v>
      </c>
      <c r="H459" s="91">
        <f>VLOOKUP(C459,[1]Insumos!$A:$F,5,FALSE)</f>
        <v>187426</v>
      </c>
      <c r="I459" s="92">
        <f t="shared" si="50"/>
        <v>5962</v>
      </c>
      <c r="J459" s="93"/>
      <c r="K459" s="93"/>
      <c r="L459" s="147"/>
      <c r="M459" s="147"/>
    </row>
    <row r="460" spans="1:13">
      <c r="B460" s="87" t="s">
        <v>139</v>
      </c>
      <c r="C460" s="88" t="s">
        <v>280</v>
      </c>
      <c r="D460" s="89" t="s">
        <v>281</v>
      </c>
      <c r="E460" s="215" t="s">
        <v>282</v>
      </c>
      <c r="F460" s="90" t="s">
        <v>192</v>
      </c>
      <c r="G460" s="90">
        <v>1</v>
      </c>
      <c r="H460" s="91">
        <f>VLOOKUP(C460,[1]Insumos!$A:$F,5,FALSE)</f>
        <v>3623</v>
      </c>
      <c r="I460" s="92">
        <f t="shared" si="50"/>
        <v>3623</v>
      </c>
      <c r="J460" s="93"/>
      <c r="K460" s="93"/>
      <c r="L460" s="147"/>
      <c r="M460" s="147"/>
    </row>
    <row r="461" spans="1:13">
      <c r="B461" s="87" t="s">
        <v>139</v>
      </c>
      <c r="C461" s="88" t="s">
        <v>283</v>
      </c>
      <c r="D461" s="89" t="s">
        <v>284</v>
      </c>
      <c r="E461" s="215" t="s">
        <v>285</v>
      </c>
      <c r="F461" s="90" t="s">
        <v>192</v>
      </c>
      <c r="G461" s="90">
        <v>3.9</v>
      </c>
      <c r="H461" s="91">
        <f>VLOOKUP(C461,[1]Insumos!$A:$F,5,FALSE)</f>
        <v>1897</v>
      </c>
      <c r="I461" s="92">
        <f t="shared" si="50"/>
        <v>7398</v>
      </c>
      <c r="J461" s="93"/>
      <c r="K461" s="93"/>
      <c r="L461" s="147"/>
      <c r="M461" s="147"/>
    </row>
    <row r="462" spans="1:13">
      <c r="B462" s="87" t="s">
        <v>139</v>
      </c>
      <c r="C462" s="88" t="s">
        <v>502</v>
      </c>
      <c r="D462" s="89" t="s">
        <v>503</v>
      </c>
      <c r="E462" s="215" t="s">
        <v>285</v>
      </c>
      <c r="F462" s="90" t="s">
        <v>192</v>
      </c>
      <c r="G462" s="90">
        <v>0.5</v>
      </c>
      <c r="H462" s="91">
        <f>VLOOKUP(C462,[1]Insumos!$A:$F,5,FALSE)</f>
        <v>165256</v>
      </c>
      <c r="I462" s="92">
        <f t="shared" si="50"/>
        <v>82628</v>
      </c>
      <c r="J462" s="93"/>
      <c r="K462" s="93"/>
      <c r="L462" s="147"/>
      <c r="M462" s="147"/>
    </row>
    <row r="463" spans="1:13">
      <c r="B463" s="87" t="s">
        <v>139</v>
      </c>
      <c r="C463" s="88" t="s">
        <v>315</v>
      </c>
      <c r="D463" s="89" t="s">
        <v>316</v>
      </c>
      <c r="E463" s="215" t="s">
        <v>285</v>
      </c>
      <c r="F463" s="90" t="s">
        <v>317</v>
      </c>
      <c r="G463" s="90">
        <v>1.5</v>
      </c>
      <c r="H463" s="91">
        <f>VLOOKUP(C463,[1]Insumos!$A:$F,5,FALSE)</f>
        <v>9684</v>
      </c>
      <c r="I463" s="92">
        <f t="shared" si="50"/>
        <v>14526</v>
      </c>
      <c r="J463" s="93"/>
      <c r="K463" s="93"/>
      <c r="L463" s="147"/>
      <c r="M463" s="147"/>
    </row>
    <row r="464" spans="1:13">
      <c r="B464" s="87" t="s">
        <v>139</v>
      </c>
      <c r="C464" s="88" t="s">
        <v>405</v>
      </c>
      <c r="D464" s="89" t="s">
        <v>406</v>
      </c>
      <c r="E464" s="215" t="s">
        <v>285</v>
      </c>
      <c r="F464" s="90" t="s">
        <v>192</v>
      </c>
      <c r="G464" s="90">
        <v>0.5</v>
      </c>
      <c r="H464" s="91">
        <f>VLOOKUP(C464,[1]Insumos!$A:$F,5,FALSE)</f>
        <v>15152</v>
      </c>
      <c r="I464" s="92">
        <f t="shared" si="50"/>
        <v>7576</v>
      </c>
      <c r="J464" s="93"/>
      <c r="K464" s="93"/>
      <c r="L464" s="147"/>
      <c r="M464" s="147"/>
    </row>
    <row r="465" spans="1:13">
      <c r="B465" s="87" t="s">
        <v>139</v>
      </c>
      <c r="C465" s="88" t="s">
        <v>397</v>
      </c>
      <c r="D465" s="89" t="s">
        <v>398</v>
      </c>
      <c r="E465" s="215" t="s">
        <v>285</v>
      </c>
      <c r="F465" s="90" t="s">
        <v>192</v>
      </c>
      <c r="G465" s="90">
        <v>1</v>
      </c>
      <c r="H465" s="91">
        <f>VLOOKUP(C465,[1]Insumos!$A:$F,5,FALSE)</f>
        <v>14206</v>
      </c>
      <c r="I465" s="92">
        <f t="shared" si="50"/>
        <v>14206</v>
      </c>
      <c r="J465" s="93"/>
      <c r="K465" s="93"/>
      <c r="L465" s="147"/>
      <c r="M465" s="147"/>
    </row>
    <row r="466" spans="1:13">
      <c r="B466" s="87" t="s">
        <v>139</v>
      </c>
      <c r="C466" s="88" t="s">
        <v>290</v>
      </c>
      <c r="D466" s="89" t="s">
        <v>291</v>
      </c>
      <c r="E466" s="215" t="s">
        <v>285</v>
      </c>
      <c r="F466" s="90" t="s">
        <v>292</v>
      </c>
      <c r="G466" s="112">
        <v>0.5</v>
      </c>
      <c r="H466" s="91">
        <f>VLOOKUP(C466,[1]Insumos!$A:$F,5,FALSE)</f>
        <v>5304</v>
      </c>
      <c r="I466" s="92">
        <f t="shared" si="50"/>
        <v>2652</v>
      </c>
      <c r="J466" s="93"/>
      <c r="K466" s="93"/>
      <c r="L466" s="147"/>
      <c r="M466" s="147"/>
    </row>
    <row r="467" spans="1:13" ht="13.5" thickBot="1">
      <c r="B467" s="95" t="s">
        <v>139</v>
      </c>
      <c r="C467" s="96" t="s">
        <v>387</v>
      </c>
      <c r="D467" s="97" t="s">
        <v>388</v>
      </c>
      <c r="E467" s="217" t="s">
        <v>285</v>
      </c>
      <c r="F467" s="98" t="s">
        <v>46</v>
      </c>
      <c r="G467" s="98">
        <v>1.3</v>
      </c>
      <c r="H467" s="91">
        <f>VLOOKUP(C467,[1]Insumos!$A:$F,5,FALSE)</f>
        <v>98800</v>
      </c>
      <c r="I467" s="92">
        <f t="shared" si="50"/>
        <v>128440</v>
      </c>
      <c r="J467" s="93"/>
      <c r="K467" s="93"/>
      <c r="L467" s="147"/>
      <c r="M467" s="147"/>
    </row>
    <row r="468" spans="1:13" ht="13.5" thickBot="1">
      <c r="B468" s="104"/>
      <c r="C468" s="104"/>
      <c r="D468" s="105"/>
      <c r="E468" s="216"/>
      <c r="F468" s="93"/>
      <c r="G468" s="93"/>
      <c r="H468" s="160"/>
      <c r="I468" s="160"/>
      <c r="J468" s="147"/>
      <c r="K468" s="147"/>
      <c r="L468" s="147"/>
      <c r="M468" s="147"/>
    </row>
    <row r="469" spans="1:13" ht="25.5">
      <c r="B469" s="152" t="s">
        <v>261</v>
      </c>
      <c r="C469" s="122" t="s">
        <v>262</v>
      </c>
      <c r="D469" s="123" t="s">
        <v>263</v>
      </c>
      <c r="E469" s="213" t="s">
        <v>264</v>
      </c>
      <c r="F469" s="124" t="s">
        <v>265</v>
      </c>
      <c r="G469" s="125" t="s">
        <v>266</v>
      </c>
      <c r="H469" s="126" t="s">
        <v>14</v>
      </c>
      <c r="I469" s="127" t="s">
        <v>231</v>
      </c>
      <c r="J469" s="155" t="s">
        <v>267</v>
      </c>
      <c r="K469" s="156" t="s">
        <v>268</v>
      </c>
      <c r="L469" s="147"/>
      <c r="M469" s="147"/>
    </row>
    <row r="470" spans="1:13" ht="42.75" customHeight="1">
      <c r="A470" s="147">
        <v>51</v>
      </c>
      <c r="B470" s="80" t="s">
        <v>142</v>
      </c>
      <c r="C470" s="81" t="s">
        <v>271</v>
      </c>
      <c r="D470" s="82" t="s">
        <v>504</v>
      </c>
      <c r="E470" s="214" t="s">
        <v>273</v>
      </c>
      <c r="F470" s="83" t="s">
        <v>46</v>
      </c>
      <c r="G470" s="83"/>
      <c r="H470" s="107"/>
      <c r="I470" s="108">
        <f>SUM(I471:I473)</f>
        <v>120054</v>
      </c>
      <c r="J470" s="86">
        <f>'A.I.U'!$G$30</f>
        <v>1.3668</v>
      </c>
      <c r="K470" s="157">
        <f>ROUND(I470*J470,0)</f>
        <v>164090</v>
      </c>
      <c r="L470" s="147"/>
      <c r="M470" s="147"/>
    </row>
    <row r="471" spans="1:13">
      <c r="B471" s="87" t="s">
        <v>142</v>
      </c>
      <c r="C471" s="88" t="s">
        <v>351</v>
      </c>
      <c r="D471" s="117" t="s">
        <v>352</v>
      </c>
      <c r="E471" s="215" t="s">
        <v>278</v>
      </c>
      <c r="F471" s="90" t="s">
        <v>279</v>
      </c>
      <c r="G471" s="90">
        <v>0.4</v>
      </c>
      <c r="H471" s="91">
        <f>VLOOKUP(C471,[1]Insumos!$A:$F,5,FALSE)</f>
        <v>52425</v>
      </c>
      <c r="I471" s="92">
        <f t="shared" ref="I471:I473" si="51">ROUND(H471*G471,0)</f>
        <v>20970</v>
      </c>
      <c r="J471" s="93"/>
      <c r="K471" s="93"/>
      <c r="L471" s="147"/>
      <c r="M471" s="147"/>
    </row>
    <row r="472" spans="1:13">
      <c r="B472" s="87" t="s">
        <v>142</v>
      </c>
      <c r="C472" s="88" t="s">
        <v>280</v>
      </c>
      <c r="D472" s="89" t="s">
        <v>281</v>
      </c>
      <c r="E472" s="215" t="s">
        <v>282</v>
      </c>
      <c r="F472" s="90" t="s">
        <v>192</v>
      </c>
      <c r="G472" s="90">
        <v>0.5</v>
      </c>
      <c r="H472" s="91">
        <f>VLOOKUP(C472,[1]Insumos!$A:$F,5,FALSE)</f>
        <v>3623</v>
      </c>
      <c r="I472" s="92">
        <f t="shared" si="51"/>
        <v>1812</v>
      </c>
      <c r="J472" s="93"/>
      <c r="K472" s="93"/>
      <c r="L472" s="147"/>
      <c r="M472" s="147"/>
    </row>
    <row r="473" spans="1:13" ht="13.5" thickBot="1">
      <c r="B473" s="95" t="s">
        <v>142</v>
      </c>
      <c r="C473" s="96" t="s">
        <v>505</v>
      </c>
      <c r="D473" s="129" t="s">
        <v>506</v>
      </c>
      <c r="E473" s="217" t="s">
        <v>285</v>
      </c>
      <c r="F473" s="98" t="s">
        <v>46</v>
      </c>
      <c r="G473" s="98">
        <v>1.21</v>
      </c>
      <c r="H473" s="91">
        <f>VLOOKUP(C473,[1]Insumos!$A:$F,5,FALSE)</f>
        <v>80390</v>
      </c>
      <c r="I473" s="92">
        <f t="shared" si="51"/>
        <v>97272</v>
      </c>
      <c r="J473" s="93"/>
      <c r="K473" s="93"/>
      <c r="L473" s="147"/>
      <c r="M473" s="147"/>
    </row>
    <row r="474" spans="1:13" ht="13.5" thickBot="1">
      <c r="B474" s="104"/>
      <c r="C474" s="104"/>
      <c r="D474" s="130"/>
      <c r="E474" s="216"/>
      <c r="F474" s="93"/>
      <c r="G474" s="93"/>
      <c r="H474" s="131"/>
      <c r="I474" s="131"/>
      <c r="J474" s="93"/>
      <c r="K474" s="93"/>
      <c r="L474" s="147"/>
      <c r="M474" s="147"/>
    </row>
    <row r="475" spans="1:13" ht="25.5">
      <c r="B475" s="152" t="s">
        <v>261</v>
      </c>
      <c r="C475" s="122" t="s">
        <v>262</v>
      </c>
      <c r="D475" s="123" t="s">
        <v>263</v>
      </c>
      <c r="E475" s="213" t="s">
        <v>264</v>
      </c>
      <c r="F475" s="124" t="s">
        <v>265</v>
      </c>
      <c r="G475" s="125" t="s">
        <v>266</v>
      </c>
      <c r="H475" s="126" t="s">
        <v>14</v>
      </c>
      <c r="I475" s="127" t="s">
        <v>231</v>
      </c>
      <c r="J475" s="155" t="s">
        <v>267</v>
      </c>
      <c r="K475" s="156" t="s">
        <v>268</v>
      </c>
      <c r="L475" s="147"/>
      <c r="M475" s="147"/>
    </row>
    <row r="476" spans="1:13" ht="74.25" customHeight="1">
      <c r="A476" s="147">
        <v>52</v>
      </c>
      <c r="B476" s="209" t="s">
        <v>90</v>
      </c>
      <c r="C476" s="399" t="s">
        <v>271</v>
      </c>
      <c r="D476" s="137" t="s">
        <v>507</v>
      </c>
      <c r="E476" s="398" t="s">
        <v>273</v>
      </c>
      <c r="F476" s="399" t="s">
        <v>148</v>
      </c>
      <c r="G476" s="400"/>
      <c r="H476" s="401"/>
      <c r="I476" s="402">
        <f>SUM(I477:I487)</f>
        <v>60839</v>
      </c>
      <c r="J476" s="86">
        <f>'A.I.U'!$G$30</f>
        <v>1.3668</v>
      </c>
      <c r="K476" s="157">
        <f>ROUND(I476*J476,0)</f>
        <v>83155</v>
      </c>
      <c r="L476" s="147"/>
      <c r="M476" s="147"/>
    </row>
    <row r="477" spans="1:13">
      <c r="B477" s="207" t="s">
        <v>90</v>
      </c>
      <c r="C477" s="412" t="s">
        <v>288</v>
      </c>
      <c r="D477" s="189" t="s">
        <v>289</v>
      </c>
      <c r="E477" s="222" t="s">
        <v>278</v>
      </c>
      <c r="F477" s="190" t="s">
        <v>279</v>
      </c>
      <c r="G477" s="176">
        <v>0.12344876876096419</v>
      </c>
      <c r="H477" s="91">
        <f>VLOOKUP(C477,[1]Insumos!$A:$F,5,FALSE)</f>
        <v>37863</v>
      </c>
      <c r="I477" s="92">
        <f t="shared" ref="I477:I487" si="52">ROUND(H477*G477,0)</f>
        <v>4674</v>
      </c>
      <c r="L477" s="147"/>
      <c r="M477" s="147"/>
    </row>
    <row r="478" spans="1:13">
      <c r="B478" s="208" t="s">
        <v>90</v>
      </c>
      <c r="C478" s="190" t="s">
        <v>508</v>
      </c>
      <c r="D478" s="189" t="s">
        <v>509</v>
      </c>
      <c r="E478" s="222" t="s">
        <v>305</v>
      </c>
      <c r="F478" s="190" t="s">
        <v>306</v>
      </c>
      <c r="G478" s="176">
        <v>0.01</v>
      </c>
      <c r="H478" s="91">
        <f>VLOOKUP(C478,[1]Insumos!$A:$F,5,FALSE)</f>
        <v>156000</v>
      </c>
      <c r="I478" s="92">
        <f t="shared" si="52"/>
        <v>1560</v>
      </c>
      <c r="J478" s="191"/>
      <c r="K478" s="93"/>
      <c r="L478" s="147"/>
      <c r="M478" s="147"/>
    </row>
    <row r="479" spans="1:13" ht="14.25" customHeight="1">
      <c r="B479" s="207" t="s">
        <v>90</v>
      </c>
      <c r="C479" s="190" t="s">
        <v>303</v>
      </c>
      <c r="D479" s="189" t="s">
        <v>304</v>
      </c>
      <c r="E479" s="222" t="s">
        <v>305</v>
      </c>
      <c r="F479" s="190" t="s">
        <v>306</v>
      </c>
      <c r="G479" s="176">
        <v>0.01</v>
      </c>
      <c r="H479" s="91">
        <f>VLOOKUP(C479,[1]Insumos!$A:$F,5,FALSE)</f>
        <v>187426</v>
      </c>
      <c r="I479" s="92">
        <f t="shared" si="52"/>
        <v>1874</v>
      </c>
      <c r="J479" s="191"/>
      <c r="K479" s="93"/>
      <c r="L479" s="147"/>
      <c r="M479" s="147"/>
    </row>
    <row r="480" spans="1:13" ht="14.25" customHeight="1">
      <c r="B480" s="207" t="s">
        <v>90</v>
      </c>
      <c r="C480" s="190" t="s">
        <v>280</v>
      </c>
      <c r="D480" s="189" t="s">
        <v>281</v>
      </c>
      <c r="E480" s="222" t="s">
        <v>282</v>
      </c>
      <c r="F480" s="190" t="s">
        <v>192</v>
      </c>
      <c r="G480" s="176">
        <v>0.1</v>
      </c>
      <c r="H480" s="91">
        <f>VLOOKUP(C480,[1]Insumos!$A:$F,5,FALSE)</f>
        <v>3623</v>
      </c>
      <c r="I480" s="92">
        <f t="shared" si="52"/>
        <v>362</v>
      </c>
      <c r="J480" s="191"/>
      <c r="K480" s="93"/>
      <c r="L480" s="147"/>
      <c r="M480" s="147"/>
    </row>
    <row r="481" spans="1:13" ht="14.25" customHeight="1">
      <c r="B481" s="207" t="s">
        <v>90</v>
      </c>
      <c r="C481" s="190" t="s">
        <v>283</v>
      </c>
      <c r="D481" s="189" t="s">
        <v>284</v>
      </c>
      <c r="E481" s="222" t="s">
        <v>285</v>
      </c>
      <c r="F481" s="190" t="s">
        <v>192</v>
      </c>
      <c r="G481" s="176">
        <v>0.1</v>
      </c>
      <c r="H481" s="91">
        <f>VLOOKUP(C481,[1]Insumos!$A:$F,5,FALSE)</f>
        <v>1897</v>
      </c>
      <c r="I481" s="92">
        <f t="shared" si="52"/>
        <v>190</v>
      </c>
      <c r="J481" s="191"/>
      <c r="K481" s="93"/>
      <c r="L481" s="147"/>
      <c r="M481" s="147"/>
    </row>
    <row r="482" spans="1:13" ht="14.25" customHeight="1">
      <c r="B482" s="207" t="s">
        <v>90</v>
      </c>
      <c r="C482" s="412" t="s">
        <v>427</v>
      </c>
      <c r="D482" s="189" t="s">
        <v>428</v>
      </c>
      <c r="E482" s="222" t="s">
        <v>305</v>
      </c>
      <c r="F482" s="190" t="s">
        <v>279</v>
      </c>
      <c r="G482" s="176">
        <v>0.06</v>
      </c>
      <c r="H482" s="91">
        <f>VLOOKUP(C482,[1]Insumos!$A:$F,5,FALSE)</f>
        <v>87225</v>
      </c>
      <c r="I482" s="92">
        <f t="shared" si="52"/>
        <v>5234</v>
      </c>
      <c r="J482" s="191"/>
      <c r="K482" s="93"/>
      <c r="L482" s="147"/>
      <c r="M482" s="147"/>
    </row>
    <row r="483" spans="1:13" ht="14.25" customHeight="1">
      <c r="B483" s="207" t="s">
        <v>90</v>
      </c>
      <c r="C483" s="412" t="s">
        <v>373</v>
      </c>
      <c r="D483" s="189" t="s">
        <v>374</v>
      </c>
      <c r="E483" s="222" t="s">
        <v>285</v>
      </c>
      <c r="F483" s="190" t="s">
        <v>375</v>
      </c>
      <c r="G483" s="176">
        <v>0.05</v>
      </c>
      <c r="H483" s="91">
        <f>VLOOKUP(C483,[1]Insumos!$A:$F,5,FALSE)</f>
        <v>16500</v>
      </c>
      <c r="I483" s="92">
        <f t="shared" si="52"/>
        <v>825</v>
      </c>
      <c r="J483" s="191"/>
      <c r="K483" s="93"/>
      <c r="L483" s="147"/>
      <c r="M483" s="147"/>
    </row>
    <row r="484" spans="1:13" ht="28.5" customHeight="1">
      <c r="B484" s="207" t="s">
        <v>90</v>
      </c>
      <c r="C484" s="412" t="s">
        <v>510</v>
      </c>
      <c r="D484" s="189" t="s">
        <v>511</v>
      </c>
      <c r="E484" s="222" t="s">
        <v>380</v>
      </c>
      <c r="F484" s="190" t="s">
        <v>512</v>
      </c>
      <c r="G484" s="176">
        <v>7.8</v>
      </c>
      <c r="H484" s="91">
        <f>VLOOKUP(C484,[1]Insumos!$A:$F,5,FALSE)</f>
        <v>5509</v>
      </c>
      <c r="I484" s="92">
        <f t="shared" si="52"/>
        <v>42970</v>
      </c>
      <c r="J484" s="191"/>
      <c r="K484" s="93"/>
      <c r="L484" s="147"/>
      <c r="M484" s="147"/>
    </row>
    <row r="485" spans="1:13" ht="28.5" customHeight="1">
      <c r="B485" s="88" t="s">
        <v>135</v>
      </c>
      <c r="C485" s="88" t="s">
        <v>385</v>
      </c>
      <c r="D485" s="89" t="s">
        <v>482</v>
      </c>
      <c r="E485" s="215" t="s">
        <v>285</v>
      </c>
      <c r="F485" s="90" t="s">
        <v>317</v>
      </c>
      <c r="G485" s="176">
        <v>0.11</v>
      </c>
      <c r="H485" s="91">
        <f>VLOOKUP(C485,[1]Insumos!$A:$F,5,FALSE)</f>
        <v>6176</v>
      </c>
      <c r="I485" s="92">
        <f t="shared" si="52"/>
        <v>679</v>
      </c>
      <c r="J485" s="191"/>
      <c r="K485" s="93"/>
      <c r="L485" s="147"/>
      <c r="M485" s="147"/>
    </row>
    <row r="486" spans="1:13" ht="28.5" customHeight="1">
      <c r="B486" s="207" t="s">
        <v>513</v>
      </c>
      <c r="C486" s="412">
        <v>0</v>
      </c>
      <c r="D486" s="189" t="s">
        <v>514</v>
      </c>
      <c r="E486" s="425" t="s">
        <v>285</v>
      </c>
      <c r="F486" s="425" t="s">
        <v>148</v>
      </c>
      <c r="G486" s="176">
        <v>1.05</v>
      </c>
      <c r="H486" s="91">
        <v>1930</v>
      </c>
      <c r="I486" s="92">
        <f t="shared" si="52"/>
        <v>2027</v>
      </c>
      <c r="J486" s="191"/>
      <c r="K486" s="93"/>
      <c r="L486" s="147"/>
      <c r="M486" s="147"/>
    </row>
    <row r="487" spans="1:13" ht="28.5" customHeight="1">
      <c r="B487" s="207" t="s">
        <v>513</v>
      </c>
      <c r="C487" s="412">
        <v>0</v>
      </c>
      <c r="D487" s="189" t="s">
        <v>515</v>
      </c>
      <c r="E487" s="425" t="s">
        <v>285</v>
      </c>
      <c r="F487" s="190" t="s">
        <v>192</v>
      </c>
      <c r="G487" s="176">
        <v>0.23</v>
      </c>
      <c r="H487" s="91">
        <v>1930</v>
      </c>
      <c r="I487" s="92">
        <f t="shared" si="52"/>
        <v>444</v>
      </c>
      <c r="J487" s="191"/>
      <c r="K487" s="93"/>
      <c r="L487" s="147"/>
      <c r="M487" s="147"/>
    </row>
    <row r="488" spans="1:13" ht="28.5" customHeight="1">
      <c r="B488" s="474"/>
      <c r="C488" s="475"/>
      <c r="D488" s="476"/>
      <c r="E488" s="204"/>
      <c r="F488" s="477"/>
      <c r="G488" s="478"/>
      <c r="H488" s="109"/>
      <c r="I488" s="109"/>
      <c r="J488" s="191"/>
      <c r="K488" s="93"/>
      <c r="L488" s="147"/>
      <c r="M488" s="147"/>
    </row>
    <row r="489" spans="1:13" customFormat="1" ht="14.25" customHeight="1" thickBot="1">
      <c r="C489" s="413"/>
    </row>
    <row r="490" spans="1:13" ht="25.5">
      <c r="B490" s="152" t="s">
        <v>261</v>
      </c>
      <c r="C490" s="122" t="s">
        <v>262</v>
      </c>
      <c r="D490" s="123" t="s">
        <v>263</v>
      </c>
      <c r="E490" s="213" t="s">
        <v>264</v>
      </c>
      <c r="F490" s="124" t="s">
        <v>265</v>
      </c>
      <c r="G490" s="125" t="s">
        <v>266</v>
      </c>
      <c r="H490" s="126" t="s">
        <v>14</v>
      </c>
      <c r="I490" s="127" t="s">
        <v>231</v>
      </c>
      <c r="J490" s="155" t="s">
        <v>267</v>
      </c>
      <c r="K490" s="156" t="s">
        <v>268</v>
      </c>
      <c r="L490" s="147"/>
      <c r="M490" s="147"/>
    </row>
    <row r="491" spans="1:13" ht="74.25" customHeight="1">
      <c r="A491" s="147">
        <v>53</v>
      </c>
      <c r="B491" s="473" t="s">
        <v>92</v>
      </c>
      <c r="C491" s="399" t="s">
        <v>271</v>
      </c>
      <c r="D491" s="137" t="s">
        <v>516</v>
      </c>
      <c r="E491" s="398" t="s">
        <v>273</v>
      </c>
      <c r="F491" s="399" t="s">
        <v>148</v>
      </c>
      <c r="G491" s="400"/>
      <c r="H491" s="401"/>
      <c r="I491" s="210">
        <f>SUM(I492:I505)</f>
        <v>208033</v>
      </c>
      <c r="J491" s="86">
        <f>'A.I.U'!$G$30</f>
        <v>1.3668</v>
      </c>
      <c r="K491" s="157">
        <f>ROUND(I491*J491,0)</f>
        <v>284340</v>
      </c>
      <c r="L491" s="147"/>
      <c r="M491" s="147"/>
    </row>
    <row r="492" spans="1:13" ht="22.5" customHeight="1">
      <c r="B492" s="207" t="s">
        <v>92</v>
      </c>
      <c r="C492" s="412" t="s">
        <v>288</v>
      </c>
      <c r="D492" s="189" t="s">
        <v>289</v>
      </c>
      <c r="E492" s="222" t="s">
        <v>278</v>
      </c>
      <c r="F492" s="190" t="s">
        <v>279</v>
      </c>
      <c r="G492" s="176">
        <v>0.12344876876096419</v>
      </c>
      <c r="H492" s="91">
        <f>VLOOKUP(C492,[1]Insumos!$A:$F,5,FALSE)</f>
        <v>37863</v>
      </c>
      <c r="I492" s="92">
        <f t="shared" ref="I492:I504" si="53">ROUND(H492*G492,0)</f>
        <v>4674</v>
      </c>
      <c r="K492" s="149"/>
      <c r="L492" s="147"/>
      <c r="M492" s="147"/>
    </row>
    <row r="493" spans="1:13" ht="14.25" customHeight="1">
      <c r="B493" s="207" t="s">
        <v>92</v>
      </c>
      <c r="C493" s="190" t="s">
        <v>303</v>
      </c>
      <c r="D493" s="189" t="s">
        <v>304</v>
      </c>
      <c r="E493" s="222" t="s">
        <v>305</v>
      </c>
      <c r="F493" s="190" t="s">
        <v>306</v>
      </c>
      <c r="G493" s="176">
        <v>0.01</v>
      </c>
      <c r="H493" s="91">
        <f>VLOOKUP(C493,[1]Insumos!$A:$F,5,FALSE)</f>
        <v>187426</v>
      </c>
      <c r="I493" s="92">
        <f t="shared" si="53"/>
        <v>1874</v>
      </c>
      <c r="J493" s="191"/>
      <c r="K493" s="93"/>
      <c r="L493" s="147"/>
      <c r="M493" s="147"/>
    </row>
    <row r="494" spans="1:13" ht="14.25" customHeight="1">
      <c r="B494" s="207" t="s">
        <v>92</v>
      </c>
      <c r="C494" s="190" t="s">
        <v>280</v>
      </c>
      <c r="D494" s="189" t="s">
        <v>281</v>
      </c>
      <c r="E494" s="222" t="s">
        <v>282</v>
      </c>
      <c r="F494" s="190" t="s">
        <v>192</v>
      </c>
      <c r="G494" s="176">
        <v>0.1</v>
      </c>
      <c r="H494" s="91">
        <f>VLOOKUP(C494,[1]Insumos!$A:$F,5,FALSE)</f>
        <v>3623</v>
      </c>
      <c r="I494" s="92">
        <f t="shared" si="53"/>
        <v>362</v>
      </c>
      <c r="J494" s="191"/>
      <c r="K494" s="93"/>
      <c r="L494" s="147"/>
      <c r="M494" s="147"/>
    </row>
    <row r="495" spans="1:13" ht="14.25" customHeight="1">
      <c r="B495" s="207" t="s">
        <v>92</v>
      </c>
      <c r="C495" s="190" t="s">
        <v>283</v>
      </c>
      <c r="D495" s="189" t="s">
        <v>284</v>
      </c>
      <c r="E495" s="222" t="s">
        <v>285</v>
      </c>
      <c r="F495" s="190" t="s">
        <v>192</v>
      </c>
      <c r="G495" s="176">
        <v>0.1</v>
      </c>
      <c r="H495" s="91">
        <f>VLOOKUP(C495,[1]Insumos!$A:$F,5,FALSE)</f>
        <v>1897</v>
      </c>
      <c r="I495" s="92">
        <f t="shared" si="53"/>
        <v>190</v>
      </c>
      <c r="J495" s="191"/>
      <c r="K495" s="93"/>
      <c r="L495" s="147"/>
      <c r="M495" s="147"/>
    </row>
    <row r="496" spans="1:13" ht="14.25" customHeight="1">
      <c r="B496" s="207" t="s">
        <v>92</v>
      </c>
      <c r="C496" s="412" t="s">
        <v>427</v>
      </c>
      <c r="D496" s="189" t="s">
        <v>428</v>
      </c>
      <c r="E496" s="222" t="s">
        <v>305</v>
      </c>
      <c r="F496" s="190" t="s">
        <v>279</v>
      </c>
      <c r="G496" s="176">
        <v>0.08</v>
      </c>
      <c r="H496" s="91">
        <f>VLOOKUP(C496,[1]Insumos!$A:$F,5,FALSE)</f>
        <v>87225</v>
      </c>
      <c r="I496" s="92">
        <f t="shared" si="53"/>
        <v>6978</v>
      </c>
      <c r="J496" s="191"/>
      <c r="K496" s="93"/>
      <c r="L496" s="147"/>
      <c r="M496" s="147"/>
    </row>
    <row r="497" spans="1:13" ht="14.25" customHeight="1">
      <c r="B497" s="207" t="s">
        <v>92</v>
      </c>
      <c r="C497" s="412" t="s">
        <v>373</v>
      </c>
      <c r="D497" s="189" t="s">
        <v>374</v>
      </c>
      <c r="E497" s="222" t="s">
        <v>285</v>
      </c>
      <c r="F497" s="190" t="s">
        <v>375</v>
      </c>
      <c r="G497" s="176">
        <v>0.05</v>
      </c>
      <c r="H497" s="91">
        <f>VLOOKUP(C497,[1]Insumos!$A:$F,5,FALSE)</f>
        <v>16500</v>
      </c>
      <c r="I497" s="92">
        <f t="shared" si="53"/>
        <v>825</v>
      </c>
      <c r="J497" s="191"/>
      <c r="K497" s="93"/>
      <c r="L497" s="147"/>
      <c r="M497" s="147"/>
    </row>
    <row r="498" spans="1:13" ht="26.25" customHeight="1">
      <c r="B498" s="207" t="s">
        <v>92</v>
      </c>
      <c r="C498" s="412" t="s">
        <v>510</v>
      </c>
      <c r="D498" s="189" t="s">
        <v>511</v>
      </c>
      <c r="E498" s="222" t="s">
        <v>380</v>
      </c>
      <c r="F498" s="190" t="s">
        <v>512</v>
      </c>
      <c r="G498" s="176">
        <v>7.8</v>
      </c>
      <c r="H498" s="91">
        <f>VLOOKUP(C498,[1]Insumos!$A:$F,5,FALSE)</f>
        <v>5509</v>
      </c>
      <c r="I498" s="92">
        <f t="shared" si="53"/>
        <v>42970</v>
      </c>
      <c r="J498" s="191"/>
      <c r="K498" s="93"/>
      <c r="L498" s="147"/>
      <c r="M498" s="147"/>
    </row>
    <row r="499" spans="1:13" ht="26.25" customHeight="1">
      <c r="B499" s="207" t="s">
        <v>92</v>
      </c>
      <c r="C499" s="412" t="s">
        <v>381</v>
      </c>
      <c r="D499" s="189" t="s">
        <v>382</v>
      </c>
      <c r="E499" s="222" t="s">
        <v>278</v>
      </c>
      <c r="F499" s="190" t="s">
        <v>279</v>
      </c>
      <c r="G499" s="176">
        <v>0.43117647058823527</v>
      </c>
      <c r="H499" s="91">
        <f>VLOOKUP(C499,[1]Insumos!$A:$F,5,FALSE)</f>
        <v>96111</v>
      </c>
      <c r="I499" s="92">
        <f t="shared" si="53"/>
        <v>41441</v>
      </c>
      <c r="J499" s="191"/>
      <c r="K499" s="93"/>
      <c r="L499" s="147"/>
      <c r="M499" s="147"/>
    </row>
    <row r="500" spans="1:13" ht="14.25" customHeight="1">
      <c r="B500" s="207" t="s">
        <v>92</v>
      </c>
      <c r="C500" s="190" t="s">
        <v>429</v>
      </c>
      <c r="D500" s="189" t="s">
        <v>430</v>
      </c>
      <c r="E500" s="222" t="s">
        <v>305</v>
      </c>
      <c r="F500" s="190" t="s">
        <v>279</v>
      </c>
      <c r="G500" s="176">
        <v>0.43117647058823527</v>
      </c>
      <c r="H500" s="91">
        <f>VLOOKUP(C500,[1]Insumos!$A:$F,5,FALSE)</f>
        <v>220355</v>
      </c>
      <c r="I500" s="92">
        <f t="shared" si="53"/>
        <v>95012</v>
      </c>
      <c r="J500" s="191"/>
      <c r="K500" s="93"/>
      <c r="L500" s="147"/>
      <c r="M500" s="147"/>
    </row>
    <row r="501" spans="1:13" ht="45.75" customHeight="1">
      <c r="B501" s="207" t="s">
        <v>92</v>
      </c>
      <c r="C501" s="412" t="s">
        <v>517</v>
      </c>
      <c r="D501" s="189" t="s">
        <v>518</v>
      </c>
      <c r="E501" s="222" t="s">
        <v>305</v>
      </c>
      <c r="F501" s="190" t="s">
        <v>306</v>
      </c>
      <c r="G501" s="176">
        <v>5.8823529411764705E-2</v>
      </c>
      <c r="H501" s="91">
        <f>VLOOKUP(C501,[1]Insumos!$A:$F,5,FALSE)</f>
        <v>117062</v>
      </c>
      <c r="I501" s="92">
        <f t="shared" si="53"/>
        <v>6886</v>
      </c>
      <c r="J501" s="191"/>
      <c r="K501" s="93"/>
      <c r="L501" s="147"/>
      <c r="M501" s="147"/>
    </row>
    <row r="502" spans="1:13" ht="25.5" customHeight="1">
      <c r="B502" s="207" t="s">
        <v>92</v>
      </c>
      <c r="C502" s="412" t="s">
        <v>519</v>
      </c>
      <c r="D502" s="189" t="s">
        <v>520</v>
      </c>
      <c r="E502" s="222" t="s">
        <v>305</v>
      </c>
      <c r="F502" s="190" t="s">
        <v>306</v>
      </c>
      <c r="G502" s="176">
        <v>5.8823529411764705E-2</v>
      </c>
      <c r="H502" s="91">
        <f>VLOOKUP(C502,[1]Insumos!$A:$F,5,FALSE)</f>
        <v>62400</v>
      </c>
      <c r="I502" s="92">
        <f t="shared" si="53"/>
        <v>3671</v>
      </c>
      <c r="J502" s="191"/>
      <c r="K502" s="93"/>
      <c r="L502" s="147"/>
      <c r="M502" s="147"/>
    </row>
    <row r="503" spans="1:13" ht="25.5" customHeight="1">
      <c r="B503" s="88" t="s">
        <v>135</v>
      </c>
      <c r="C503" s="88" t="s">
        <v>385</v>
      </c>
      <c r="D503" s="89" t="s">
        <v>482</v>
      </c>
      <c r="E503" s="215" t="s">
        <v>285</v>
      </c>
      <c r="F503" s="90" t="s">
        <v>317</v>
      </c>
      <c r="G503" s="176">
        <v>0.11</v>
      </c>
      <c r="H503" s="91">
        <f>VLOOKUP(C503,[1]Insumos!$A:$F,5,FALSE)</f>
        <v>6176</v>
      </c>
      <c r="I503" s="92">
        <f t="shared" si="53"/>
        <v>679</v>
      </c>
      <c r="J503" s="191"/>
      <c r="K503" s="93"/>
      <c r="L503" s="147"/>
      <c r="M503" s="147"/>
    </row>
    <row r="504" spans="1:13" ht="25.5" customHeight="1">
      <c r="B504" s="207" t="s">
        <v>513</v>
      </c>
      <c r="C504" s="412">
        <v>0</v>
      </c>
      <c r="D504" s="189" t="s">
        <v>514</v>
      </c>
      <c r="E504" s="425" t="s">
        <v>285</v>
      </c>
      <c r="F504" s="425" t="s">
        <v>148</v>
      </c>
      <c r="G504" s="176">
        <v>1.05</v>
      </c>
      <c r="H504" s="91">
        <v>1930</v>
      </c>
      <c r="I504" s="92">
        <f t="shared" si="53"/>
        <v>2027</v>
      </c>
      <c r="J504" s="191"/>
      <c r="K504" s="93"/>
      <c r="L504" s="147"/>
      <c r="M504" s="147"/>
    </row>
    <row r="505" spans="1:13" ht="25.5" customHeight="1">
      <c r="B505" s="207" t="s">
        <v>513</v>
      </c>
      <c r="C505" s="412">
        <v>0</v>
      </c>
      <c r="D505" s="189" t="s">
        <v>515</v>
      </c>
      <c r="E505" s="425" t="s">
        <v>285</v>
      </c>
      <c r="F505" s="190" t="s">
        <v>192</v>
      </c>
      <c r="G505" s="176">
        <v>0.23</v>
      </c>
      <c r="H505" s="91">
        <v>1930</v>
      </c>
      <c r="I505" s="92">
        <f t="shared" ref="I505" si="54">ROUND(H505*G505,0)</f>
        <v>444</v>
      </c>
      <c r="J505" s="191"/>
      <c r="K505" s="93"/>
      <c r="L505" s="147"/>
      <c r="M505" s="147"/>
    </row>
    <row r="506" spans="1:13" ht="13.5" thickBot="1">
      <c r="B506" s="104"/>
      <c r="C506" s="104"/>
      <c r="D506" s="105"/>
      <c r="E506" s="216"/>
      <c r="F506" s="93"/>
      <c r="G506" s="93"/>
      <c r="H506" s="160"/>
      <c r="I506" s="160"/>
      <c r="J506" s="147"/>
      <c r="K506" s="147"/>
      <c r="L506" s="147"/>
      <c r="M506" s="147"/>
    </row>
    <row r="507" spans="1:13" ht="25.5">
      <c r="B507" s="152" t="s">
        <v>261</v>
      </c>
      <c r="C507" s="122" t="s">
        <v>262</v>
      </c>
      <c r="D507" s="123" t="s">
        <v>263</v>
      </c>
      <c r="E507" s="213" t="s">
        <v>264</v>
      </c>
      <c r="F507" s="124" t="s">
        <v>265</v>
      </c>
      <c r="G507" s="125" t="s">
        <v>266</v>
      </c>
      <c r="H507" s="126" t="s">
        <v>14</v>
      </c>
      <c r="I507" s="127" t="s">
        <v>231</v>
      </c>
      <c r="J507" s="155" t="s">
        <v>267</v>
      </c>
      <c r="K507" s="156" t="s">
        <v>268</v>
      </c>
      <c r="L507" s="147"/>
      <c r="M507" s="147"/>
    </row>
    <row r="508" spans="1:13" ht="46.5" customHeight="1">
      <c r="A508" s="147">
        <v>54</v>
      </c>
      <c r="B508" s="242" t="s">
        <v>94</v>
      </c>
      <c r="C508" s="133" t="s">
        <v>271</v>
      </c>
      <c r="D508" s="132" t="s">
        <v>521</v>
      </c>
      <c r="E508" s="224" t="s">
        <v>273</v>
      </c>
      <c r="F508" s="133" t="s">
        <v>192</v>
      </c>
      <c r="G508" s="134"/>
      <c r="H508" s="135"/>
      <c r="I508" s="210">
        <f>SUM(I509:I516)</f>
        <v>20708</v>
      </c>
      <c r="J508" s="86">
        <f>'A.I.U'!$G$30</f>
        <v>1.3668</v>
      </c>
      <c r="K508" s="157">
        <f>ROUND(I508*J508,0)</f>
        <v>28304</v>
      </c>
      <c r="L508" s="147"/>
      <c r="M508" s="147"/>
    </row>
    <row r="509" spans="1:13" ht="30" customHeight="1">
      <c r="B509" s="207" t="s">
        <v>94</v>
      </c>
      <c r="C509" s="412" t="s">
        <v>288</v>
      </c>
      <c r="D509" s="189" t="s">
        <v>289</v>
      </c>
      <c r="E509" s="222" t="s">
        <v>278</v>
      </c>
      <c r="F509" s="190" t="s">
        <v>279</v>
      </c>
      <c r="G509" s="176">
        <v>0.3</v>
      </c>
      <c r="H509" s="91">
        <f>VLOOKUP(C509,[1]Insumos!$A:$F,5,FALSE)</f>
        <v>37863</v>
      </c>
      <c r="I509" s="92">
        <f t="shared" ref="I509:I516" si="55">ROUND(H509*G509,0)</f>
        <v>11359</v>
      </c>
      <c r="K509" s="149"/>
      <c r="L509" s="147"/>
      <c r="M509" s="147"/>
    </row>
    <row r="510" spans="1:13" ht="14.25" customHeight="1">
      <c r="B510" s="207" t="s">
        <v>94</v>
      </c>
      <c r="C510" s="190" t="s">
        <v>303</v>
      </c>
      <c r="D510" s="189" t="s">
        <v>304</v>
      </c>
      <c r="E510" s="222" t="s">
        <v>305</v>
      </c>
      <c r="F510" s="190" t="s">
        <v>306</v>
      </c>
      <c r="G510" s="176">
        <v>8.9999999999999998E-4</v>
      </c>
      <c r="H510" s="91">
        <f>VLOOKUP(C510,[1]Insumos!$A:$F,5,FALSE)</f>
        <v>187426</v>
      </c>
      <c r="I510" s="92">
        <f t="shared" si="55"/>
        <v>169</v>
      </c>
      <c r="J510" s="191"/>
      <c r="K510" s="93"/>
      <c r="L510" s="147"/>
      <c r="M510" s="147"/>
    </row>
    <row r="511" spans="1:13" ht="14.25" customHeight="1">
      <c r="B511" s="207" t="s">
        <v>94</v>
      </c>
      <c r="C511" s="190" t="s">
        <v>522</v>
      </c>
      <c r="D511" s="189" t="s">
        <v>523</v>
      </c>
      <c r="E511" s="222" t="s">
        <v>305</v>
      </c>
      <c r="F511" s="190" t="s">
        <v>279</v>
      </c>
      <c r="G511" s="176">
        <v>0.2</v>
      </c>
      <c r="H511" s="91">
        <f>VLOOKUP(C511,[1]Insumos!$A:$F,5,FALSE)</f>
        <v>10192</v>
      </c>
      <c r="I511" s="92">
        <f t="shared" si="55"/>
        <v>2038</v>
      </c>
      <c r="J511" s="191"/>
      <c r="K511" s="93"/>
      <c r="L511" s="147"/>
      <c r="M511" s="147"/>
    </row>
    <row r="512" spans="1:13" ht="14.25" customHeight="1">
      <c r="B512" s="207" t="s">
        <v>94</v>
      </c>
      <c r="C512" s="190" t="s">
        <v>280</v>
      </c>
      <c r="D512" s="189" t="s">
        <v>281</v>
      </c>
      <c r="E512" s="222" t="s">
        <v>282</v>
      </c>
      <c r="F512" s="190" t="s">
        <v>192</v>
      </c>
      <c r="G512" s="176">
        <v>0.01</v>
      </c>
      <c r="H512" s="91">
        <f>VLOOKUP(C512,[1]Insumos!$A:$F,5,FALSE)</f>
        <v>3623</v>
      </c>
      <c r="I512" s="92">
        <f t="shared" si="55"/>
        <v>36</v>
      </c>
      <c r="J512" s="191"/>
      <c r="K512" s="93"/>
      <c r="L512" s="147"/>
      <c r="M512" s="147"/>
    </row>
    <row r="513" spans="1:13" ht="14.25" customHeight="1">
      <c r="B513" s="207" t="s">
        <v>94</v>
      </c>
      <c r="C513" s="412" t="s">
        <v>283</v>
      </c>
      <c r="D513" s="189" t="s">
        <v>284</v>
      </c>
      <c r="E513" s="222" t="s">
        <v>285</v>
      </c>
      <c r="F513" s="190" t="s">
        <v>192</v>
      </c>
      <c r="G513" s="176">
        <v>0.01</v>
      </c>
      <c r="H513" s="91">
        <f>VLOOKUP(C513,[1]Insumos!$A:$F,5,FALSE)</f>
        <v>1897</v>
      </c>
      <c r="I513" s="92">
        <f t="shared" si="55"/>
        <v>19</v>
      </c>
      <c r="J513" s="191"/>
      <c r="K513" s="93"/>
      <c r="L513" s="147"/>
      <c r="M513" s="147"/>
    </row>
    <row r="514" spans="1:13" ht="14.25" customHeight="1">
      <c r="B514" s="207" t="s">
        <v>94</v>
      </c>
      <c r="C514" s="412" t="s">
        <v>524</v>
      </c>
      <c r="D514" s="189" t="s">
        <v>525</v>
      </c>
      <c r="E514" s="222" t="s">
        <v>285</v>
      </c>
      <c r="F514" s="190" t="s">
        <v>192</v>
      </c>
      <c r="G514" s="176">
        <v>1E-3</v>
      </c>
      <c r="H514" s="91">
        <f>VLOOKUP(C514,[1]Insumos!$A:$F,5,FALSE)</f>
        <v>594640</v>
      </c>
      <c r="I514" s="92">
        <f t="shared" si="55"/>
        <v>595</v>
      </c>
      <c r="J514" s="191"/>
      <c r="K514" s="93"/>
      <c r="L514" s="147"/>
      <c r="M514" s="147"/>
    </row>
    <row r="515" spans="1:13" ht="24.75" customHeight="1">
      <c r="B515" s="207" t="s">
        <v>94</v>
      </c>
      <c r="C515" s="412" t="s">
        <v>526</v>
      </c>
      <c r="D515" s="189" t="s">
        <v>527</v>
      </c>
      <c r="E515" s="222" t="s">
        <v>285</v>
      </c>
      <c r="F515" s="190" t="s">
        <v>192</v>
      </c>
      <c r="G515" s="176">
        <v>5.2999999999999999E-2</v>
      </c>
      <c r="H515" s="91">
        <f>VLOOKUP(C515,[1]Insumos!$A:$F,5,FALSE)</f>
        <v>103896</v>
      </c>
      <c r="I515" s="92">
        <f t="shared" si="55"/>
        <v>5506</v>
      </c>
      <c r="J515" s="191"/>
      <c r="K515" s="93"/>
      <c r="L515" s="147"/>
      <c r="M515" s="147"/>
    </row>
    <row r="516" spans="1:13" ht="14.25" customHeight="1">
      <c r="B516" s="207" t="s">
        <v>94</v>
      </c>
      <c r="C516" s="412" t="s">
        <v>528</v>
      </c>
      <c r="D516" s="189" t="s">
        <v>529</v>
      </c>
      <c r="E516" s="222" t="s">
        <v>285</v>
      </c>
      <c r="F516" s="190" t="s">
        <v>192</v>
      </c>
      <c r="G516" s="176">
        <v>1.1999999999999999E-3</v>
      </c>
      <c r="H516" s="91">
        <f>VLOOKUP(C516,[1]Insumos!$A:$F,5,FALSE)</f>
        <v>821720</v>
      </c>
      <c r="I516" s="92">
        <f t="shared" si="55"/>
        <v>986</v>
      </c>
      <c r="J516" s="191"/>
      <c r="K516" s="93"/>
      <c r="L516" s="147"/>
      <c r="M516" s="147"/>
    </row>
    <row r="517" spans="1:13" ht="13.5" thickBot="1">
      <c r="B517" s="104"/>
      <c r="C517" s="104"/>
      <c r="D517" s="130"/>
      <c r="E517" s="216"/>
      <c r="F517" s="93"/>
      <c r="G517" s="93"/>
      <c r="H517" s="131"/>
      <c r="I517" s="131"/>
      <c r="J517" s="93"/>
      <c r="K517" s="93"/>
      <c r="L517" s="147"/>
      <c r="M517" s="147"/>
    </row>
    <row r="518" spans="1:13" ht="25.5">
      <c r="B518" s="152" t="s">
        <v>261</v>
      </c>
      <c r="C518" s="122" t="s">
        <v>262</v>
      </c>
      <c r="D518" s="123" t="s">
        <v>263</v>
      </c>
      <c r="E518" s="213" t="s">
        <v>264</v>
      </c>
      <c r="F518" s="124" t="s">
        <v>265</v>
      </c>
      <c r="G518" s="125" t="s">
        <v>266</v>
      </c>
      <c r="H518" s="126" t="s">
        <v>14</v>
      </c>
      <c r="I518" s="127" t="s">
        <v>231</v>
      </c>
      <c r="J518" s="155" t="s">
        <v>267</v>
      </c>
      <c r="K518" s="156" t="s">
        <v>268</v>
      </c>
      <c r="L518" s="147"/>
      <c r="M518" s="147"/>
    </row>
    <row r="519" spans="1:13" ht="40.5" customHeight="1">
      <c r="A519" s="147">
        <v>55</v>
      </c>
      <c r="B519" s="80" t="s">
        <v>144</v>
      </c>
      <c r="C519" s="81" t="s">
        <v>271</v>
      </c>
      <c r="D519" s="82" t="s">
        <v>530</v>
      </c>
      <c r="E519" s="214" t="s">
        <v>273</v>
      </c>
      <c r="F519" s="83" t="s">
        <v>148</v>
      </c>
      <c r="G519" s="83"/>
      <c r="H519" s="107"/>
      <c r="I519" s="108">
        <f>SUM(I520:I522)</f>
        <v>31037</v>
      </c>
      <c r="J519" s="86">
        <f>'A.I.U'!$G$30</f>
        <v>1.3668</v>
      </c>
      <c r="K519" s="157">
        <f>ROUND(I519*J519,0)</f>
        <v>42421</v>
      </c>
      <c r="L519" s="147"/>
      <c r="M519" s="147"/>
    </row>
    <row r="520" spans="1:13">
      <c r="B520" s="103" t="s">
        <v>144</v>
      </c>
      <c r="C520" s="99" t="s">
        <v>351</v>
      </c>
      <c r="D520" s="100" t="s">
        <v>352</v>
      </c>
      <c r="E520" s="219" t="s">
        <v>278</v>
      </c>
      <c r="F520" s="101" t="s">
        <v>279</v>
      </c>
      <c r="G520" s="101">
        <v>0.2</v>
      </c>
      <c r="H520" s="91">
        <f>VLOOKUP(C520,[1]Insumos!$A:$F,5,FALSE)</f>
        <v>52425</v>
      </c>
      <c r="I520" s="92">
        <f t="shared" ref="I520:I522" si="56">ROUND(H520*G520,0)</f>
        <v>10485</v>
      </c>
      <c r="J520" s="86"/>
      <c r="K520" s="157"/>
      <c r="L520" s="147"/>
      <c r="M520" s="147"/>
    </row>
    <row r="521" spans="1:13">
      <c r="B521" s="103" t="s">
        <v>144</v>
      </c>
      <c r="C521" s="99" t="s">
        <v>280</v>
      </c>
      <c r="D521" s="100" t="s">
        <v>281</v>
      </c>
      <c r="E521" s="219" t="s">
        <v>282</v>
      </c>
      <c r="F521" s="101" t="s">
        <v>192</v>
      </c>
      <c r="G521" s="101">
        <v>0.25</v>
      </c>
      <c r="H521" s="91">
        <f>VLOOKUP(C521,[1]Insumos!$A:$F,5,FALSE)</f>
        <v>3623</v>
      </c>
      <c r="I521" s="92">
        <f t="shared" si="56"/>
        <v>906</v>
      </c>
      <c r="J521" s="86"/>
      <c r="K521" s="157"/>
      <c r="L521" s="147"/>
      <c r="M521" s="147"/>
    </row>
    <row r="522" spans="1:13" ht="28.5" customHeight="1" thickBot="1">
      <c r="B522" s="95" t="s">
        <v>144</v>
      </c>
      <c r="C522" s="96" t="s">
        <v>531</v>
      </c>
      <c r="D522" s="97" t="s">
        <v>532</v>
      </c>
      <c r="E522" s="217" t="s">
        <v>285</v>
      </c>
      <c r="F522" s="98" t="s">
        <v>295</v>
      </c>
      <c r="G522" s="98">
        <v>1.05</v>
      </c>
      <c r="H522" s="91">
        <f>VLOOKUP(C522,[1]Insumos!$A:$F,5,FALSE)</f>
        <v>18710</v>
      </c>
      <c r="I522" s="92">
        <f t="shared" si="56"/>
        <v>19646</v>
      </c>
      <c r="J522" s="93"/>
      <c r="K522" s="93"/>
      <c r="L522" s="147"/>
      <c r="M522" s="147"/>
    </row>
    <row r="523" spans="1:13" ht="13.5" thickBot="1">
      <c r="B523" s="104"/>
      <c r="C523" s="104"/>
      <c r="D523" s="130"/>
      <c r="E523" s="216"/>
      <c r="F523" s="93"/>
      <c r="G523" s="93"/>
      <c r="H523" s="131"/>
      <c r="I523" s="131"/>
      <c r="J523" s="93"/>
      <c r="K523" s="93"/>
      <c r="L523" s="147"/>
      <c r="M523" s="147"/>
    </row>
    <row r="524" spans="1:13" ht="25.5">
      <c r="B524" s="152" t="s">
        <v>261</v>
      </c>
      <c r="C524" s="122" t="s">
        <v>262</v>
      </c>
      <c r="D524" s="123" t="s">
        <v>263</v>
      </c>
      <c r="E524" s="213" t="s">
        <v>264</v>
      </c>
      <c r="F524" s="124" t="s">
        <v>265</v>
      </c>
      <c r="G524" s="125" t="s">
        <v>266</v>
      </c>
      <c r="H524" s="126" t="s">
        <v>14</v>
      </c>
      <c r="I524" s="127" t="s">
        <v>231</v>
      </c>
      <c r="J524" s="155" t="s">
        <v>267</v>
      </c>
      <c r="K524" s="156" t="s">
        <v>268</v>
      </c>
      <c r="L524" s="147"/>
      <c r="M524" s="147"/>
    </row>
    <row r="525" spans="1:13">
      <c r="A525" s="147">
        <v>56</v>
      </c>
      <c r="B525" s="80" t="s">
        <v>146</v>
      </c>
      <c r="C525" s="81" t="s">
        <v>271</v>
      </c>
      <c r="D525" s="136" t="s">
        <v>147</v>
      </c>
      <c r="E525" s="214" t="s">
        <v>273</v>
      </c>
      <c r="F525" s="83" t="s">
        <v>148</v>
      </c>
      <c r="G525" s="83"/>
      <c r="H525" s="107"/>
      <c r="I525" s="108">
        <f>SUM(I526:I528)</f>
        <v>9587</v>
      </c>
      <c r="J525" s="86">
        <f>'A.I.U'!$G$30</f>
        <v>1.3668</v>
      </c>
      <c r="K525" s="157">
        <f>ROUND(I525*J525,0)</f>
        <v>13104</v>
      </c>
      <c r="L525" s="147"/>
      <c r="M525" s="147"/>
    </row>
    <row r="526" spans="1:13">
      <c r="B526" s="87" t="s">
        <v>146</v>
      </c>
      <c r="C526" s="88" t="s">
        <v>533</v>
      </c>
      <c r="D526" s="117" t="s">
        <v>534</v>
      </c>
      <c r="E526" s="215" t="s">
        <v>278</v>
      </c>
      <c r="F526" s="90" t="s">
        <v>279</v>
      </c>
      <c r="G526" s="90">
        <v>0.5</v>
      </c>
      <c r="H526" s="91">
        <f>VLOOKUP(C526,[1]Insumos!$A:$F,5,FALSE)</f>
        <v>14562</v>
      </c>
      <c r="I526" s="92">
        <f t="shared" ref="I526:I528" si="57">ROUND(H526*G526,0)</f>
        <v>7281</v>
      </c>
      <c r="J526" s="93"/>
      <c r="K526" s="93"/>
      <c r="L526" s="147"/>
      <c r="M526" s="147"/>
    </row>
    <row r="527" spans="1:13">
      <c r="B527" s="87" t="s">
        <v>146</v>
      </c>
      <c r="C527" s="88" t="s">
        <v>280</v>
      </c>
      <c r="D527" s="117" t="s">
        <v>281</v>
      </c>
      <c r="E527" s="215" t="s">
        <v>282</v>
      </c>
      <c r="F527" s="90" t="s">
        <v>192</v>
      </c>
      <c r="G527" s="90">
        <v>0.5</v>
      </c>
      <c r="H527" s="91">
        <f>VLOOKUP(C527,[1]Insumos!$A:$F,5,FALSE)</f>
        <v>3623</v>
      </c>
      <c r="I527" s="92">
        <f t="shared" si="57"/>
        <v>1812</v>
      </c>
      <c r="J527" s="93"/>
      <c r="K527" s="93"/>
      <c r="L527" s="147"/>
      <c r="M527" s="147"/>
    </row>
    <row r="528" spans="1:13" ht="13.5" thickBot="1">
      <c r="B528" s="95" t="s">
        <v>146</v>
      </c>
      <c r="C528" s="96" t="s">
        <v>353</v>
      </c>
      <c r="D528" s="129" t="s">
        <v>354</v>
      </c>
      <c r="E528" s="217" t="s">
        <v>285</v>
      </c>
      <c r="F528" s="98" t="s">
        <v>46</v>
      </c>
      <c r="G528" s="98">
        <v>0.5</v>
      </c>
      <c r="H528" s="91">
        <f>VLOOKUP(C528,[1]Insumos!$A:$F,5,FALSE)</f>
        <v>988</v>
      </c>
      <c r="I528" s="92">
        <f t="shared" si="57"/>
        <v>494</v>
      </c>
      <c r="J528" s="93"/>
      <c r="K528" s="93"/>
      <c r="L528" s="147"/>
      <c r="M528" s="147"/>
    </row>
    <row r="529" spans="1:13">
      <c r="B529" s="104"/>
      <c r="C529" s="104"/>
      <c r="D529" s="130"/>
      <c r="E529" s="216"/>
      <c r="F529" s="93"/>
      <c r="G529" s="93"/>
      <c r="H529" s="131"/>
      <c r="I529" s="131"/>
      <c r="J529" s="93"/>
      <c r="K529" s="93"/>
      <c r="L529" s="147"/>
      <c r="M529" s="147"/>
    </row>
    <row r="530" spans="1:13" ht="25.5">
      <c r="B530" s="161" t="s">
        <v>261</v>
      </c>
      <c r="C530" s="161" t="s">
        <v>262</v>
      </c>
      <c r="D530" s="162" t="s">
        <v>263</v>
      </c>
      <c r="E530" s="218" t="s">
        <v>264</v>
      </c>
      <c r="F530" s="163" t="s">
        <v>265</v>
      </c>
      <c r="G530" s="164" t="s">
        <v>266</v>
      </c>
      <c r="H530" s="165" t="s">
        <v>14</v>
      </c>
      <c r="I530" s="165" t="s">
        <v>231</v>
      </c>
      <c r="J530" s="155" t="s">
        <v>267</v>
      </c>
      <c r="K530" s="156" t="s">
        <v>268</v>
      </c>
      <c r="L530" s="147"/>
      <c r="M530" s="147"/>
    </row>
    <row r="531" spans="1:13" ht="25.5">
      <c r="A531" s="147">
        <v>57</v>
      </c>
      <c r="B531" s="248" t="s">
        <v>150</v>
      </c>
      <c r="C531" s="88"/>
      <c r="D531" s="185" t="s">
        <v>535</v>
      </c>
      <c r="E531" s="211" t="s">
        <v>273</v>
      </c>
      <c r="F531" s="192" t="s">
        <v>148</v>
      </c>
      <c r="G531" s="90"/>
      <c r="H531" s="102"/>
      <c r="I531" s="107">
        <f>SUM(I532:I537)</f>
        <v>21925</v>
      </c>
      <c r="J531" s="86">
        <f>'A.I.U'!$G$30</f>
        <v>1.3668</v>
      </c>
      <c r="K531" s="157">
        <f>ROUND(I531*J531,0)</f>
        <v>29967</v>
      </c>
      <c r="L531" s="147"/>
      <c r="M531" s="147"/>
    </row>
    <row r="532" spans="1:13">
      <c r="B532" s="87" t="s">
        <v>150</v>
      </c>
      <c r="C532" s="88" t="s">
        <v>536</v>
      </c>
      <c r="D532" s="117" t="s">
        <v>537</v>
      </c>
      <c r="E532" s="215" t="s">
        <v>278</v>
      </c>
      <c r="F532" s="90" t="s">
        <v>279</v>
      </c>
      <c r="G532" s="90">
        <v>0.2</v>
      </c>
      <c r="H532" s="91">
        <v>41652</v>
      </c>
      <c r="I532" s="92">
        <v>8330</v>
      </c>
      <c r="J532" s="93"/>
      <c r="K532" s="93"/>
      <c r="L532" s="147"/>
      <c r="M532" s="147"/>
    </row>
    <row r="533" spans="1:13">
      <c r="B533" s="87" t="s">
        <v>150</v>
      </c>
      <c r="C533" s="88" t="s">
        <v>303</v>
      </c>
      <c r="D533" s="117" t="s">
        <v>304</v>
      </c>
      <c r="E533" s="215" t="s">
        <v>305</v>
      </c>
      <c r="F533" s="90" t="s">
        <v>306</v>
      </c>
      <c r="G533" s="90">
        <v>2.3999999999999998E-3</v>
      </c>
      <c r="H533" s="91">
        <v>187426</v>
      </c>
      <c r="I533" s="92">
        <v>450</v>
      </c>
      <c r="J533" s="93"/>
      <c r="K533" s="93"/>
      <c r="L533" s="147"/>
      <c r="M533" s="147"/>
    </row>
    <row r="534" spans="1:13">
      <c r="B534" s="87" t="s">
        <v>150</v>
      </c>
      <c r="C534" s="88" t="s">
        <v>280</v>
      </c>
      <c r="D534" s="117" t="s">
        <v>281</v>
      </c>
      <c r="E534" s="215" t="s">
        <v>282</v>
      </c>
      <c r="F534" s="90" t="s">
        <v>192</v>
      </c>
      <c r="G534" s="90">
        <v>0.1</v>
      </c>
      <c r="H534" s="91">
        <v>3623</v>
      </c>
      <c r="I534" s="92">
        <v>362</v>
      </c>
      <c r="J534" s="93"/>
      <c r="K534" s="93"/>
      <c r="L534" s="147"/>
      <c r="M534" s="147"/>
    </row>
    <row r="535" spans="1:13">
      <c r="B535" s="87" t="s">
        <v>150</v>
      </c>
      <c r="C535" s="88" t="s">
        <v>283</v>
      </c>
      <c r="D535" s="117" t="s">
        <v>284</v>
      </c>
      <c r="E535" s="215" t="s">
        <v>285</v>
      </c>
      <c r="F535" s="90" t="s">
        <v>192</v>
      </c>
      <c r="G535" s="90">
        <v>0.17499999999999999</v>
      </c>
      <c r="H535" s="91">
        <v>1897</v>
      </c>
      <c r="I535" s="92">
        <v>332</v>
      </c>
      <c r="J535" s="93"/>
      <c r="K535" s="93"/>
      <c r="L535" s="147"/>
      <c r="M535" s="147"/>
    </row>
    <row r="536" spans="1:13">
      <c r="B536" s="87" t="s">
        <v>150</v>
      </c>
      <c r="C536" s="88" t="s">
        <v>538</v>
      </c>
      <c r="D536" s="117" t="s">
        <v>539</v>
      </c>
      <c r="E536" s="215" t="s">
        <v>285</v>
      </c>
      <c r="F536" s="90" t="s">
        <v>192</v>
      </c>
      <c r="G536" s="90">
        <v>1</v>
      </c>
      <c r="H536" s="91">
        <v>3024</v>
      </c>
      <c r="I536" s="92">
        <v>3024</v>
      </c>
      <c r="J536" s="93"/>
      <c r="K536" s="93"/>
      <c r="L536" s="147"/>
      <c r="M536" s="147"/>
    </row>
    <row r="537" spans="1:13">
      <c r="B537" s="87" t="s">
        <v>150</v>
      </c>
      <c r="C537" s="88" t="s">
        <v>540</v>
      </c>
      <c r="D537" s="117" t="s">
        <v>541</v>
      </c>
      <c r="E537" s="215" t="s">
        <v>285</v>
      </c>
      <c r="F537" s="90" t="s">
        <v>295</v>
      </c>
      <c r="G537" s="90">
        <v>1.05</v>
      </c>
      <c r="H537" s="91">
        <v>8978</v>
      </c>
      <c r="I537" s="92">
        <v>9427</v>
      </c>
      <c r="J537" s="93"/>
      <c r="K537" s="93"/>
      <c r="L537" s="147"/>
      <c r="M537" s="147"/>
    </row>
    <row r="538" spans="1:13" ht="13.5" thickBot="1">
      <c r="B538" s="104"/>
      <c r="C538" s="104"/>
      <c r="D538" s="130"/>
      <c r="E538" s="216"/>
      <c r="F538" s="93"/>
      <c r="G538" s="93"/>
      <c r="H538" s="131"/>
      <c r="I538" s="131"/>
      <c r="J538" s="93"/>
      <c r="K538" s="93"/>
      <c r="L538" s="147"/>
      <c r="M538" s="147"/>
    </row>
    <row r="539" spans="1:13" ht="26.25" thickBot="1">
      <c r="B539" s="234" t="s">
        <v>261</v>
      </c>
      <c r="C539" s="235" t="s">
        <v>262</v>
      </c>
      <c r="D539" s="236" t="s">
        <v>263</v>
      </c>
      <c r="E539" s="237" t="s">
        <v>264</v>
      </c>
      <c r="F539" s="238" t="s">
        <v>265</v>
      </c>
      <c r="G539" s="239" t="s">
        <v>266</v>
      </c>
      <c r="H539" s="240" t="s">
        <v>14</v>
      </c>
      <c r="I539" s="241" t="s">
        <v>231</v>
      </c>
      <c r="J539" s="155" t="s">
        <v>267</v>
      </c>
      <c r="K539" s="156" t="s">
        <v>268</v>
      </c>
      <c r="L539" s="147"/>
      <c r="M539" s="147"/>
    </row>
    <row r="540" spans="1:13" ht="37.5" customHeight="1">
      <c r="A540" s="147">
        <v>58</v>
      </c>
      <c r="B540" s="226" t="s">
        <v>152</v>
      </c>
      <c r="C540" s="227"/>
      <c r="D540" s="228" t="s">
        <v>542</v>
      </c>
      <c r="E540" s="229" t="s">
        <v>273</v>
      </c>
      <c r="F540" s="230" t="s">
        <v>148</v>
      </c>
      <c r="G540" s="231"/>
      <c r="H540" s="232"/>
      <c r="I540" s="456">
        <f>SUM(I541:I548)</f>
        <v>82024</v>
      </c>
      <c r="J540" s="86">
        <f>'A.I.U'!$G$30</f>
        <v>1.3668</v>
      </c>
      <c r="K540" s="157">
        <f>ROUND(I540*J540,0)</f>
        <v>112110</v>
      </c>
      <c r="L540" s="147"/>
      <c r="M540" s="147"/>
    </row>
    <row r="541" spans="1:13">
      <c r="B541" s="87" t="s">
        <v>152</v>
      </c>
      <c r="C541" s="88" t="s">
        <v>536</v>
      </c>
      <c r="D541" s="117" t="s">
        <v>537</v>
      </c>
      <c r="E541" s="215" t="s">
        <v>278</v>
      </c>
      <c r="F541" s="90" t="s">
        <v>279</v>
      </c>
      <c r="G541" s="90">
        <v>0.6</v>
      </c>
      <c r="H541" s="91">
        <f>VLOOKUP(C541,[1]Insumos!$A:$F,5,FALSE)</f>
        <v>41652</v>
      </c>
      <c r="I541" s="92">
        <f t="shared" ref="I541:I548" si="58">ROUND(H541*G541,0)</f>
        <v>24991</v>
      </c>
      <c r="J541" s="93"/>
      <c r="K541" s="93"/>
      <c r="L541" s="147"/>
      <c r="M541" s="147"/>
    </row>
    <row r="542" spans="1:13">
      <c r="B542" s="87" t="s">
        <v>152</v>
      </c>
      <c r="C542" s="88" t="s">
        <v>303</v>
      </c>
      <c r="D542" s="117" t="s">
        <v>304</v>
      </c>
      <c r="E542" s="215" t="s">
        <v>305</v>
      </c>
      <c r="F542" s="90" t="s">
        <v>306</v>
      </c>
      <c r="G542" s="90">
        <v>8.9899999999999997E-3</v>
      </c>
      <c r="H542" s="91">
        <f>VLOOKUP(C542,[1]Insumos!$A:$F,5,FALSE)</f>
        <v>187426</v>
      </c>
      <c r="I542" s="92">
        <f t="shared" si="58"/>
        <v>1685</v>
      </c>
      <c r="J542" s="93"/>
      <c r="K542" s="93"/>
      <c r="L542" s="147"/>
      <c r="M542" s="147"/>
    </row>
    <row r="543" spans="1:13">
      <c r="B543" s="87" t="s">
        <v>152</v>
      </c>
      <c r="C543" s="88" t="s">
        <v>280</v>
      </c>
      <c r="D543" s="117" t="s">
        <v>281</v>
      </c>
      <c r="E543" s="215" t="s">
        <v>282</v>
      </c>
      <c r="F543" s="90" t="s">
        <v>192</v>
      </c>
      <c r="G543" s="90">
        <v>8.3000000000000004E-2</v>
      </c>
      <c r="H543" s="91">
        <f>VLOOKUP(C543,[1]Insumos!$A:$F,5,FALSE)</f>
        <v>3623</v>
      </c>
      <c r="I543" s="92">
        <f t="shared" si="58"/>
        <v>301</v>
      </c>
      <c r="J543" s="93"/>
      <c r="K543" s="93"/>
      <c r="L543" s="147"/>
      <c r="M543" s="147"/>
    </row>
    <row r="544" spans="1:13">
      <c r="B544" s="87" t="s">
        <v>152</v>
      </c>
      <c r="C544" s="88" t="s">
        <v>283</v>
      </c>
      <c r="D544" s="117" t="s">
        <v>284</v>
      </c>
      <c r="E544" s="215" t="s">
        <v>285</v>
      </c>
      <c r="F544" s="90" t="s">
        <v>192</v>
      </c>
      <c r="G544" s="90">
        <v>0.7</v>
      </c>
      <c r="H544" s="91">
        <f>VLOOKUP(C544,[1]Insumos!$A:$F,5,FALSE)</f>
        <v>1897</v>
      </c>
      <c r="I544" s="92">
        <f t="shared" si="58"/>
        <v>1328</v>
      </c>
      <c r="J544" s="93"/>
      <c r="K544" s="93"/>
      <c r="L544" s="147"/>
      <c r="M544" s="147"/>
    </row>
    <row r="545" spans="1:13">
      <c r="B545" s="87" t="s">
        <v>152</v>
      </c>
      <c r="C545" s="88" t="s">
        <v>543</v>
      </c>
      <c r="D545" s="117" t="s">
        <v>544</v>
      </c>
      <c r="E545" s="215" t="s">
        <v>285</v>
      </c>
      <c r="F545" s="90" t="s">
        <v>295</v>
      </c>
      <c r="G545" s="90">
        <v>0.05</v>
      </c>
      <c r="H545" s="91">
        <f>VLOOKUP(C545,[1]Insumos!$A:$F,5,FALSE)</f>
        <v>43360</v>
      </c>
      <c r="I545" s="92">
        <f t="shared" si="58"/>
        <v>2168</v>
      </c>
      <c r="J545" s="93"/>
      <c r="K545" s="93"/>
      <c r="L545" s="147"/>
      <c r="M545" s="147"/>
    </row>
    <row r="546" spans="1:13">
      <c r="B546" s="87" t="s">
        <v>152</v>
      </c>
      <c r="C546" s="88" t="s">
        <v>545</v>
      </c>
      <c r="D546" s="117" t="s">
        <v>546</v>
      </c>
      <c r="E546" s="215" t="s">
        <v>285</v>
      </c>
      <c r="F546" s="90" t="s">
        <v>192</v>
      </c>
      <c r="G546" s="90">
        <v>3.8999999999999998E-3</v>
      </c>
      <c r="H546" s="91">
        <f>VLOOKUP(C546,[1]Insumos!$A:$F,5,FALSE)</f>
        <v>198173</v>
      </c>
      <c r="I546" s="92">
        <f t="shared" si="58"/>
        <v>773</v>
      </c>
      <c r="J546" s="93"/>
      <c r="K546" s="93"/>
      <c r="L546" s="147"/>
      <c r="M546" s="147"/>
    </row>
    <row r="547" spans="1:13">
      <c r="B547" s="87" t="s">
        <v>152</v>
      </c>
      <c r="C547" s="88" t="s">
        <v>547</v>
      </c>
      <c r="D547" s="117" t="s">
        <v>548</v>
      </c>
      <c r="E547" s="215" t="s">
        <v>285</v>
      </c>
      <c r="F547" s="90" t="s">
        <v>192</v>
      </c>
      <c r="G547" s="90">
        <v>8.5000000000000006E-2</v>
      </c>
      <c r="H547" s="91">
        <f>VLOOKUP(C547,[1]Insumos!$A:$F,5,FALSE)</f>
        <v>43033</v>
      </c>
      <c r="I547" s="92">
        <f t="shared" si="58"/>
        <v>3658</v>
      </c>
      <c r="J547" s="93"/>
      <c r="K547" s="93"/>
      <c r="L547" s="147"/>
      <c r="M547" s="147"/>
    </row>
    <row r="548" spans="1:13" ht="13.5" thickBot="1">
      <c r="B548" s="95" t="s">
        <v>152</v>
      </c>
      <c r="C548" s="96" t="s">
        <v>549</v>
      </c>
      <c r="D548" s="129" t="s">
        <v>550</v>
      </c>
      <c r="E548" s="217" t="s">
        <v>285</v>
      </c>
      <c r="F548" s="98" t="s">
        <v>295</v>
      </c>
      <c r="G548" s="98">
        <v>1.05</v>
      </c>
      <c r="H548" s="91">
        <f>VLOOKUP(C548,[1]Insumos!$A:$F,5,FALSE)</f>
        <v>44876</v>
      </c>
      <c r="I548" s="92">
        <f t="shared" si="58"/>
        <v>47120</v>
      </c>
      <c r="J548" s="93"/>
      <c r="K548" s="93"/>
      <c r="L548" s="147"/>
      <c r="M548" s="147"/>
    </row>
    <row r="549" spans="1:13">
      <c r="B549" s="104"/>
      <c r="C549" s="104"/>
      <c r="D549" s="130"/>
      <c r="E549" s="216"/>
      <c r="F549" s="93"/>
      <c r="G549" s="93"/>
      <c r="H549" s="131"/>
      <c r="I549" s="131"/>
      <c r="J549" s="93"/>
      <c r="K549" s="93"/>
      <c r="L549" s="147"/>
      <c r="M549" s="147"/>
    </row>
    <row r="550" spans="1:13" ht="13.5" thickBot="1">
      <c r="B550" s="104"/>
      <c r="C550" s="104"/>
      <c r="D550" s="130"/>
      <c r="E550" s="216"/>
      <c r="F550" s="93"/>
      <c r="G550" s="93"/>
      <c r="H550" s="131"/>
      <c r="I550" s="131"/>
      <c r="J550" s="93"/>
      <c r="K550" s="93"/>
      <c r="L550" s="147"/>
      <c r="M550" s="147"/>
    </row>
    <row r="551" spans="1:13" ht="26.25" thickBot="1">
      <c r="B551" s="234" t="s">
        <v>261</v>
      </c>
      <c r="C551" s="235" t="s">
        <v>262</v>
      </c>
      <c r="D551" s="236" t="s">
        <v>263</v>
      </c>
      <c r="E551" s="237" t="s">
        <v>264</v>
      </c>
      <c r="F551" s="238" t="s">
        <v>265</v>
      </c>
      <c r="G551" s="239" t="s">
        <v>266</v>
      </c>
      <c r="H551" s="240" t="s">
        <v>14</v>
      </c>
      <c r="I551" s="241" t="s">
        <v>231</v>
      </c>
      <c r="J551" s="155" t="s">
        <v>267</v>
      </c>
      <c r="K551" s="156" t="s">
        <v>268</v>
      </c>
      <c r="L551" s="147"/>
      <c r="M551" s="147"/>
    </row>
    <row r="552" spans="1:13" ht="25.5">
      <c r="A552" s="147">
        <v>59</v>
      </c>
      <c r="B552" s="226" t="s">
        <v>154</v>
      </c>
      <c r="C552" s="227"/>
      <c r="D552" s="228" t="s">
        <v>551</v>
      </c>
      <c r="E552" s="229" t="s">
        <v>273</v>
      </c>
      <c r="F552" s="230" t="s">
        <v>148</v>
      </c>
      <c r="G552" s="231"/>
      <c r="H552" s="232"/>
      <c r="I552" s="233">
        <f>SUM(I553:I560)</f>
        <v>117361</v>
      </c>
      <c r="J552" s="86">
        <f>'A.I.U'!$G$30</f>
        <v>1.3668</v>
      </c>
      <c r="K552" s="157">
        <f>ROUND(I552*J552,0)</f>
        <v>160409</v>
      </c>
      <c r="L552" s="147"/>
      <c r="M552" s="147"/>
    </row>
    <row r="553" spans="1:13">
      <c r="A553" s="149"/>
      <c r="B553" s="87" t="s">
        <v>154</v>
      </c>
      <c r="C553" s="88" t="s">
        <v>536</v>
      </c>
      <c r="D553" s="117" t="s">
        <v>537</v>
      </c>
      <c r="E553" s="215" t="s">
        <v>278</v>
      </c>
      <c r="F553" s="90" t="s">
        <v>279</v>
      </c>
      <c r="G553" s="90">
        <v>0.76</v>
      </c>
      <c r="H553" s="91">
        <f>VLOOKUP(C553,[1]Insumos!$A:$F,5,FALSE)</f>
        <v>41652</v>
      </c>
      <c r="I553" s="92">
        <f t="shared" ref="I553:I560" si="59">ROUND(H553*G553,0)</f>
        <v>31656</v>
      </c>
      <c r="J553" s="93"/>
      <c r="K553" s="93"/>
      <c r="L553" s="147"/>
      <c r="M553" s="147"/>
    </row>
    <row r="554" spans="1:13">
      <c r="A554" s="149"/>
      <c r="B554" s="87" t="s">
        <v>154</v>
      </c>
      <c r="C554" s="88" t="s">
        <v>303</v>
      </c>
      <c r="D554" s="117" t="s">
        <v>304</v>
      </c>
      <c r="E554" s="215" t="s">
        <v>305</v>
      </c>
      <c r="F554" s="90" t="s">
        <v>306</v>
      </c>
      <c r="G554" s="90">
        <v>1.259E-2</v>
      </c>
      <c r="H554" s="91">
        <f>VLOOKUP(C554,[1]Insumos!$A:$F,5,FALSE)</f>
        <v>187426</v>
      </c>
      <c r="I554" s="92">
        <f t="shared" si="59"/>
        <v>2360</v>
      </c>
      <c r="J554" s="93"/>
      <c r="K554" s="93"/>
      <c r="L554" s="147"/>
      <c r="M554" s="147"/>
    </row>
    <row r="555" spans="1:13">
      <c r="A555" s="149"/>
      <c r="B555" s="87" t="s">
        <v>154</v>
      </c>
      <c r="C555" s="88" t="s">
        <v>280</v>
      </c>
      <c r="D555" s="117" t="s">
        <v>281</v>
      </c>
      <c r="E555" s="215" t="s">
        <v>282</v>
      </c>
      <c r="F555" s="90" t="s">
        <v>192</v>
      </c>
      <c r="G555" s="90">
        <v>8.3000000000000004E-2</v>
      </c>
      <c r="H555" s="91">
        <f>VLOOKUP(C555,[1]Insumos!$A:$F,5,FALSE)</f>
        <v>3623</v>
      </c>
      <c r="I555" s="92">
        <f t="shared" si="59"/>
        <v>301</v>
      </c>
      <c r="J555" s="93"/>
      <c r="K555" s="93"/>
      <c r="L555" s="147"/>
      <c r="M555" s="147"/>
    </row>
    <row r="556" spans="1:13">
      <c r="A556" s="149"/>
      <c r="B556" s="87" t="s">
        <v>154</v>
      </c>
      <c r="C556" s="88" t="s">
        <v>283</v>
      </c>
      <c r="D556" s="117" t="s">
        <v>284</v>
      </c>
      <c r="E556" s="215" t="s">
        <v>285</v>
      </c>
      <c r="F556" s="90" t="s">
        <v>192</v>
      </c>
      <c r="G556" s="90">
        <v>0.7</v>
      </c>
      <c r="H556" s="91">
        <f>VLOOKUP(C556,[1]Insumos!$A:$F,5,FALSE)</f>
        <v>1897</v>
      </c>
      <c r="I556" s="92">
        <f t="shared" si="59"/>
        <v>1328</v>
      </c>
      <c r="J556" s="93"/>
      <c r="K556" s="93"/>
      <c r="L556" s="147"/>
      <c r="M556" s="147"/>
    </row>
    <row r="557" spans="1:13">
      <c r="A557" s="149"/>
      <c r="B557" s="87" t="s">
        <v>154</v>
      </c>
      <c r="C557" s="88" t="s">
        <v>552</v>
      </c>
      <c r="D557" s="117" t="s">
        <v>553</v>
      </c>
      <c r="E557" s="215" t="s">
        <v>285</v>
      </c>
      <c r="F557" s="90" t="s">
        <v>295</v>
      </c>
      <c r="G557" s="90">
        <v>0.05</v>
      </c>
      <c r="H557" s="91">
        <f>VLOOKUP(C557,[1]Insumos!$A:$F,5,FALSE)</f>
        <v>63171</v>
      </c>
      <c r="I557" s="92">
        <f t="shared" si="59"/>
        <v>3159</v>
      </c>
      <c r="J557" s="93"/>
      <c r="K557" s="93"/>
      <c r="L557" s="147"/>
      <c r="M557" s="147"/>
    </row>
    <row r="558" spans="1:13">
      <c r="A558" s="149"/>
      <c r="B558" s="87" t="s">
        <v>154</v>
      </c>
      <c r="C558" s="88" t="s">
        <v>545</v>
      </c>
      <c r="D558" s="117" t="s">
        <v>546</v>
      </c>
      <c r="E558" s="215" t="s">
        <v>285</v>
      </c>
      <c r="F558" s="90" t="s">
        <v>192</v>
      </c>
      <c r="G558" s="90">
        <v>8.0000000000000002E-3</v>
      </c>
      <c r="H558" s="91">
        <f>VLOOKUP(C558,[1]Insumos!$A:$F,5,FALSE)</f>
        <v>198173</v>
      </c>
      <c r="I558" s="92">
        <f t="shared" si="59"/>
        <v>1585</v>
      </c>
      <c r="J558" s="93"/>
      <c r="K558" s="93"/>
      <c r="L558" s="147"/>
      <c r="M558" s="147"/>
    </row>
    <row r="559" spans="1:13">
      <c r="A559" s="149"/>
      <c r="B559" s="87" t="s">
        <v>154</v>
      </c>
      <c r="C559" s="88" t="s">
        <v>547</v>
      </c>
      <c r="D559" s="117" t="s">
        <v>548</v>
      </c>
      <c r="E559" s="215" t="s">
        <v>285</v>
      </c>
      <c r="F559" s="90" t="s">
        <v>192</v>
      </c>
      <c r="G559" s="90">
        <v>7.1999999999999995E-2</v>
      </c>
      <c r="H559" s="91">
        <f>VLOOKUP(C559,[1]Insumos!$A:$F,5,FALSE)</f>
        <v>43033</v>
      </c>
      <c r="I559" s="92">
        <f t="shared" si="59"/>
        <v>3098</v>
      </c>
      <c r="J559" s="93"/>
      <c r="K559" s="93"/>
      <c r="L559" s="147"/>
      <c r="M559" s="147"/>
    </row>
    <row r="560" spans="1:13" ht="13.5" thickBot="1">
      <c r="A560" s="149"/>
      <c r="B560" s="95" t="s">
        <v>154</v>
      </c>
      <c r="C560" s="96" t="s">
        <v>554</v>
      </c>
      <c r="D560" s="129" t="s">
        <v>555</v>
      </c>
      <c r="E560" s="217" t="s">
        <v>285</v>
      </c>
      <c r="F560" s="98" t="s">
        <v>295</v>
      </c>
      <c r="G560" s="98">
        <v>1.05</v>
      </c>
      <c r="H560" s="91">
        <f>VLOOKUP(C560,[1]Insumos!$A:$F,5,FALSE)</f>
        <v>70356</v>
      </c>
      <c r="I560" s="92">
        <f t="shared" si="59"/>
        <v>73874</v>
      </c>
      <c r="J560" s="93"/>
      <c r="K560" s="93"/>
      <c r="L560" s="147"/>
      <c r="M560" s="147"/>
    </row>
    <row r="561" spans="1:13" ht="13.5" thickBot="1">
      <c r="A561" s="149"/>
      <c r="B561" s="104"/>
      <c r="C561" s="104"/>
      <c r="D561" s="130"/>
      <c r="E561" s="216"/>
      <c r="F561" s="93"/>
      <c r="G561" s="93"/>
      <c r="H561" s="131"/>
      <c r="I561" s="131"/>
      <c r="J561" s="93"/>
      <c r="K561" s="93"/>
      <c r="L561" s="147"/>
      <c r="M561" s="147"/>
    </row>
    <row r="562" spans="1:13" ht="25.5">
      <c r="B562" s="152" t="s">
        <v>261</v>
      </c>
      <c r="C562" s="122" t="s">
        <v>262</v>
      </c>
      <c r="D562" s="123" t="s">
        <v>263</v>
      </c>
      <c r="E562" s="213" t="s">
        <v>264</v>
      </c>
      <c r="F562" s="124" t="s">
        <v>265</v>
      </c>
      <c r="G562" s="125" t="s">
        <v>266</v>
      </c>
      <c r="H562" s="126" t="s">
        <v>14</v>
      </c>
      <c r="I562" s="127" t="s">
        <v>231</v>
      </c>
      <c r="J562" s="155" t="s">
        <v>267</v>
      </c>
      <c r="K562" s="156" t="s">
        <v>268</v>
      </c>
      <c r="L562" s="147"/>
      <c r="M562" s="147"/>
    </row>
    <row r="563" spans="1:13" ht="38.25">
      <c r="A563" s="147">
        <v>60</v>
      </c>
      <c r="B563" s="244" t="s">
        <v>158</v>
      </c>
      <c r="C563" s="81" t="s">
        <v>271</v>
      </c>
      <c r="D563" s="82" t="s">
        <v>556</v>
      </c>
      <c r="E563" s="214" t="s">
        <v>273</v>
      </c>
      <c r="F563" s="83" t="s">
        <v>148</v>
      </c>
      <c r="G563" s="83"/>
      <c r="H563" s="107"/>
      <c r="I563" s="107">
        <f>SUM(I564:I572)</f>
        <v>57966</v>
      </c>
      <c r="J563" s="86">
        <f>'A.I.U'!$G$30</f>
        <v>1.3668</v>
      </c>
      <c r="K563" s="157">
        <f>ROUND(I563*J563,0)</f>
        <v>79228</v>
      </c>
      <c r="L563" s="147"/>
      <c r="M563" s="147"/>
    </row>
    <row r="564" spans="1:13">
      <c r="B564" s="88" t="s">
        <v>158</v>
      </c>
      <c r="C564" s="88" t="s">
        <v>351</v>
      </c>
      <c r="D564" s="89" t="s">
        <v>352</v>
      </c>
      <c r="E564" s="215" t="s">
        <v>278</v>
      </c>
      <c r="F564" s="90" t="s">
        <v>279</v>
      </c>
      <c r="G564" s="90">
        <f>7.33/16</f>
        <v>0.458125</v>
      </c>
      <c r="H564" s="91">
        <f>VLOOKUP(C564,[1]Insumos!$A:$F,5,FALSE)</f>
        <v>52425</v>
      </c>
      <c r="I564" s="92">
        <f t="shared" ref="I564:I572" si="60">ROUND(H564*G564,0)</f>
        <v>24017</v>
      </c>
      <c r="J564" s="86"/>
      <c r="K564" s="157"/>
      <c r="L564" s="147"/>
      <c r="M564" s="147"/>
    </row>
    <row r="565" spans="1:13" ht="25.5">
      <c r="B565" s="88" t="s">
        <v>158</v>
      </c>
      <c r="C565" s="88" t="s">
        <v>557</v>
      </c>
      <c r="D565" s="89" t="s">
        <v>558</v>
      </c>
      <c r="E565" s="215" t="s">
        <v>305</v>
      </c>
      <c r="F565" s="90" t="s">
        <v>559</v>
      </c>
      <c r="G565" s="90">
        <v>0.2</v>
      </c>
      <c r="H565" s="91">
        <f>VLOOKUP(C565,[1]Insumos!$A:$F,5,FALSE)</f>
        <v>17302</v>
      </c>
      <c r="I565" s="92">
        <f t="shared" si="60"/>
        <v>3460</v>
      </c>
      <c r="J565" s="93"/>
      <c r="K565" s="93"/>
      <c r="M565" s="147"/>
    </row>
    <row r="566" spans="1:13">
      <c r="B566" s="88" t="s">
        <v>158</v>
      </c>
      <c r="C566" s="88" t="s">
        <v>303</v>
      </c>
      <c r="D566" s="89" t="s">
        <v>304</v>
      </c>
      <c r="E566" s="215" t="s">
        <v>305</v>
      </c>
      <c r="F566" s="90" t="s">
        <v>306</v>
      </c>
      <c r="G566" s="90">
        <v>7.0000000000000001E-3</v>
      </c>
      <c r="H566" s="91">
        <f>VLOOKUP(C566,[1]Insumos!$A:$F,5,FALSE)</f>
        <v>187426</v>
      </c>
      <c r="I566" s="92">
        <f t="shared" si="60"/>
        <v>1312</v>
      </c>
      <c r="J566" s="93"/>
      <c r="K566" s="93"/>
      <c r="L566" s="147"/>
      <c r="M566" s="147"/>
    </row>
    <row r="567" spans="1:13">
      <c r="B567" s="88" t="s">
        <v>158</v>
      </c>
      <c r="C567" s="88" t="s">
        <v>280</v>
      </c>
      <c r="D567" s="89" t="s">
        <v>281</v>
      </c>
      <c r="E567" s="215" t="s">
        <v>282</v>
      </c>
      <c r="F567" s="90" t="s">
        <v>192</v>
      </c>
      <c r="G567" s="90">
        <v>0.2</v>
      </c>
      <c r="H567" s="91">
        <f>VLOOKUP(C567,[1]Insumos!$A:$F,5,FALSE)</f>
        <v>3623</v>
      </c>
      <c r="I567" s="92">
        <f t="shared" si="60"/>
        <v>725</v>
      </c>
      <c r="J567" s="93"/>
      <c r="K567" s="93"/>
      <c r="L567" s="147"/>
      <c r="M567" s="147"/>
    </row>
    <row r="568" spans="1:13">
      <c r="B568" s="88" t="s">
        <v>158</v>
      </c>
      <c r="C568" s="88" t="s">
        <v>283</v>
      </c>
      <c r="D568" s="89" t="s">
        <v>284</v>
      </c>
      <c r="E568" s="215" t="s">
        <v>285</v>
      </c>
      <c r="F568" s="90" t="s">
        <v>192</v>
      </c>
      <c r="G568" s="90">
        <v>0.3</v>
      </c>
      <c r="H568" s="91">
        <f>VLOOKUP(C568,[1]Insumos!$A:$F,5,FALSE)</f>
        <v>1897</v>
      </c>
      <c r="I568" s="92">
        <f t="shared" si="60"/>
        <v>569</v>
      </c>
      <c r="J568" s="93"/>
      <c r="K568" s="93"/>
      <c r="L568" s="147"/>
      <c r="M568" s="147"/>
    </row>
    <row r="569" spans="1:13">
      <c r="B569" s="88" t="s">
        <v>158</v>
      </c>
      <c r="C569" s="88" t="s">
        <v>522</v>
      </c>
      <c r="D569" s="89" t="s">
        <v>523</v>
      </c>
      <c r="E569" s="215" t="s">
        <v>305</v>
      </c>
      <c r="F569" s="90" t="s">
        <v>279</v>
      </c>
      <c r="G569" s="90">
        <v>0.3</v>
      </c>
      <c r="H569" s="91">
        <f>VLOOKUP(C569,[1]Insumos!$A:$F,5,FALSE)</f>
        <v>10192</v>
      </c>
      <c r="I569" s="92">
        <f t="shared" si="60"/>
        <v>3058</v>
      </c>
      <c r="J569" s="93"/>
      <c r="K569" s="93"/>
      <c r="L569" s="147"/>
      <c r="M569" s="147"/>
    </row>
    <row r="570" spans="1:13">
      <c r="B570" s="88" t="s">
        <v>158</v>
      </c>
      <c r="C570" s="88" t="s">
        <v>508</v>
      </c>
      <c r="D570" s="89" t="s">
        <v>509</v>
      </c>
      <c r="E570" s="215" t="s">
        <v>305</v>
      </c>
      <c r="F570" s="90" t="s">
        <v>306</v>
      </c>
      <c r="G570" s="90">
        <f>1/16</f>
        <v>6.25E-2</v>
      </c>
      <c r="H570" s="91">
        <f>VLOOKUP(C570,[1]Insumos!$A:$F,5,FALSE)</f>
        <v>156000</v>
      </c>
      <c r="I570" s="92">
        <f t="shared" si="60"/>
        <v>9750</v>
      </c>
      <c r="J570" s="93"/>
      <c r="K570" s="93"/>
      <c r="L570" s="147"/>
      <c r="M570" s="147"/>
    </row>
    <row r="571" spans="1:13">
      <c r="B571" s="88" t="s">
        <v>158</v>
      </c>
      <c r="C571" s="88" t="s">
        <v>560</v>
      </c>
      <c r="D571" s="117" t="s">
        <v>561</v>
      </c>
      <c r="E571" s="215" t="s">
        <v>285</v>
      </c>
      <c r="F571" s="90" t="s">
        <v>295</v>
      </c>
      <c r="G571" s="90">
        <v>1.1000000000000001</v>
      </c>
      <c r="H571" s="91">
        <f>VLOOKUP(C571,[1]Insumos!$A:$F,5,FALSE)</f>
        <v>12810</v>
      </c>
      <c r="I571" s="92">
        <f t="shared" si="60"/>
        <v>14091</v>
      </c>
      <c r="J571" s="93"/>
      <c r="K571" s="93"/>
      <c r="L571" s="147"/>
      <c r="M571" s="147"/>
    </row>
    <row r="572" spans="1:13">
      <c r="B572" s="88" t="s">
        <v>158</v>
      </c>
      <c r="C572" s="88" t="s">
        <v>562</v>
      </c>
      <c r="D572" s="89" t="s">
        <v>563</v>
      </c>
      <c r="E572" s="215" t="s">
        <v>285</v>
      </c>
      <c r="F572" s="90" t="s">
        <v>192</v>
      </c>
      <c r="G572" s="250">
        <f>1/6</f>
        <v>0.16666666666666666</v>
      </c>
      <c r="H572" s="91">
        <f>VLOOKUP(C572,[1]Insumos!$A:$F,5,FALSE)</f>
        <v>5906</v>
      </c>
      <c r="I572" s="92">
        <f t="shared" si="60"/>
        <v>984</v>
      </c>
      <c r="J572" s="93"/>
      <c r="K572" s="93"/>
      <c r="L572" s="147"/>
      <c r="M572" s="147"/>
    </row>
    <row r="573" spans="1:13">
      <c r="B573" s="104"/>
      <c r="C573" s="104"/>
      <c r="D573" s="130"/>
      <c r="E573" s="216"/>
      <c r="F573" s="93"/>
      <c r="G573" s="93"/>
      <c r="H573" s="131"/>
      <c r="I573" s="131"/>
      <c r="J573" s="93"/>
      <c r="K573" s="93"/>
      <c r="L573" s="147"/>
      <c r="M573" s="147"/>
    </row>
    <row r="574" spans="1:13" ht="25.5">
      <c r="A574" s="149"/>
      <c r="B574" s="161" t="s">
        <v>261</v>
      </c>
      <c r="C574" s="161" t="s">
        <v>262</v>
      </c>
      <c r="D574" s="162" t="s">
        <v>263</v>
      </c>
      <c r="E574" s="218" t="s">
        <v>264</v>
      </c>
      <c r="F574" s="163" t="s">
        <v>265</v>
      </c>
      <c r="G574" s="164" t="s">
        <v>266</v>
      </c>
      <c r="H574" s="165" t="s">
        <v>14</v>
      </c>
      <c r="I574" s="165" t="s">
        <v>231</v>
      </c>
      <c r="J574" s="155" t="s">
        <v>267</v>
      </c>
      <c r="K574" s="156" t="s">
        <v>268</v>
      </c>
      <c r="L574" s="147"/>
      <c r="M574" s="147"/>
    </row>
    <row r="575" spans="1:13" ht="38.25">
      <c r="A575" s="147">
        <v>61</v>
      </c>
      <c r="B575" s="244" t="s">
        <v>160</v>
      </c>
      <c r="C575" s="81" t="s">
        <v>271</v>
      </c>
      <c r="D575" s="137" t="s">
        <v>564</v>
      </c>
      <c r="E575" s="224" t="s">
        <v>273</v>
      </c>
      <c r="F575" s="133" t="s">
        <v>148</v>
      </c>
      <c r="G575" s="83"/>
      <c r="H575" s="107"/>
      <c r="I575" s="107">
        <f>SUM(I576:I585)</f>
        <v>160907</v>
      </c>
      <c r="J575" s="86">
        <f>'A.I.U'!$G$30</f>
        <v>1.3668</v>
      </c>
      <c r="K575" s="157">
        <f>ROUND(I575*J575,0)</f>
        <v>219928</v>
      </c>
      <c r="L575" s="147"/>
      <c r="M575" s="147"/>
    </row>
    <row r="576" spans="1:13">
      <c r="B576" s="88" t="s">
        <v>160</v>
      </c>
      <c r="C576" s="88" t="s">
        <v>381</v>
      </c>
      <c r="D576" s="117" t="s">
        <v>382</v>
      </c>
      <c r="E576" s="215" t="s">
        <v>278</v>
      </c>
      <c r="F576" s="90" t="s">
        <v>279</v>
      </c>
      <c r="G576" s="90">
        <v>0.38578947368421052</v>
      </c>
      <c r="H576" s="91">
        <f>VLOOKUP(C576,[1]Insumos!$A:$F,5,FALSE)</f>
        <v>96111</v>
      </c>
      <c r="I576" s="92">
        <f t="shared" ref="I576:I585" si="61">ROUND(H576*G576,0)</f>
        <v>37079</v>
      </c>
      <c r="J576" s="93"/>
      <c r="K576" s="93"/>
      <c r="L576" s="147"/>
      <c r="M576" s="147"/>
    </row>
    <row r="577" spans="1:13">
      <c r="B577" s="88" t="s">
        <v>160</v>
      </c>
      <c r="C577" s="88" t="s">
        <v>303</v>
      </c>
      <c r="D577" s="117" t="s">
        <v>304</v>
      </c>
      <c r="E577" s="215" t="s">
        <v>305</v>
      </c>
      <c r="F577" s="90" t="s">
        <v>306</v>
      </c>
      <c r="G577" s="90">
        <v>8.0000000000000002E-3</v>
      </c>
      <c r="H577" s="91">
        <f>VLOOKUP(C577,[1]Insumos!$A:$F,5,FALSE)</f>
        <v>187426</v>
      </c>
      <c r="I577" s="92">
        <f t="shared" si="61"/>
        <v>1499</v>
      </c>
      <c r="J577" s="93"/>
      <c r="K577" s="93"/>
      <c r="L577" s="147"/>
      <c r="M577" s="147"/>
    </row>
    <row r="578" spans="1:13">
      <c r="B578" s="88" t="s">
        <v>160</v>
      </c>
      <c r="C578" s="88" t="s">
        <v>280</v>
      </c>
      <c r="D578" s="117" t="s">
        <v>281</v>
      </c>
      <c r="E578" s="215" t="s">
        <v>282</v>
      </c>
      <c r="F578" s="90" t="s">
        <v>192</v>
      </c>
      <c r="G578" s="90">
        <v>1.4</v>
      </c>
      <c r="H578" s="91">
        <f>VLOOKUP(C578,[1]Insumos!$A:$F,5,FALSE)</f>
        <v>3623</v>
      </c>
      <c r="I578" s="92">
        <f t="shared" si="61"/>
        <v>5072</v>
      </c>
      <c r="J578" s="93"/>
      <c r="K578" s="93"/>
      <c r="L578" s="147"/>
      <c r="M578" s="147"/>
    </row>
    <row r="579" spans="1:13">
      <c r="B579" s="88" t="s">
        <v>160</v>
      </c>
      <c r="C579" s="88" t="s">
        <v>283</v>
      </c>
      <c r="D579" s="117" t="s">
        <v>284</v>
      </c>
      <c r="E579" s="215" t="s">
        <v>285</v>
      </c>
      <c r="F579" s="90" t="s">
        <v>192</v>
      </c>
      <c r="G579" s="90">
        <v>2</v>
      </c>
      <c r="H579" s="91">
        <f>VLOOKUP(C579,[1]Insumos!$A:$F,5,FALSE)</f>
        <v>1897</v>
      </c>
      <c r="I579" s="92">
        <f t="shared" si="61"/>
        <v>3794</v>
      </c>
      <c r="J579" s="93"/>
      <c r="K579" s="93"/>
      <c r="L579" s="147"/>
      <c r="M579" s="147"/>
    </row>
    <row r="580" spans="1:13">
      <c r="B580" s="88" t="s">
        <v>160</v>
      </c>
      <c r="C580" s="88" t="s">
        <v>429</v>
      </c>
      <c r="D580" s="117" t="s">
        <v>430</v>
      </c>
      <c r="E580" s="215" t="s">
        <v>305</v>
      </c>
      <c r="F580" s="90" t="s">
        <v>279</v>
      </c>
      <c r="G580" s="90">
        <v>0.38578947368421052</v>
      </c>
      <c r="H580" s="91">
        <f>VLOOKUP(C580,[1]Insumos!$A:$F,5,FALSE)</f>
        <v>220355</v>
      </c>
      <c r="I580" s="92">
        <f t="shared" si="61"/>
        <v>85011</v>
      </c>
      <c r="J580" s="93"/>
      <c r="K580" s="93"/>
      <c r="L580" s="147"/>
      <c r="M580" s="147"/>
    </row>
    <row r="581" spans="1:13">
      <c r="B581" s="88" t="s">
        <v>160</v>
      </c>
      <c r="C581" s="88" t="s">
        <v>517</v>
      </c>
      <c r="D581" s="117" t="s">
        <v>518</v>
      </c>
      <c r="E581" s="215" t="s">
        <v>305</v>
      </c>
      <c r="F581" s="90" t="s">
        <v>306</v>
      </c>
      <c r="G581" s="90">
        <v>5.2631578947368418E-2</v>
      </c>
      <c r="H581" s="91">
        <f>VLOOKUP(C581,[1]Insumos!$A:$F,5,FALSE)</f>
        <v>117062</v>
      </c>
      <c r="I581" s="92">
        <f t="shared" si="61"/>
        <v>6161</v>
      </c>
      <c r="J581" s="93"/>
      <c r="K581" s="93"/>
      <c r="L581" s="147"/>
      <c r="M581" s="147"/>
    </row>
    <row r="582" spans="1:13">
      <c r="B582" s="88" t="s">
        <v>160</v>
      </c>
      <c r="C582" s="88" t="s">
        <v>519</v>
      </c>
      <c r="D582" s="117" t="s">
        <v>520</v>
      </c>
      <c r="E582" s="215" t="s">
        <v>305</v>
      </c>
      <c r="F582" s="90" t="s">
        <v>306</v>
      </c>
      <c r="G582" s="90">
        <v>5.2631578947368418E-2</v>
      </c>
      <c r="H582" s="91">
        <f>VLOOKUP(C582,[1]Insumos!$A:$F,5,FALSE)</f>
        <v>62400</v>
      </c>
      <c r="I582" s="92">
        <f t="shared" si="61"/>
        <v>3284</v>
      </c>
      <c r="J582" s="93"/>
      <c r="K582" s="93"/>
      <c r="L582" s="147"/>
      <c r="M582" s="147"/>
    </row>
    <row r="583" spans="1:13">
      <c r="B583" s="88" t="s">
        <v>160</v>
      </c>
      <c r="C583" s="88" t="s">
        <v>560</v>
      </c>
      <c r="D583" s="89" t="s">
        <v>561</v>
      </c>
      <c r="E583" s="215" t="s">
        <v>285</v>
      </c>
      <c r="F583" s="90" t="s">
        <v>295</v>
      </c>
      <c r="G583" s="90">
        <v>1.1000000000000001</v>
      </c>
      <c r="H583" s="91">
        <f>VLOOKUP(C583,[1]Insumos!$A:$F,5,FALSE)</f>
        <v>12810</v>
      </c>
      <c r="I583" s="92">
        <f t="shared" si="61"/>
        <v>14091</v>
      </c>
      <c r="J583" s="93"/>
      <c r="K583" s="93"/>
      <c r="L583" s="147"/>
      <c r="M583" s="147"/>
    </row>
    <row r="584" spans="1:13">
      <c r="B584" s="88" t="s">
        <v>160</v>
      </c>
      <c r="C584" s="88" t="s">
        <v>562</v>
      </c>
      <c r="D584" s="89" t="s">
        <v>563</v>
      </c>
      <c r="E584" s="215" t="s">
        <v>285</v>
      </c>
      <c r="F584" s="90" t="s">
        <v>192</v>
      </c>
      <c r="G584" s="90">
        <v>0.16666666666666666</v>
      </c>
      <c r="H584" s="91">
        <f>VLOOKUP(C584,[1]Insumos!$A:$F,5,FALSE)</f>
        <v>5906</v>
      </c>
      <c r="I584" s="92">
        <f t="shared" si="61"/>
        <v>984</v>
      </c>
      <c r="J584" s="93"/>
      <c r="K584" s="93"/>
      <c r="L584" s="147"/>
      <c r="M584" s="147"/>
    </row>
    <row r="585" spans="1:13">
      <c r="B585" s="88" t="s">
        <v>160</v>
      </c>
      <c r="C585" s="88" t="s">
        <v>522</v>
      </c>
      <c r="D585" s="117" t="s">
        <v>523</v>
      </c>
      <c r="E585" s="215" t="s">
        <v>305</v>
      </c>
      <c r="F585" s="90" t="s">
        <v>279</v>
      </c>
      <c r="G585" s="90">
        <v>0.38578947368421052</v>
      </c>
      <c r="H585" s="91">
        <f>VLOOKUP(C585,[1]Insumos!$A:$F,5,FALSE)</f>
        <v>10192</v>
      </c>
      <c r="I585" s="92">
        <f t="shared" si="61"/>
        <v>3932</v>
      </c>
      <c r="J585" s="93"/>
      <c r="K585" s="93"/>
      <c r="L585" s="147"/>
      <c r="M585" s="147"/>
    </row>
    <row r="586" spans="1:13" ht="13.5" thickBot="1">
      <c r="B586" s="104"/>
      <c r="C586" s="104"/>
      <c r="D586" s="105"/>
      <c r="E586" s="216"/>
      <c r="F586" s="93"/>
      <c r="G586" s="93"/>
      <c r="H586" s="160"/>
      <c r="I586" s="160"/>
      <c r="J586" s="147"/>
      <c r="K586" s="147"/>
      <c r="L586" s="147"/>
      <c r="M586" s="147"/>
    </row>
    <row r="587" spans="1:13" ht="25.5">
      <c r="B587" s="152" t="s">
        <v>261</v>
      </c>
      <c r="C587" s="122" t="s">
        <v>262</v>
      </c>
      <c r="D587" s="123" t="s">
        <v>263</v>
      </c>
      <c r="E587" s="213" t="s">
        <v>264</v>
      </c>
      <c r="F587" s="124" t="s">
        <v>265</v>
      </c>
      <c r="G587" s="125" t="s">
        <v>266</v>
      </c>
      <c r="H587" s="126" t="s">
        <v>14</v>
      </c>
      <c r="I587" s="154" t="s">
        <v>231</v>
      </c>
      <c r="J587" s="155" t="s">
        <v>267</v>
      </c>
      <c r="K587" s="156" t="s">
        <v>268</v>
      </c>
      <c r="L587" s="147"/>
      <c r="M587" s="147"/>
    </row>
    <row r="588" spans="1:13" ht="38.25">
      <c r="A588" s="147">
        <v>62</v>
      </c>
      <c r="B588" s="80" t="s">
        <v>162</v>
      </c>
      <c r="C588" s="81" t="s">
        <v>271</v>
      </c>
      <c r="D588" s="82" t="s">
        <v>565</v>
      </c>
      <c r="E588" s="214" t="s">
        <v>273</v>
      </c>
      <c r="F588" s="83" t="s">
        <v>148</v>
      </c>
      <c r="G588" s="83"/>
      <c r="H588" s="84"/>
      <c r="I588" s="85">
        <f>SUM(I589:I598)</f>
        <v>176845</v>
      </c>
      <c r="J588" s="86">
        <f>'A.I.U'!$G$30</f>
        <v>1.3668</v>
      </c>
      <c r="K588" s="157">
        <f>ROUND(I588*J588,0)</f>
        <v>241712</v>
      </c>
      <c r="L588" s="147"/>
      <c r="M588" s="147"/>
    </row>
    <row r="589" spans="1:13">
      <c r="B589" s="87" t="s">
        <v>162</v>
      </c>
      <c r="C589" s="88" t="s">
        <v>381</v>
      </c>
      <c r="D589" s="89" t="s">
        <v>382</v>
      </c>
      <c r="E589" s="215" t="s">
        <v>278</v>
      </c>
      <c r="F589" s="90" t="s">
        <v>279</v>
      </c>
      <c r="G589" s="90">
        <v>0.43117647058823527</v>
      </c>
      <c r="H589" s="91">
        <f>VLOOKUP(C589,[1]Insumos!$A:$F,5,FALSE)</f>
        <v>96111</v>
      </c>
      <c r="I589" s="92">
        <f t="shared" ref="I589:I598" si="62">ROUND(H589*G589,0)</f>
        <v>41441</v>
      </c>
      <c r="J589" s="93"/>
      <c r="K589" s="93"/>
      <c r="L589" s="147"/>
      <c r="M589" s="147"/>
    </row>
    <row r="590" spans="1:13">
      <c r="B590" s="87" t="s">
        <v>162</v>
      </c>
      <c r="C590" s="88" t="s">
        <v>303</v>
      </c>
      <c r="D590" s="89" t="s">
        <v>304</v>
      </c>
      <c r="E590" s="215" t="s">
        <v>305</v>
      </c>
      <c r="F590" s="90" t="s">
        <v>306</v>
      </c>
      <c r="G590" s="90">
        <v>8.0000000000000002E-3</v>
      </c>
      <c r="H590" s="91">
        <f>VLOOKUP(C590,[1]Insumos!$A:$F,5,FALSE)</f>
        <v>187426</v>
      </c>
      <c r="I590" s="92">
        <f t="shared" si="62"/>
        <v>1499</v>
      </c>
      <c r="J590" s="93"/>
      <c r="K590" s="93"/>
      <c r="L590" s="147"/>
      <c r="M590" s="147"/>
    </row>
    <row r="591" spans="1:13">
      <c r="B591" s="87" t="s">
        <v>162</v>
      </c>
      <c r="C591" s="88" t="s">
        <v>280</v>
      </c>
      <c r="D591" s="89" t="s">
        <v>281</v>
      </c>
      <c r="E591" s="215" t="s">
        <v>282</v>
      </c>
      <c r="F591" s="90" t="s">
        <v>192</v>
      </c>
      <c r="G591" s="90">
        <v>1.4</v>
      </c>
      <c r="H591" s="91">
        <f>VLOOKUP(C591,[1]Insumos!$A:$F,5,FALSE)</f>
        <v>3623</v>
      </c>
      <c r="I591" s="92">
        <f t="shared" si="62"/>
        <v>5072</v>
      </c>
      <c r="J591" s="93"/>
      <c r="K591" s="93"/>
      <c r="L591" s="147"/>
      <c r="M591" s="147"/>
    </row>
    <row r="592" spans="1:13">
      <c r="B592" s="87" t="s">
        <v>162</v>
      </c>
      <c r="C592" s="88" t="s">
        <v>283</v>
      </c>
      <c r="D592" s="89" t="s">
        <v>284</v>
      </c>
      <c r="E592" s="215" t="s">
        <v>285</v>
      </c>
      <c r="F592" s="90" t="s">
        <v>192</v>
      </c>
      <c r="G592" s="90">
        <v>2</v>
      </c>
      <c r="H592" s="91">
        <f>VLOOKUP(C592,[1]Insumos!$A:$F,5,FALSE)</f>
        <v>1897</v>
      </c>
      <c r="I592" s="92">
        <f t="shared" si="62"/>
        <v>3794</v>
      </c>
      <c r="J592" s="93"/>
      <c r="K592" s="93"/>
      <c r="L592" s="147"/>
      <c r="M592" s="147"/>
    </row>
    <row r="593" spans="1:13">
      <c r="B593" s="87" t="s">
        <v>162</v>
      </c>
      <c r="C593" s="88" t="s">
        <v>429</v>
      </c>
      <c r="D593" s="89" t="s">
        <v>430</v>
      </c>
      <c r="E593" s="215" t="s">
        <v>305</v>
      </c>
      <c r="F593" s="90" t="s">
        <v>279</v>
      </c>
      <c r="G593" s="90">
        <v>0.43117647058823527</v>
      </c>
      <c r="H593" s="91">
        <f>VLOOKUP(C593,[1]Insumos!$A:$F,5,FALSE)</f>
        <v>220355</v>
      </c>
      <c r="I593" s="92">
        <f t="shared" si="62"/>
        <v>95012</v>
      </c>
      <c r="J593" s="93"/>
      <c r="K593" s="93"/>
      <c r="L593" s="147"/>
      <c r="M593" s="147"/>
    </row>
    <row r="594" spans="1:13" ht="38.25">
      <c r="B594" s="87" t="s">
        <v>162</v>
      </c>
      <c r="C594" s="88" t="s">
        <v>517</v>
      </c>
      <c r="D594" s="89" t="s">
        <v>518</v>
      </c>
      <c r="E594" s="215" t="s">
        <v>305</v>
      </c>
      <c r="F594" s="90" t="s">
        <v>306</v>
      </c>
      <c r="G594" s="90">
        <v>5.8823529411764705E-2</v>
      </c>
      <c r="H594" s="91">
        <f>VLOOKUP(C594,[1]Insumos!$A:$F,5,FALSE)</f>
        <v>117062</v>
      </c>
      <c r="I594" s="92">
        <f t="shared" si="62"/>
        <v>6886</v>
      </c>
      <c r="J594" s="93"/>
      <c r="K594" s="93"/>
      <c r="L594" s="147"/>
      <c r="M594" s="147"/>
    </row>
    <row r="595" spans="1:13">
      <c r="B595" s="87" t="s">
        <v>162</v>
      </c>
      <c r="C595" s="88" t="s">
        <v>519</v>
      </c>
      <c r="D595" s="89" t="s">
        <v>520</v>
      </c>
      <c r="E595" s="215" t="s">
        <v>305</v>
      </c>
      <c r="F595" s="90" t="s">
        <v>306</v>
      </c>
      <c r="G595" s="90">
        <v>5.8823529411764705E-2</v>
      </c>
      <c r="H595" s="91">
        <f>VLOOKUP(C595,[1]Insumos!$A:$F,5,FALSE)</f>
        <v>62400</v>
      </c>
      <c r="I595" s="92">
        <f t="shared" si="62"/>
        <v>3671</v>
      </c>
      <c r="J595" s="93"/>
      <c r="K595" s="93"/>
      <c r="L595" s="147"/>
      <c r="M595" s="147"/>
    </row>
    <row r="596" spans="1:13">
      <c r="B596" s="87" t="s">
        <v>162</v>
      </c>
      <c r="C596" s="88" t="s">
        <v>560</v>
      </c>
      <c r="D596" s="89" t="s">
        <v>561</v>
      </c>
      <c r="E596" s="215" t="s">
        <v>285</v>
      </c>
      <c r="F596" s="90" t="s">
        <v>295</v>
      </c>
      <c r="G596" s="90">
        <v>1.1000000000000001</v>
      </c>
      <c r="H596" s="91">
        <f>VLOOKUP(C596,[1]Insumos!$A:$F,5,FALSE)</f>
        <v>12810</v>
      </c>
      <c r="I596" s="92">
        <f t="shared" si="62"/>
        <v>14091</v>
      </c>
      <c r="J596" s="93"/>
      <c r="K596" s="93"/>
      <c r="L596" s="147"/>
      <c r="M596" s="147"/>
    </row>
    <row r="597" spans="1:13">
      <c r="B597" s="87" t="s">
        <v>162</v>
      </c>
      <c r="C597" s="88" t="s">
        <v>562</v>
      </c>
      <c r="D597" s="89" t="s">
        <v>563</v>
      </c>
      <c r="E597" s="215" t="s">
        <v>285</v>
      </c>
      <c r="F597" s="90" t="s">
        <v>192</v>
      </c>
      <c r="G597" s="90">
        <v>0.16666666666666666</v>
      </c>
      <c r="H597" s="91">
        <f>VLOOKUP(C597,[1]Insumos!$A:$F,5,FALSE)</f>
        <v>5906</v>
      </c>
      <c r="I597" s="92">
        <f t="shared" si="62"/>
        <v>984</v>
      </c>
      <c r="J597" s="93"/>
      <c r="K597" s="93"/>
      <c r="L597" s="147"/>
      <c r="M597" s="147"/>
    </row>
    <row r="598" spans="1:13" ht="13.5" thickBot="1">
      <c r="B598" s="95" t="s">
        <v>162</v>
      </c>
      <c r="C598" s="96" t="s">
        <v>522</v>
      </c>
      <c r="D598" s="97" t="s">
        <v>523</v>
      </c>
      <c r="E598" s="217" t="s">
        <v>305</v>
      </c>
      <c r="F598" s="98" t="s">
        <v>279</v>
      </c>
      <c r="G598" s="120">
        <v>0.43117647058823527</v>
      </c>
      <c r="H598" s="91">
        <f>VLOOKUP(C598,[1]Insumos!$A:$F,5,FALSE)</f>
        <v>10192</v>
      </c>
      <c r="I598" s="92">
        <f t="shared" si="62"/>
        <v>4395</v>
      </c>
      <c r="J598" s="93"/>
      <c r="K598" s="93"/>
      <c r="L598" s="147"/>
      <c r="M598" s="147"/>
    </row>
    <row r="599" spans="1:13" ht="13.5" thickBot="1">
      <c r="B599" s="104"/>
      <c r="C599" s="104"/>
      <c r="D599" s="105"/>
      <c r="E599" s="216"/>
      <c r="F599" s="93"/>
      <c r="G599" s="93"/>
      <c r="H599" s="160"/>
      <c r="I599" s="160"/>
      <c r="J599" s="147"/>
      <c r="K599" s="147"/>
      <c r="L599" s="147"/>
      <c r="M599" s="147"/>
    </row>
    <row r="600" spans="1:13" ht="25.5">
      <c r="B600" s="152" t="s">
        <v>261</v>
      </c>
      <c r="C600" s="122" t="s">
        <v>262</v>
      </c>
      <c r="D600" s="123" t="s">
        <v>263</v>
      </c>
      <c r="E600" s="213" t="s">
        <v>264</v>
      </c>
      <c r="F600" s="124" t="s">
        <v>265</v>
      </c>
      <c r="G600" s="125" t="s">
        <v>266</v>
      </c>
      <c r="H600" s="126" t="s">
        <v>14</v>
      </c>
      <c r="I600" s="154" t="s">
        <v>231</v>
      </c>
      <c r="J600" s="155" t="s">
        <v>267</v>
      </c>
      <c r="K600" s="156" t="s">
        <v>268</v>
      </c>
      <c r="L600" s="147"/>
      <c r="M600" s="147"/>
    </row>
    <row r="601" spans="1:13" ht="38.25">
      <c r="A601" s="147">
        <v>63</v>
      </c>
      <c r="B601" s="80" t="s">
        <v>164</v>
      </c>
      <c r="C601" s="81" t="s">
        <v>271</v>
      </c>
      <c r="D601" s="82" t="s">
        <v>566</v>
      </c>
      <c r="E601" s="214" t="s">
        <v>273</v>
      </c>
      <c r="F601" s="83" t="s">
        <v>148</v>
      </c>
      <c r="G601" s="83"/>
      <c r="H601" s="84"/>
      <c r="I601" s="85">
        <f>SUM(I602:I611)</f>
        <v>259429</v>
      </c>
      <c r="J601" s="86">
        <f>'A.I.U'!$G$30</f>
        <v>1.3668</v>
      </c>
      <c r="K601" s="157">
        <f>ROUND(I601*J601,0)</f>
        <v>354588</v>
      </c>
      <c r="L601" s="147"/>
      <c r="M601" s="147"/>
    </row>
    <row r="602" spans="1:13">
      <c r="B602" s="87" t="s">
        <v>164</v>
      </c>
      <c r="C602" s="88" t="s">
        <v>381</v>
      </c>
      <c r="D602" s="89" t="s">
        <v>382</v>
      </c>
      <c r="E602" s="215" t="s">
        <v>278</v>
      </c>
      <c r="F602" s="90" t="s">
        <v>279</v>
      </c>
      <c r="G602" s="90">
        <v>0.66636363636363638</v>
      </c>
      <c r="H602" s="91">
        <f>VLOOKUP(C602,[1]Insumos!$A:$F,5,FALSE)</f>
        <v>96111</v>
      </c>
      <c r="I602" s="92">
        <f t="shared" ref="I602:I611" si="63">ROUND(H602*G602,0)</f>
        <v>64045</v>
      </c>
      <c r="J602" s="93"/>
      <c r="K602" s="93"/>
      <c r="L602" s="147"/>
      <c r="M602" s="147"/>
    </row>
    <row r="603" spans="1:13">
      <c r="B603" s="87" t="s">
        <v>164</v>
      </c>
      <c r="C603" s="88" t="s">
        <v>303</v>
      </c>
      <c r="D603" s="89" t="s">
        <v>304</v>
      </c>
      <c r="E603" s="215" t="s">
        <v>305</v>
      </c>
      <c r="F603" s="90" t="s">
        <v>306</v>
      </c>
      <c r="G603" s="90">
        <v>8.0000000000000002E-3</v>
      </c>
      <c r="H603" s="91">
        <f>VLOOKUP(C603,[1]Insumos!$A:$F,5,FALSE)</f>
        <v>187426</v>
      </c>
      <c r="I603" s="92">
        <f t="shared" si="63"/>
        <v>1499</v>
      </c>
      <c r="J603" s="93"/>
      <c r="K603" s="93"/>
      <c r="L603" s="147"/>
      <c r="M603" s="147"/>
    </row>
    <row r="604" spans="1:13">
      <c r="B604" s="87" t="s">
        <v>164</v>
      </c>
      <c r="C604" s="88" t="s">
        <v>280</v>
      </c>
      <c r="D604" s="89" t="s">
        <v>281</v>
      </c>
      <c r="E604" s="215" t="s">
        <v>282</v>
      </c>
      <c r="F604" s="90" t="s">
        <v>192</v>
      </c>
      <c r="G604" s="90">
        <v>1.4</v>
      </c>
      <c r="H604" s="91">
        <f>VLOOKUP(C604,[1]Insumos!$A:$F,5,FALSE)</f>
        <v>3623</v>
      </c>
      <c r="I604" s="92">
        <f t="shared" si="63"/>
        <v>5072</v>
      </c>
      <c r="J604" s="93"/>
      <c r="K604" s="93"/>
      <c r="L604" s="147"/>
      <c r="M604" s="147"/>
    </row>
    <row r="605" spans="1:13">
      <c r="B605" s="87" t="s">
        <v>164</v>
      </c>
      <c r="C605" s="88" t="s">
        <v>283</v>
      </c>
      <c r="D605" s="89" t="s">
        <v>284</v>
      </c>
      <c r="E605" s="215" t="s">
        <v>285</v>
      </c>
      <c r="F605" s="90" t="s">
        <v>192</v>
      </c>
      <c r="G605" s="90">
        <v>2</v>
      </c>
      <c r="H605" s="91">
        <f>VLOOKUP(C605,[1]Insumos!$A:$F,5,FALSE)</f>
        <v>1897</v>
      </c>
      <c r="I605" s="92">
        <f t="shared" si="63"/>
        <v>3794</v>
      </c>
      <c r="J605" s="93"/>
      <c r="K605" s="93"/>
      <c r="L605" s="147"/>
      <c r="M605" s="147"/>
    </row>
    <row r="606" spans="1:13">
      <c r="B606" s="87" t="s">
        <v>164</v>
      </c>
      <c r="C606" s="88" t="s">
        <v>429</v>
      </c>
      <c r="D606" s="89" t="s">
        <v>430</v>
      </c>
      <c r="E606" s="215" t="s">
        <v>305</v>
      </c>
      <c r="F606" s="90" t="s">
        <v>279</v>
      </c>
      <c r="G606" s="90">
        <v>0.66636363636363638</v>
      </c>
      <c r="H606" s="91">
        <f>VLOOKUP(C606,[1]Insumos!$A:$F,5,FALSE)</f>
        <v>220355</v>
      </c>
      <c r="I606" s="92">
        <f t="shared" si="63"/>
        <v>146837</v>
      </c>
      <c r="J606" s="93"/>
      <c r="K606" s="93"/>
      <c r="L606" s="147"/>
      <c r="M606" s="147"/>
    </row>
    <row r="607" spans="1:13" ht="38.25">
      <c r="B607" s="87" t="s">
        <v>164</v>
      </c>
      <c r="C607" s="88" t="s">
        <v>517</v>
      </c>
      <c r="D607" s="89" t="s">
        <v>518</v>
      </c>
      <c r="E607" s="215" t="s">
        <v>305</v>
      </c>
      <c r="F607" s="90" t="s">
        <v>306</v>
      </c>
      <c r="G607" s="90">
        <v>9.0909090909090912E-2</v>
      </c>
      <c r="H607" s="91">
        <f>VLOOKUP(C607,[1]Insumos!$A:$F,5,FALSE)</f>
        <v>117062</v>
      </c>
      <c r="I607" s="92">
        <f t="shared" si="63"/>
        <v>10642</v>
      </c>
      <c r="J607" s="93"/>
      <c r="K607" s="93"/>
      <c r="L607" s="147"/>
      <c r="M607" s="147"/>
    </row>
    <row r="608" spans="1:13">
      <c r="B608" s="87" t="s">
        <v>164</v>
      </c>
      <c r="C608" s="88" t="s">
        <v>519</v>
      </c>
      <c r="D608" s="89" t="s">
        <v>520</v>
      </c>
      <c r="E608" s="215" t="s">
        <v>305</v>
      </c>
      <c r="F608" s="90" t="s">
        <v>306</v>
      </c>
      <c r="G608" s="90">
        <v>9.0909090909090912E-2</v>
      </c>
      <c r="H608" s="91">
        <f>VLOOKUP(C608,[1]Insumos!$A:$F,5,FALSE)</f>
        <v>62400</v>
      </c>
      <c r="I608" s="92">
        <f t="shared" si="63"/>
        <v>5673</v>
      </c>
      <c r="J608" s="93"/>
      <c r="K608" s="93"/>
      <c r="L608" s="147"/>
      <c r="M608" s="147"/>
    </row>
    <row r="609" spans="1:13">
      <c r="B609" s="87" t="s">
        <v>164</v>
      </c>
      <c r="C609" s="88" t="s">
        <v>560</v>
      </c>
      <c r="D609" s="89" t="s">
        <v>561</v>
      </c>
      <c r="E609" s="215" t="s">
        <v>285</v>
      </c>
      <c r="F609" s="90" t="s">
        <v>295</v>
      </c>
      <c r="G609" s="90">
        <v>1.1000000000000001</v>
      </c>
      <c r="H609" s="91">
        <f>VLOOKUP(C609,[1]Insumos!$A:$F,5,FALSE)</f>
        <v>12810</v>
      </c>
      <c r="I609" s="92">
        <f t="shared" si="63"/>
        <v>14091</v>
      </c>
      <c r="J609" s="93"/>
      <c r="K609" s="93"/>
      <c r="L609" s="147"/>
      <c r="M609" s="147"/>
    </row>
    <row r="610" spans="1:13">
      <c r="B610" s="87" t="s">
        <v>164</v>
      </c>
      <c r="C610" s="88" t="s">
        <v>562</v>
      </c>
      <c r="D610" s="89" t="s">
        <v>563</v>
      </c>
      <c r="E610" s="215" t="s">
        <v>285</v>
      </c>
      <c r="F610" s="90" t="s">
        <v>192</v>
      </c>
      <c r="G610" s="90">
        <v>0.16666666666666666</v>
      </c>
      <c r="H610" s="91">
        <f>VLOOKUP(C610,[1]Insumos!$A:$F,5,FALSE)</f>
        <v>5906</v>
      </c>
      <c r="I610" s="92">
        <f t="shared" si="63"/>
        <v>984</v>
      </c>
      <c r="J610" s="93"/>
      <c r="K610" s="93"/>
      <c r="L610" s="147"/>
      <c r="M610" s="147"/>
    </row>
    <row r="611" spans="1:13" ht="13.5" thickBot="1">
      <c r="B611" s="95" t="s">
        <v>164</v>
      </c>
      <c r="C611" s="96" t="s">
        <v>522</v>
      </c>
      <c r="D611" s="97" t="s">
        <v>523</v>
      </c>
      <c r="E611" s="217" t="s">
        <v>305</v>
      </c>
      <c r="F611" s="98" t="s">
        <v>279</v>
      </c>
      <c r="G611" s="111">
        <v>0.66636363636363638</v>
      </c>
      <c r="H611" s="91">
        <f>VLOOKUP(C611,[1]Insumos!$A:$F,5,FALSE)</f>
        <v>10192</v>
      </c>
      <c r="I611" s="92">
        <f t="shared" si="63"/>
        <v>6792</v>
      </c>
      <c r="J611" s="93"/>
      <c r="K611" s="93"/>
      <c r="L611" s="147"/>
      <c r="M611" s="147"/>
    </row>
    <row r="612" spans="1:13" ht="13.5" thickBot="1">
      <c r="B612" s="104"/>
      <c r="C612" s="104"/>
      <c r="D612" s="105"/>
      <c r="E612" s="216"/>
      <c r="F612" s="93"/>
      <c r="G612" s="93"/>
      <c r="H612" s="160"/>
      <c r="I612" s="160"/>
      <c r="J612" s="147"/>
      <c r="K612" s="147"/>
      <c r="L612" s="147"/>
      <c r="M612" s="147"/>
    </row>
    <row r="613" spans="1:13" ht="25.5">
      <c r="B613" s="152" t="s">
        <v>261</v>
      </c>
      <c r="C613" s="122" t="s">
        <v>262</v>
      </c>
      <c r="D613" s="123" t="s">
        <v>263</v>
      </c>
      <c r="E613" s="213" t="s">
        <v>264</v>
      </c>
      <c r="F613" s="124" t="s">
        <v>265</v>
      </c>
      <c r="G613" s="125" t="s">
        <v>266</v>
      </c>
      <c r="H613" s="126" t="s">
        <v>14</v>
      </c>
      <c r="I613" s="127" t="s">
        <v>231</v>
      </c>
      <c r="J613" s="155" t="s">
        <v>267</v>
      </c>
      <c r="K613" s="156" t="s">
        <v>268</v>
      </c>
      <c r="L613" s="147"/>
      <c r="M613" s="147"/>
    </row>
    <row r="614" spans="1:13" ht="26.25" customHeight="1">
      <c r="A614" s="147">
        <v>64</v>
      </c>
      <c r="B614" s="80" t="s">
        <v>168</v>
      </c>
      <c r="C614" s="81" t="s">
        <v>271</v>
      </c>
      <c r="D614" s="82" t="s">
        <v>567</v>
      </c>
      <c r="E614" s="214" t="s">
        <v>273</v>
      </c>
      <c r="F614" s="83" t="s">
        <v>274</v>
      </c>
      <c r="G614" s="83"/>
      <c r="H614" s="138"/>
      <c r="I614" s="139">
        <f>SUM(I615:I618)</f>
        <v>6536</v>
      </c>
      <c r="J614" s="86">
        <f>'A.I.U'!$G$30</f>
        <v>1.3668</v>
      </c>
      <c r="K614" s="157">
        <f>ROUND(I614*J614,0)</f>
        <v>8933</v>
      </c>
      <c r="L614" s="147"/>
      <c r="M614" s="147"/>
    </row>
    <row r="615" spans="1:13">
      <c r="B615" s="87" t="s">
        <v>168</v>
      </c>
      <c r="C615" s="88" t="s">
        <v>288</v>
      </c>
      <c r="D615" s="89" t="s">
        <v>289</v>
      </c>
      <c r="E615" s="215" t="s">
        <v>278</v>
      </c>
      <c r="F615" s="90" t="s">
        <v>279</v>
      </c>
      <c r="G615" s="90">
        <v>3.4000000000000002E-2</v>
      </c>
      <c r="H615" s="91">
        <f>VLOOKUP(C615,[1]Insumos!$A:$F,5,FALSE)</f>
        <v>37863</v>
      </c>
      <c r="I615" s="92">
        <f t="shared" ref="I615:I618" si="64">ROUND(H615*G615,0)</f>
        <v>1287</v>
      </c>
      <c r="J615" s="93"/>
      <c r="K615" s="93"/>
      <c r="L615" s="147"/>
      <c r="M615" s="147"/>
    </row>
    <row r="616" spans="1:13">
      <c r="B616" s="87" t="s">
        <v>168</v>
      </c>
      <c r="C616" s="88" t="s">
        <v>303</v>
      </c>
      <c r="D616" s="89" t="s">
        <v>304</v>
      </c>
      <c r="E616" s="215" t="s">
        <v>305</v>
      </c>
      <c r="F616" s="90" t="s">
        <v>306</v>
      </c>
      <c r="G616" s="90">
        <v>1E-3</v>
      </c>
      <c r="H616" s="91">
        <f>VLOOKUP(C616,[1]Insumos!$A:$F,5,FALSE)</f>
        <v>187426</v>
      </c>
      <c r="I616" s="92">
        <f t="shared" si="64"/>
        <v>187</v>
      </c>
      <c r="J616" s="93"/>
      <c r="K616" s="93"/>
      <c r="L616" s="147"/>
      <c r="M616" s="147"/>
    </row>
    <row r="617" spans="1:13">
      <c r="B617" s="87" t="s">
        <v>168</v>
      </c>
      <c r="C617" s="88" t="s">
        <v>283</v>
      </c>
      <c r="D617" s="89" t="s">
        <v>284</v>
      </c>
      <c r="E617" s="215" t="s">
        <v>285</v>
      </c>
      <c r="F617" s="90" t="s">
        <v>192</v>
      </c>
      <c r="G617" s="90">
        <v>3.0000000000000001E-3</v>
      </c>
      <c r="H617" s="91">
        <f>VLOOKUP(C617,[1]Insumos!$A:$F,5,FALSE)</f>
        <v>1897</v>
      </c>
      <c r="I617" s="92">
        <f t="shared" si="64"/>
        <v>6</v>
      </c>
      <c r="J617" s="93"/>
      <c r="K617" s="93"/>
      <c r="L617" s="147"/>
      <c r="M617" s="147"/>
    </row>
    <row r="618" spans="1:13" ht="13.5" thickBot="1">
      <c r="B618" s="95" t="s">
        <v>168</v>
      </c>
      <c r="C618" s="96" t="s">
        <v>422</v>
      </c>
      <c r="D618" s="97" t="s">
        <v>423</v>
      </c>
      <c r="E618" s="217" t="s">
        <v>285</v>
      </c>
      <c r="F618" s="98" t="s">
        <v>274</v>
      </c>
      <c r="G618" s="140">
        <v>1.05</v>
      </c>
      <c r="H618" s="91">
        <f>VLOOKUP(C618,[1]Insumos!$A:$F,5,FALSE)</f>
        <v>4815</v>
      </c>
      <c r="I618" s="92">
        <f t="shared" si="64"/>
        <v>5056</v>
      </c>
      <c r="J618" s="93"/>
      <c r="K618" s="93"/>
      <c r="L618" s="147"/>
      <c r="M618" s="147"/>
    </row>
    <row r="619" spans="1:13" ht="13.5" thickBot="1">
      <c r="B619" s="104"/>
      <c r="C619" s="104"/>
      <c r="D619" s="105"/>
      <c r="E619" s="216"/>
      <c r="F619" s="93"/>
      <c r="G619" s="93"/>
      <c r="H619" s="160"/>
      <c r="I619" s="160"/>
      <c r="J619" s="147"/>
      <c r="K619" s="147"/>
      <c r="L619" s="147"/>
      <c r="M619" s="147"/>
    </row>
    <row r="620" spans="1:13" ht="25.5">
      <c r="B620" s="152" t="s">
        <v>261</v>
      </c>
      <c r="C620" s="122" t="s">
        <v>262</v>
      </c>
      <c r="D620" s="123" t="s">
        <v>263</v>
      </c>
      <c r="E620" s="213" t="s">
        <v>264</v>
      </c>
      <c r="F620" s="124" t="s">
        <v>265</v>
      </c>
      <c r="G620" s="125" t="s">
        <v>266</v>
      </c>
      <c r="H620" s="126" t="s">
        <v>14</v>
      </c>
      <c r="I620" s="127" t="s">
        <v>231</v>
      </c>
      <c r="J620" s="155" t="s">
        <v>267</v>
      </c>
      <c r="K620" s="156" t="s">
        <v>268</v>
      </c>
      <c r="L620" s="147"/>
      <c r="M620" s="147"/>
    </row>
    <row r="621" spans="1:13" ht="27.75" customHeight="1">
      <c r="A621" s="147">
        <v>65</v>
      </c>
      <c r="B621" s="80" t="s">
        <v>170</v>
      </c>
      <c r="C621" s="81" t="s">
        <v>271</v>
      </c>
      <c r="D621" s="82" t="s">
        <v>568</v>
      </c>
      <c r="E621" s="214" t="s">
        <v>273</v>
      </c>
      <c r="F621" s="83" t="s">
        <v>274</v>
      </c>
      <c r="G621" s="83"/>
      <c r="H621" s="138"/>
      <c r="I621" s="139">
        <f>SUM(I622:I625)</f>
        <v>12559</v>
      </c>
      <c r="J621" s="86">
        <f>'A.I.U'!$G$30</f>
        <v>1.3668</v>
      </c>
      <c r="K621" s="157">
        <f>ROUND(I621*J621,0)</f>
        <v>17166</v>
      </c>
      <c r="L621" s="147"/>
      <c r="M621" s="147"/>
    </row>
    <row r="622" spans="1:13">
      <c r="B622" s="87" t="s">
        <v>170</v>
      </c>
      <c r="C622" s="88" t="s">
        <v>288</v>
      </c>
      <c r="D622" s="89" t="s">
        <v>289</v>
      </c>
      <c r="E622" s="215" t="s">
        <v>278</v>
      </c>
      <c r="F622" s="90" t="s">
        <v>279</v>
      </c>
      <c r="G622" s="90">
        <v>0.1</v>
      </c>
      <c r="H622" s="91">
        <f>VLOOKUP(C622,[1]Insumos!$A:$F,5,FALSE)</f>
        <v>37863</v>
      </c>
      <c r="I622" s="92">
        <f t="shared" ref="I622:I625" si="65">ROUND(H622*G622,0)</f>
        <v>3786</v>
      </c>
      <c r="J622" s="93"/>
      <c r="K622" s="93"/>
      <c r="L622" s="147"/>
      <c r="M622" s="147"/>
    </row>
    <row r="623" spans="1:13">
      <c r="B623" s="87" t="s">
        <v>170</v>
      </c>
      <c r="C623" s="88" t="s">
        <v>303</v>
      </c>
      <c r="D623" s="89" t="s">
        <v>304</v>
      </c>
      <c r="E623" s="215" t="s">
        <v>305</v>
      </c>
      <c r="F623" s="90" t="s">
        <v>306</v>
      </c>
      <c r="G623" s="90">
        <v>1E-3</v>
      </c>
      <c r="H623" s="91">
        <f>VLOOKUP(C623,[1]Insumos!$A:$F,5,FALSE)</f>
        <v>187426</v>
      </c>
      <c r="I623" s="92">
        <f t="shared" si="65"/>
        <v>187</v>
      </c>
      <c r="J623" s="93"/>
      <c r="K623" s="93"/>
      <c r="L623" s="147"/>
      <c r="M623" s="147"/>
    </row>
    <row r="624" spans="1:13">
      <c r="B624" s="87" t="s">
        <v>170</v>
      </c>
      <c r="C624" s="88" t="s">
        <v>283</v>
      </c>
      <c r="D624" s="89" t="s">
        <v>284</v>
      </c>
      <c r="E624" s="215" t="s">
        <v>285</v>
      </c>
      <c r="F624" s="90" t="s">
        <v>192</v>
      </c>
      <c r="G624" s="90">
        <v>3.0000000000000001E-3</v>
      </c>
      <c r="H624" s="91">
        <f>VLOOKUP(C624,[1]Insumos!$A:$F,5,FALSE)</f>
        <v>1897</v>
      </c>
      <c r="I624" s="92">
        <f t="shared" si="65"/>
        <v>6</v>
      </c>
      <c r="J624" s="93"/>
      <c r="K624" s="93"/>
      <c r="L624" s="147"/>
      <c r="M624" s="147"/>
    </row>
    <row r="625" spans="1:13" ht="13.5" thickBot="1">
      <c r="B625" s="95" t="s">
        <v>170</v>
      </c>
      <c r="C625" s="96" t="s">
        <v>569</v>
      </c>
      <c r="D625" s="97" t="s">
        <v>570</v>
      </c>
      <c r="E625" s="217" t="s">
        <v>285</v>
      </c>
      <c r="F625" s="98" t="s">
        <v>274</v>
      </c>
      <c r="G625" s="140">
        <v>1.05</v>
      </c>
      <c r="H625" s="91">
        <f>VLOOKUP(C625,[1]Insumos!$A:$F,5,FALSE)</f>
        <v>8171</v>
      </c>
      <c r="I625" s="92">
        <f t="shared" si="65"/>
        <v>8580</v>
      </c>
      <c r="J625" s="93"/>
      <c r="K625" s="93"/>
      <c r="L625" s="147"/>
      <c r="M625" s="147"/>
    </row>
    <row r="626" spans="1:13" ht="13.5" thickBot="1">
      <c r="B626" s="104"/>
      <c r="C626" s="104"/>
      <c r="D626" s="105"/>
      <c r="E626" s="216"/>
      <c r="F626" s="93"/>
      <c r="G626" s="93"/>
      <c r="H626" s="160"/>
      <c r="I626" s="160"/>
      <c r="J626" s="147"/>
      <c r="K626" s="147"/>
      <c r="L626" s="147"/>
      <c r="M626" s="147"/>
    </row>
    <row r="627" spans="1:13" ht="25.5">
      <c r="B627" s="152" t="s">
        <v>261</v>
      </c>
      <c r="C627" s="122" t="s">
        <v>262</v>
      </c>
      <c r="D627" s="123" t="s">
        <v>263</v>
      </c>
      <c r="E627" s="213" t="s">
        <v>264</v>
      </c>
      <c r="F627" s="124" t="s">
        <v>265</v>
      </c>
      <c r="G627" s="125" t="s">
        <v>266</v>
      </c>
      <c r="H627" s="126" t="s">
        <v>14</v>
      </c>
      <c r="I627" s="127" t="s">
        <v>231</v>
      </c>
      <c r="J627" s="155" t="s">
        <v>267</v>
      </c>
      <c r="K627" s="156" t="s">
        <v>268</v>
      </c>
      <c r="L627" s="147"/>
      <c r="M627" s="147"/>
    </row>
    <row r="628" spans="1:13">
      <c r="A628" s="147">
        <v>66</v>
      </c>
      <c r="B628" s="80" t="s">
        <v>173</v>
      </c>
      <c r="C628" s="81" t="s">
        <v>271</v>
      </c>
      <c r="D628" s="82" t="s">
        <v>571</v>
      </c>
      <c r="E628" s="214" t="s">
        <v>273</v>
      </c>
      <c r="F628" s="83" t="s">
        <v>572</v>
      </c>
      <c r="G628" s="83"/>
      <c r="H628" s="138"/>
      <c r="I628" s="139">
        <f>SUM(I629:I629)</f>
        <v>1788</v>
      </c>
      <c r="J628" s="86">
        <f>'A.I.U'!$G$30</f>
        <v>1.3668</v>
      </c>
      <c r="K628" s="157">
        <f>ROUND(I628*J628,0)</f>
        <v>2444</v>
      </c>
      <c r="L628" s="147"/>
      <c r="M628" s="147"/>
    </row>
    <row r="629" spans="1:13">
      <c r="B629" s="87" t="s">
        <v>173</v>
      </c>
      <c r="C629" s="88" t="s">
        <v>573</v>
      </c>
      <c r="D629" s="89" t="s">
        <v>574</v>
      </c>
      <c r="E629" s="215" t="s">
        <v>305</v>
      </c>
      <c r="F629" s="90" t="s">
        <v>366</v>
      </c>
      <c r="G629" s="90">
        <v>1.2520000000000001E-3</v>
      </c>
      <c r="H629" s="91">
        <v>1428000</v>
      </c>
      <c r="I629" s="92">
        <f t="shared" ref="I629" si="66">ROUND(H629*G629,0)</f>
        <v>1788</v>
      </c>
      <c r="J629" s="93"/>
      <c r="K629" s="147"/>
      <c r="L629" s="147"/>
      <c r="M629" s="147"/>
    </row>
    <row r="630" spans="1:13" ht="13.5" thickBot="1">
      <c r="B630" s="104"/>
      <c r="C630" s="104"/>
      <c r="D630" s="105"/>
      <c r="E630" s="216"/>
      <c r="F630" s="93"/>
      <c r="G630" s="93"/>
      <c r="H630" s="160"/>
      <c r="I630" s="160"/>
      <c r="J630" s="147"/>
      <c r="K630" s="147"/>
      <c r="L630" s="147"/>
      <c r="M630" s="147"/>
    </row>
    <row r="631" spans="1:13" ht="25.5">
      <c r="B631" s="152" t="s">
        <v>261</v>
      </c>
      <c r="C631" s="122" t="s">
        <v>262</v>
      </c>
      <c r="D631" s="123" t="s">
        <v>263</v>
      </c>
      <c r="E631" s="213" t="s">
        <v>264</v>
      </c>
      <c r="F631" s="124" t="s">
        <v>265</v>
      </c>
      <c r="G631" s="125" t="s">
        <v>266</v>
      </c>
      <c r="H631" s="126" t="s">
        <v>14</v>
      </c>
      <c r="I631" s="127" t="s">
        <v>231</v>
      </c>
      <c r="J631" s="155" t="s">
        <v>267</v>
      </c>
      <c r="K631" s="156" t="s">
        <v>268</v>
      </c>
      <c r="L631" s="147"/>
      <c r="M631" s="147"/>
    </row>
    <row r="632" spans="1:13">
      <c r="A632" s="147">
        <v>67</v>
      </c>
      <c r="B632" s="80" t="s">
        <v>175</v>
      </c>
      <c r="C632" s="81" t="s">
        <v>271</v>
      </c>
      <c r="D632" s="82" t="s">
        <v>575</v>
      </c>
      <c r="E632" s="214" t="s">
        <v>273</v>
      </c>
      <c r="F632" s="83" t="s">
        <v>576</v>
      </c>
      <c r="G632" s="83"/>
      <c r="H632" s="138"/>
      <c r="I632" s="139">
        <f>SUM(I633:I636)</f>
        <v>38258</v>
      </c>
      <c r="J632" s="86">
        <f>'A.I.U'!$G$30</f>
        <v>1.3668</v>
      </c>
      <c r="K632" s="157">
        <f>ROUND(I632*J632,0)</f>
        <v>52291</v>
      </c>
      <c r="L632" s="147"/>
      <c r="M632" s="147"/>
    </row>
    <row r="633" spans="1:13">
      <c r="B633" s="87" t="s">
        <v>175</v>
      </c>
      <c r="C633" s="88" t="s">
        <v>533</v>
      </c>
      <c r="D633" s="89" t="s">
        <v>534</v>
      </c>
      <c r="E633" s="215" t="s">
        <v>278</v>
      </c>
      <c r="F633" s="90" t="s">
        <v>279</v>
      </c>
      <c r="G633" s="90">
        <v>2.5</v>
      </c>
      <c r="H633" s="91">
        <f>VLOOKUP(C633,[1]Insumos!$A:$F,5,FALSE)</f>
        <v>14562</v>
      </c>
      <c r="I633" s="92">
        <f t="shared" ref="I633:I636" si="67">ROUND(H633*G633,0)</f>
        <v>36405</v>
      </c>
      <c r="J633" s="93"/>
      <c r="K633" s="93"/>
      <c r="L633" s="147"/>
      <c r="M633" s="147"/>
    </row>
    <row r="634" spans="1:13">
      <c r="B634" s="87" t="s">
        <v>175</v>
      </c>
      <c r="C634" s="88" t="s">
        <v>577</v>
      </c>
      <c r="D634" s="89" t="s">
        <v>578</v>
      </c>
      <c r="E634" s="215" t="s">
        <v>305</v>
      </c>
      <c r="F634" s="90" t="s">
        <v>192</v>
      </c>
      <c r="G634" s="90">
        <v>1E-3</v>
      </c>
      <c r="H634" s="91">
        <f>VLOOKUP(C634,[1]Insumos!$A:$F,5,FALSE)</f>
        <v>243651</v>
      </c>
      <c r="I634" s="92">
        <f t="shared" si="67"/>
        <v>244</v>
      </c>
      <c r="J634" s="93"/>
      <c r="K634" s="93"/>
      <c r="L634" s="147"/>
      <c r="M634" s="147"/>
    </row>
    <row r="635" spans="1:13">
      <c r="B635" s="87" t="s">
        <v>175</v>
      </c>
      <c r="C635" s="88" t="s">
        <v>280</v>
      </c>
      <c r="D635" s="89" t="s">
        <v>281</v>
      </c>
      <c r="E635" s="215" t="s">
        <v>282</v>
      </c>
      <c r="F635" s="90" t="s">
        <v>192</v>
      </c>
      <c r="G635" s="90">
        <v>2.5000000000000001E-2</v>
      </c>
      <c r="H635" s="91">
        <f>VLOOKUP(C635,[1]Insumos!$A:$F,5,FALSE)</f>
        <v>3623</v>
      </c>
      <c r="I635" s="92">
        <f t="shared" si="67"/>
        <v>91</v>
      </c>
      <c r="J635" s="93"/>
      <c r="K635" s="93"/>
      <c r="L635" s="147"/>
      <c r="M635" s="147"/>
    </row>
    <row r="636" spans="1:13" ht="13.5" thickBot="1">
      <c r="B636" s="95" t="s">
        <v>175</v>
      </c>
      <c r="C636" s="96" t="s">
        <v>283</v>
      </c>
      <c r="D636" s="97" t="s">
        <v>284</v>
      </c>
      <c r="E636" s="217" t="s">
        <v>285</v>
      </c>
      <c r="F636" s="98" t="s">
        <v>192</v>
      </c>
      <c r="G636" s="98">
        <v>0.8</v>
      </c>
      <c r="H636" s="91">
        <f>VLOOKUP(C636,[1]Insumos!$A:$F,5,FALSE)</f>
        <v>1897</v>
      </c>
      <c r="I636" s="92">
        <f t="shared" si="67"/>
        <v>1518</v>
      </c>
      <c r="J636" s="93"/>
      <c r="K636" s="93"/>
      <c r="L636" s="147"/>
      <c r="M636" s="147"/>
    </row>
    <row r="637" spans="1:13" ht="13.5" thickBot="1">
      <c r="B637" s="104"/>
      <c r="C637" s="104"/>
      <c r="D637" s="105"/>
      <c r="E637" s="216"/>
      <c r="F637" s="93"/>
      <c r="G637" s="93"/>
      <c r="H637" s="160"/>
      <c r="I637" s="160"/>
      <c r="J637" s="147"/>
      <c r="K637" s="147"/>
      <c r="L637" s="147"/>
      <c r="M637" s="147"/>
    </row>
    <row r="638" spans="1:13" ht="25.5">
      <c r="B638" s="152" t="s">
        <v>261</v>
      </c>
      <c r="C638" s="122" t="s">
        <v>262</v>
      </c>
      <c r="D638" s="123" t="s">
        <v>263</v>
      </c>
      <c r="E638" s="213" t="s">
        <v>264</v>
      </c>
      <c r="F638" s="124" t="s">
        <v>265</v>
      </c>
      <c r="G638" s="125" t="s">
        <v>266</v>
      </c>
      <c r="H638" s="126" t="s">
        <v>14</v>
      </c>
      <c r="I638" s="127" t="s">
        <v>231</v>
      </c>
      <c r="J638" s="155" t="s">
        <v>267</v>
      </c>
      <c r="K638" s="156" t="s">
        <v>268</v>
      </c>
      <c r="L638" s="147"/>
      <c r="M638" s="147"/>
    </row>
    <row r="639" spans="1:13" ht="32.25" customHeight="1">
      <c r="A639" s="147">
        <v>68</v>
      </c>
      <c r="B639" s="80" t="s">
        <v>177</v>
      </c>
      <c r="C639" s="81" t="s">
        <v>271</v>
      </c>
      <c r="D639" s="82" t="s">
        <v>579</v>
      </c>
      <c r="E639" s="214" t="s">
        <v>273</v>
      </c>
      <c r="F639" s="83" t="s">
        <v>576</v>
      </c>
      <c r="G639" s="83"/>
      <c r="H639" s="138"/>
      <c r="I639" s="139">
        <f>SUM(I640:I641)</f>
        <v>169633</v>
      </c>
      <c r="J639" s="86">
        <f>'A.I.U'!$G$30</f>
        <v>1.3668</v>
      </c>
      <c r="K639" s="157">
        <f>ROUND(I639*J639,0)</f>
        <v>231854</v>
      </c>
      <c r="L639" s="147"/>
      <c r="M639" s="147"/>
    </row>
    <row r="640" spans="1:13">
      <c r="B640" s="87" t="s">
        <v>177</v>
      </c>
      <c r="C640" s="88" t="s">
        <v>455</v>
      </c>
      <c r="D640" s="89" t="s">
        <v>456</v>
      </c>
      <c r="E640" s="215" t="s">
        <v>278</v>
      </c>
      <c r="F640" s="90" t="s">
        <v>279</v>
      </c>
      <c r="G640" s="90">
        <v>1.5</v>
      </c>
      <c r="H640" s="91">
        <f>VLOOKUP(C640,[1]Insumos!$A:$F,5,FALSE)</f>
        <v>110673</v>
      </c>
      <c r="I640" s="92">
        <f t="shared" ref="I640:I641" si="68">ROUND(H640*G640,0)</f>
        <v>166010</v>
      </c>
      <c r="J640" s="93"/>
      <c r="K640" s="93"/>
      <c r="L640" s="147"/>
      <c r="M640" s="147"/>
    </row>
    <row r="641" spans="1:13" ht="13.5" thickBot="1">
      <c r="B641" s="95" t="s">
        <v>177</v>
      </c>
      <c r="C641" s="96" t="s">
        <v>280</v>
      </c>
      <c r="D641" s="97" t="s">
        <v>281</v>
      </c>
      <c r="E641" s="217" t="s">
        <v>282</v>
      </c>
      <c r="F641" s="98" t="s">
        <v>192</v>
      </c>
      <c r="G641" s="98">
        <v>1</v>
      </c>
      <c r="H641" s="91">
        <f>VLOOKUP(C641,[1]Insumos!$A:$F,5,FALSE)</f>
        <v>3623</v>
      </c>
      <c r="I641" s="92">
        <f t="shared" si="68"/>
        <v>3623</v>
      </c>
      <c r="J641" s="93"/>
      <c r="K641" s="93"/>
      <c r="L641" s="147"/>
      <c r="M641" s="147"/>
    </row>
    <row r="642" spans="1:13" ht="13.5" thickBot="1">
      <c r="B642" s="104"/>
      <c r="C642" s="104"/>
      <c r="D642" s="105"/>
      <c r="E642" s="216"/>
      <c r="F642" s="93"/>
      <c r="G642" s="93"/>
      <c r="H642" s="160"/>
      <c r="I642" s="160"/>
      <c r="J642" s="147"/>
      <c r="K642" s="147"/>
      <c r="L642" s="147"/>
      <c r="M642" s="147"/>
    </row>
    <row r="643" spans="1:13" ht="25.5">
      <c r="B643" s="152" t="s">
        <v>261</v>
      </c>
      <c r="C643" s="122" t="s">
        <v>262</v>
      </c>
      <c r="D643" s="123" t="s">
        <v>263</v>
      </c>
      <c r="E643" s="213" t="s">
        <v>264</v>
      </c>
      <c r="F643" s="124" t="s">
        <v>265</v>
      </c>
      <c r="G643" s="125" t="s">
        <v>266</v>
      </c>
      <c r="H643" s="126" t="s">
        <v>14</v>
      </c>
      <c r="I643" s="127" t="s">
        <v>231</v>
      </c>
      <c r="J643" s="155" t="s">
        <v>267</v>
      </c>
      <c r="K643" s="156" t="s">
        <v>268</v>
      </c>
      <c r="L643" s="147"/>
      <c r="M643" s="147"/>
    </row>
    <row r="644" spans="1:13" ht="38.25">
      <c r="A644" s="147">
        <v>69</v>
      </c>
      <c r="B644" s="80" t="s">
        <v>179</v>
      </c>
      <c r="C644" s="81" t="s">
        <v>271</v>
      </c>
      <c r="D644" s="82" t="s">
        <v>580</v>
      </c>
      <c r="E644" s="214" t="s">
        <v>273</v>
      </c>
      <c r="F644" s="83" t="s">
        <v>306</v>
      </c>
      <c r="G644" s="83"/>
      <c r="H644" s="84"/>
      <c r="I644" s="85">
        <f>SUM(I645:I645)</f>
        <v>228287</v>
      </c>
      <c r="J644" s="86">
        <f>'A.I.U'!$G$30</f>
        <v>1.3668</v>
      </c>
      <c r="K644" s="157">
        <f>ROUND(I644*J644,0)</f>
        <v>312023</v>
      </c>
      <c r="L644" s="147"/>
      <c r="M644" s="147"/>
    </row>
    <row r="645" spans="1:13" ht="36" customHeight="1" thickBot="1">
      <c r="B645" s="95" t="s">
        <v>179</v>
      </c>
      <c r="C645" s="96" t="s">
        <v>581</v>
      </c>
      <c r="D645" s="97" t="s">
        <v>582</v>
      </c>
      <c r="E645" s="217" t="s">
        <v>305</v>
      </c>
      <c r="F645" s="98" t="s">
        <v>306</v>
      </c>
      <c r="G645" s="98">
        <v>1</v>
      </c>
      <c r="H645" s="91">
        <f>VLOOKUP(C645,[1]Insumos!$A:$F,5,FALSE)</f>
        <v>228287</v>
      </c>
      <c r="I645" s="92">
        <f t="shared" ref="I645" si="69">ROUND(H645*G645,0)</f>
        <v>228287</v>
      </c>
      <c r="J645" s="93"/>
      <c r="K645" s="93"/>
      <c r="L645" s="147"/>
      <c r="M645" s="147"/>
    </row>
    <row r="646" spans="1:13" ht="13.5" thickBot="1">
      <c r="B646" s="104"/>
      <c r="C646" s="104"/>
      <c r="D646" s="105"/>
      <c r="E646" s="216"/>
      <c r="F646" s="93"/>
      <c r="G646" s="93"/>
      <c r="H646" s="160"/>
      <c r="I646" s="160"/>
      <c r="J646" s="147"/>
      <c r="K646" s="147"/>
      <c r="L646" s="147"/>
      <c r="M646" s="147"/>
    </row>
    <row r="647" spans="1:13" ht="25.5">
      <c r="B647" s="152" t="s">
        <v>261</v>
      </c>
      <c r="C647" s="122" t="s">
        <v>262</v>
      </c>
      <c r="D647" s="123" t="s">
        <v>263</v>
      </c>
      <c r="E647" s="213" t="s">
        <v>264</v>
      </c>
      <c r="F647" s="124" t="s">
        <v>265</v>
      </c>
      <c r="G647" s="125" t="s">
        <v>266</v>
      </c>
      <c r="H647" s="126" t="s">
        <v>14</v>
      </c>
      <c r="I647" s="127" t="s">
        <v>231</v>
      </c>
      <c r="J647" s="155" t="s">
        <v>267</v>
      </c>
      <c r="K647" s="156" t="s">
        <v>268</v>
      </c>
      <c r="L647" s="147"/>
      <c r="M647" s="147"/>
    </row>
    <row r="648" spans="1:13" ht="24" customHeight="1">
      <c r="A648" s="147">
        <v>70</v>
      </c>
      <c r="B648" s="80" t="s">
        <v>182</v>
      </c>
      <c r="C648" s="81" t="s">
        <v>271</v>
      </c>
      <c r="D648" s="82" t="s">
        <v>583</v>
      </c>
      <c r="E648" s="214" t="s">
        <v>273</v>
      </c>
      <c r="F648" s="83" t="s">
        <v>274</v>
      </c>
      <c r="G648" s="83"/>
      <c r="H648" s="138"/>
      <c r="I648" s="139">
        <f>+SUM(I649:I655)</f>
        <v>84386</v>
      </c>
      <c r="J648" s="86">
        <f>'A.I.U'!$G$30</f>
        <v>1.3668</v>
      </c>
      <c r="K648" s="157">
        <f>ROUND(I648*J648,0)</f>
        <v>115339</v>
      </c>
      <c r="L648" s="147"/>
      <c r="M648" s="147"/>
    </row>
    <row r="649" spans="1:13">
      <c r="B649" s="87" t="s">
        <v>182</v>
      </c>
      <c r="C649" s="88" t="s">
        <v>301</v>
      </c>
      <c r="D649" s="89" t="s">
        <v>302</v>
      </c>
      <c r="E649" s="215" t="s">
        <v>278</v>
      </c>
      <c r="F649" s="90" t="s">
        <v>279</v>
      </c>
      <c r="G649" s="90">
        <v>0.75</v>
      </c>
      <c r="H649" s="91">
        <f>VLOOKUP(C649,[1]Insumos!$A:$F,5,FALSE)</f>
        <v>66987</v>
      </c>
      <c r="I649" s="92">
        <f t="shared" ref="I649:I655" si="70">ROUND(H649*G649,0)</f>
        <v>50240</v>
      </c>
      <c r="J649" s="86"/>
      <c r="K649" s="157"/>
      <c r="L649" s="147"/>
      <c r="M649" s="147"/>
    </row>
    <row r="650" spans="1:13">
      <c r="B650" s="87" t="s">
        <v>182</v>
      </c>
      <c r="C650" s="88" t="s">
        <v>303</v>
      </c>
      <c r="D650" s="89" t="s">
        <v>304</v>
      </c>
      <c r="E650" s="215" t="s">
        <v>305</v>
      </c>
      <c r="F650" s="90" t="s">
        <v>306</v>
      </c>
      <c r="G650" s="90">
        <v>2.7200000000000002E-3</v>
      </c>
      <c r="H650" s="91">
        <f>VLOOKUP(C650,[1]Insumos!$A:$F,5,FALSE)</f>
        <v>187426</v>
      </c>
      <c r="I650" s="92">
        <f t="shared" si="70"/>
        <v>510</v>
      </c>
      <c r="J650" s="86"/>
      <c r="K650" s="157"/>
      <c r="L650" s="147"/>
      <c r="M650" s="147"/>
    </row>
    <row r="651" spans="1:13">
      <c r="B651" s="87" t="s">
        <v>182</v>
      </c>
      <c r="C651" s="88" t="s">
        <v>280</v>
      </c>
      <c r="D651" s="89" t="s">
        <v>281</v>
      </c>
      <c r="E651" s="215" t="s">
        <v>282</v>
      </c>
      <c r="F651" s="90" t="s">
        <v>192</v>
      </c>
      <c r="G651" s="90">
        <v>0.5</v>
      </c>
      <c r="H651" s="91">
        <f>VLOOKUP(C651,[1]Insumos!$A:$F,5,FALSE)</f>
        <v>3623</v>
      </c>
      <c r="I651" s="92">
        <f t="shared" si="70"/>
        <v>1812</v>
      </c>
      <c r="J651" s="86"/>
      <c r="K651" s="157"/>
      <c r="L651" s="147"/>
      <c r="M651" s="147"/>
    </row>
    <row r="652" spans="1:13">
      <c r="B652" s="87" t="s">
        <v>182</v>
      </c>
      <c r="C652" s="88" t="s">
        <v>283</v>
      </c>
      <c r="D652" s="89" t="s">
        <v>284</v>
      </c>
      <c r="E652" s="215" t="s">
        <v>285</v>
      </c>
      <c r="F652" s="90" t="s">
        <v>192</v>
      </c>
      <c r="G652" s="90">
        <v>0.5</v>
      </c>
      <c r="H652" s="91">
        <f>VLOOKUP(C652,[1]Insumos!$A:$F,5,FALSE)</f>
        <v>1897</v>
      </c>
      <c r="I652" s="92">
        <f t="shared" si="70"/>
        <v>949</v>
      </c>
      <c r="J652" s="86"/>
      <c r="K652" s="157"/>
      <c r="L652" s="147"/>
      <c r="M652" s="147"/>
    </row>
    <row r="653" spans="1:13">
      <c r="B653" s="87" t="s">
        <v>182</v>
      </c>
      <c r="C653" s="88" t="s">
        <v>315</v>
      </c>
      <c r="D653" s="89" t="s">
        <v>316</v>
      </c>
      <c r="E653" s="215" t="s">
        <v>285</v>
      </c>
      <c r="F653" s="90" t="s">
        <v>317</v>
      </c>
      <c r="G653" s="90">
        <v>0.3</v>
      </c>
      <c r="H653" s="91">
        <f>VLOOKUP(C653,[1]Insumos!$A:$F,5,FALSE)</f>
        <v>9684</v>
      </c>
      <c r="I653" s="92">
        <f t="shared" si="70"/>
        <v>2905</v>
      </c>
      <c r="J653" s="86"/>
      <c r="K653" s="157"/>
      <c r="L653" s="147"/>
      <c r="M653" s="147"/>
    </row>
    <row r="654" spans="1:13">
      <c r="B654" s="87" t="s">
        <v>182</v>
      </c>
      <c r="C654" s="88" t="s">
        <v>296</v>
      </c>
      <c r="D654" s="89" t="s">
        <v>297</v>
      </c>
      <c r="E654" s="215" t="s">
        <v>285</v>
      </c>
      <c r="F654" s="90" t="s">
        <v>192</v>
      </c>
      <c r="G654" s="90">
        <v>0.63200000000000001</v>
      </c>
      <c r="H654" s="91">
        <f>VLOOKUP(C654,[1]Insumos!$A:$F,5,FALSE)</f>
        <v>9987</v>
      </c>
      <c r="I654" s="92">
        <f t="shared" si="70"/>
        <v>6312</v>
      </c>
      <c r="J654" s="86"/>
      <c r="K654" s="157"/>
      <c r="L654" s="147"/>
      <c r="M654" s="147"/>
    </row>
    <row r="655" spans="1:13" ht="13.5" thickBot="1">
      <c r="B655" s="95" t="s">
        <v>182</v>
      </c>
      <c r="C655" s="96" t="s">
        <v>584</v>
      </c>
      <c r="D655" s="97" t="s">
        <v>585</v>
      </c>
      <c r="E655" s="217" t="s">
        <v>285</v>
      </c>
      <c r="F655" s="98" t="s">
        <v>439</v>
      </c>
      <c r="G655" s="98">
        <v>2.5</v>
      </c>
      <c r="H655" s="91">
        <f>VLOOKUP(C655,[1]Insumos!$A:$F,5,FALSE)</f>
        <v>8663</v>
      </c>
      <c r="I655" s="92">
        <f t="shared" si="70"/>
        <v>21658</v>
      </c>
      <c r="J655" s="86"/>
      <c r="K655" s="157"/>
      <c r="L655" s="147"/>
      <c r="M655" s="147"/>
    </row>
    <row r="656" spans="1:13" ht="13.5" thickBot="1">
      <c r="B656" s="147"/>
      <c r="C656" s="147"/>
      <c r="D656" s="148"/>
      <c r="F656" s="147"/>
      <c r="G656" s="147"/>
      <c r="H656" s="147"/>
      <c r="I656" s="147"/>
      <c r="J656" s="147"/>
      <c r="K656" s="147"/>
      <c r="L656" s="147"/>
      <c r="M656" s="147"/>
    </row>
    <row r="657" spans="1:13" ht="25.5">
      <c r="B657" s="152" t="s">
        <v>261</v>
      </c>
      <c r="C657" s="122" t="s">
        <v>262</v>
      </c>
      <c r="D657" s="123" t="s">
        <v>263</v>
      </c>
      <c r="E657" s="213" t="s">
        <v>264</v>
      </c>
      <c r="F657" s="124" t="s">
        <v>265</v>
      </c>
      <c r="G657" s="125" t="s">
        <v>266</v>
      </c>
      <c r="H657" s="126" t="s">
        <v>14</v>
      </c>
      <c r="I657" s="127" t="s">
        <v>231</v>
      </c>
      <c r="J657" s="155" t="s">
        <v>267</v>
      </c>
      <c r="K657" s="156" t="s">
        <v>268</v>
      </c>
      <c r="L657" s="147"/>
      <c r="M657" s="147"/>
    </row>
    <row r="658" spans="1:13" s="195" customFormat="1" ht="25.5">
      <c r="A658" s="193">
        <v>71</v>
      </c>
      <c r="B658" s="245" t="s">
        <v>184</v>
      </c>
      <c r="C658" s="141" t="s">
        <v>271</v>
      </c>
      <c r="D658" s="82" t="s">
        <v>586</v>
      </c>
      <c r="E658" s="225" t="s">
        <v>273</v>
      </c>
      <c r="F658" s="142" t="s">
        <v>148</v>
      </c>
      <c r="G658" s="142"/>
      <c r="H658" s="143"/>
      <c r="I658" s="144">
        <f>SUM(I659:I666)</f>
        <v>34933</v>
      </c>
      <c r="J658" s="86">
        <f>'A.I.U'!$G$30</f>
        <v>1.3668</v>
      </c>
      <c r="K658" s="194">
        <f>ROUND(I658*J658,0)</f>
        <v>47746</v>
      </c>
      <c r="L658" s="193"/>
      <c r="M658" s="193"/>
    </row>
    <row r="659" spans="1:13">
      <c r="B659" s="87" t="s">
        <v>184</v>
      </c>
      <c r="C659" s="88" t="s">
        <v>288</v>
      </c>
      <c r="D659" s="117" t="s">
        <v>289</v>
      </c>
      <c r="E659" s="215" t="s">
        <v>278</v>
      </c>
      <c r="F659" s="90" t="s">
        <v>279</v>
      </c>
      <c r="G659" s="90">
        <v>0.14000000000000001</v>
      </c>
      <c r="H659" s="91">
        <f>VLOOKUP(C659,[1]Insumos!$A:$F,5,FALSE)</f>
        <v>37863</v>
      </c>
      <c r="I659" s="92">
        <f t="shared" ref="I659:I666" si="71">ROUND(H659*G659,0)</f>
        <v>5301</v>
      </c>
      <c r="J659" s="147"/>
      <c r="K659" s="147"/>
      <c r="L659" s="147"/>
      <c r="M659" s="147"/>
    </row>
    <row r="660" spans="1:13">
      <c r="B660" s="87" t="s">
        <v>184</v>
      </c>
      <c r="C660" s="88" t="s">
        <v>303</v>
      </c>
      <c r="D660" s="117" t="s">
        <v>304</v>
      </c>
      <c r="E660" s="215" t="s">
        <v>305</v>
      </c>
      <c r="F660" s="90" t="s">
        <v>306</v>
      </c>
      <c r="G660" s="90">
        <v>1E-3</v>
      </c>
      <c r="H660" s="91">
        <f>VLOOKUP(C660,[1]Insumos!$A:$F,5,FALSE)</f>
        <v>187426</v>
      </c>
      <c r="I660" s="92">
        <f t="shared" si="71"/>
        <v>187</v>
      </c>
      <c r="J660" s="147"/>
      <c r="K660" s="147"/>
      <c r="L660" s="147"/>
      <c r="M660" s="147"/>
    </row>
    <row r="661" spans="1:13">
      <c r="B661" s="87" t="s">
        <v>184</v>
      </c>
      <c r="C661" s="88" t="s">
        <v>280</v>
      </c>
      <c r="D661" s="117" t="s">
        <v>281</v>
      </c>
      <c r="E661" s="215" t="s">
        <v>282</v>
      </c>
      <c r="F661" s="90" t="s">
        <v>192</v>
      </c>
      <c r="G661" s="90">
        <v>0.01</v>
      </c>
      <c r="H661" s="91">
        <f>VLOOKUP(C661,[1]Insumos!$A:$F,5,FALSE)</f>
        <v>3623</v>
      </c>
      <c r="I661" s="92">
        <f t="shared" si="71"/>
        <v>36</v>
      </c>
      <c r="J661" s="147"/>
      <c r="K661" s="147"/>
      <c r="L661" s="147"/>
      <c r="M661" s="147"/>
    </row>
    <row r="662" spans="1:13">
      <c r="B662" s="87" t="s">
        <v>184</v>
      </c>
      <c r="C662" s="88" t="s">
        <v>283</v>
      </c>
      <c r="D662" s="117" t="s">
        <v>284</v>
      </c>
      <c r="E662" s="215" t="s">
        <v>285</v>
      </c>
      <c r="F662" s="90" t="s">
        <v>192</v>
      </c>
      <c r="G662" s="90">
        <v>0.05</v>
      </c>
      <c r="H662" s="91">
        <f>VLOOKUP(C662,[1]Insumos!$A:$F,5,FALSE)</f>
        <v>1897</v>
      </c>
      <c r="I662" s="92">
        <f t="shared" si="71"/>
        <v>95</v>
      </c>
      <c r="J662" s="147"/>
      <c r="K662" s="147"/>
      <c r="L662" s="147"/>
      <c r="M662" s="147"/>
    </row>
    <row r="663" spans="1:13">
      <c r="B663" s="87" t="s">
        <v>184</v>
      </c>
      <c r="C663" s="88" t="s">
        <v>587</v>
      </c>
      <c r="D663" s="117" t="s">
        <v>588</v>
      </c>
      <c r="E663" s="215" t="s">
        <v>285</v>
      </c>
      <c r="F663" s="90" t="s">
        <v>317</v>
      </c>
      <c r="G663" s="90">
        <v>5</v>
      </c>
      <c r="H663" s="91">
        <f>VLOOKUP(C663,[1]Insumos!$A:$F,5,FALSE)</f>
        <v>1768</v>
      </c>
      <c r="I663" s="92">
        <f t="shared" si="71"/>
        <v>8840</v>
      </c>
      <c r="J663" s="147"/>
      <c r="K663" s="147"/>
      <c r="L663" s="147"/>
      <c r="M663" s="147"/>
    </row>
    <row r="664" spans="1:13">
      <c r="B664" s="87" t="s">
        <v>184</v>
      </c>
      <c r="C664" s="88" t="s">
        <v>589</v>
      </c>
      <c r="D664" s="117" t="s">
        <v>590</v>
      </c>
      <c r="E664" s="215" t="s">
        <v>285</v>
      </c>
      <c r="F664" s="90" t="s">
        <v>46</v>
      </c>
      <c r="G664" s="90">
        <v>0.05</v>
      </c>
      <c r="H664" s="91">
        <f>VLOOKUP(C664,[1]Insumos!$A:$F,5,FALSE)</f>
        <v>126506</v>
      </c>
      <c r="I664" s="92">
        <f t="shared" si="71"/>
        <v>6325</v>
      </c>
      <c r="J664" s="147"/>
      <c r="K664" s="147"/>
      <c r="L664" s="147"/>
      <c r="M664" s="147"/>
    </row>
    <row r="665" spans="1:13">
      <c r="B665" s="103" t="s">
        <v>184</v>
      </c>
      <c r="C665" s="99" t="s">
        <v>591</v>
      </c>
      <c r="D665" s="145" t="s">
        <v>592</v>
      </c>
      <c r="E665" s="219" t="s">
        <v>285</v>
      </c>
      <c r="F665" s="101" t="s">
        <v>192</v>
      </c>
      <c r="G665" s="101">
        <v>5</v>
      </c>
      <c r="H665" s="91">
        <f>VLOOKUP(C665,[1]Insumos!$A:$F,5,FALSE)</f>
        <v>2735</v>
      </c>
      <c r="I665" s="92">
        <f t="shared" si="71"/>
        <v>13675</v>
      </c>
      <c r="J665" s="147"/>
      <c r="K665" s="147"/>
      <c r="L665" s="147"/>
      <c r="M665" s="147"/>
    </row>
    <row r="666" spans="1:13" ht="13.5" thickBot="1">
      <c r="B666" s="95" t="s">
        <v>184</v>
      </c>
      <c r="C666" s="96" t="s">
        <v>593</v>
      </c>
      <c r="D666" s="129" t="s">
        <v>594</v>
      </c>
      <c r="E666" s="217" t="s">
        <v>285</v>
      </c>
      <c r="F666" s="98" t="s">
        <v>192</v>
      </c>
      <c r="G666" s="111">
        <v>0.1</v>
      </c>
      <c r="H666" s="91">
        <f>VLOOKUP(C666,[1]Insumos!$A:$F,5,FALSE)</f>
        <v>4735</v>
      </c>
      <c r="I666" s="92">
        <f t="shared" si="71"/>
        <v>474</v>
      </c>
      <c r="J666" s="147"/>
      <c r="K666" s="147"/>
      <c r="L666" s="147"/>
      <c r="M666" s="147"/>
    </row>
    <row r="667" spans="1:13" ht="13.5" thickBot="1">
      <c r="B667" s="147"/>
      <c r="C667" s="147"/>
      <c r="D667" s="148"/>
      <c r="F667" s="147"/>
      <c r="G667" s="147"/>
      <c r="H667" s="147"/>
      <c r="I667" s="147"/>
      <c r="J667" s="147"/>
      <c r="K667" s="147"/>
      <c r="L667" s="147"/>
      <c r="M667" s="147"/>
    </row>
    <row r="668" spans="1:13" ht="25.5">
      <c r="B668" s="152" t="s">
        <v>261</v>
      </c>
      <c r="C668" s="122" t="s">
        <v>262</v>
      </c>
      <c r="D668" s="123" t="s">
        <v>263</v>
      </c>
      <c r="E668" s="213" t="s">
        <v>264</v>
      </c>
      <c r="F668" s="124" t="s">
        <v>265</v>
      </c>
      <c r="G668" s="125" t="s">
        <v>266</v>
      </c>
      <c r="H668" s="126" t="s">
        <v>14</v>
      </c>
      <c r="I668" s="127" t="s">
        <v>231</v>
      </c>
      <c r="J668" s="155" t="s">
        <v>267</v>
      </c>
      <c r="K668" s="156" t="s">
        <v>268</v>
      </c>
      <c r="L668" s="147"/>
      <c r="M668" s="147"/>
    </row>
    <row r="669" spans="1:13" ht="25.5">
      <c r="A669" s="147">
        <v>72</v>
      </c>
      <c r="B669" s="80" t="s">
        <v>186</v>
      </c>
      <c r="C669" s="81" t="s">
        <v>271</v>
      </c>
      <c r="D669" s="82" t="s">
        <v>595</v>
      </c>
      <c r="E669" s="214" t="s">
        <v>273</v>
      </c>
      <c r="F669" s="83" t="s">
        <v>148</v>
      </c>
      <c r="G669" s="83"/>
      <c r="H669" s="138"/>
      <c r="I669" s="139">
        <f>SUM(I670:I676)</f>
        <v>21227</v>
      </c>
      <c r="J669" s="86">
        <f>'A.I.U'!$G$30</f>
        <v>1.3668</v>
      </c>
      <c r="K669" s="157">
        <f>ROUND(I669*J669,0)</f>
        <v>29013</v>
      </c>
      <c r="L669" s="147"/>
      <c r="M669" s="147"/>
    </row>
    <row r="670" spans="1:13">
      <c r="B670" s="87" t="s">
        <v>186</v>
      </c>
      <c r="C670" s="88" t="s">
        <v>288</v>
      </c>
      <c r="D670" s="117" t="s">
        <v>289</v>
      </c>
      <c r="E670" s="215" t="s">
        <v>278</v>
      </c>
      <c r="F670" s="90" t="s">
        <v>279</v>
      </c>
      <c r="G670" s="90">
        <v>0.19500000000000001</v>
      </c>
      <c r="H670" s="91">
        <f>VLOOKUP(C670,[1]Insumos!$A:$F,5,FALSE)</f>
        <v>37863</v>
      </c>
      <c r="I670" s="92">
        <f t="shared" ref="I670:I676" si="72">ROUND(H670*G670,0)</f>
        <v>7383</v>
      </c>
      <c r="J670" s="147"/>
      <c r="K670" s="147"/>
      <c r="L670" s="147"/>
      <c r="M670" s="147"/>
    </row>
    <row r="671" spans="1:13">
      <c r="B671" s="87" t="s">
        <v>186</v>
      </c>
      <c r="C671" s="88" t="s">
        <v>303</v>
      </c>
      <c r="D671" s="89" t="s">
        <v>304</v>
      </c>
      <c r="E671" s="215" t="s">
        <v>305</v>
      </c>
      <c r="F671" s="90" t="s">
        <v>306</v>
      </c>
      <c r="G671" s="90">
        <v>1E-3</v>
      </c>
      <c r="H671" s="91">
        <f>VLOOKUP(C671,[1]Insumos!$A:$F,5,FALSE)</f>
        <v>187426</v>
      </c>
      <c r="I671" s="92">
        <f t="shared" si="72"/>
        <v>187</v>
      </c>
      <c r="J671" s="147"/>
      <c r="K671" s="147"/>
      <c r="L671" s="147"/>
      <c r="M671" s="147"/>
    </row>
    <row r="672" spans="1:13">
      <c r="B672" s="87" t="s">
        <v>186</v>
      </c>
      <c r="C672" s="88" t="s">
        <v>280</v>
      </c>
      <c r="D672" s="117" t="s">
        <v>281</v>
      </c>
      <c r="E672" s="215" t="s">
        <v>282</v>
      </c>
      <c r="F672" s="90" t="s">
        <v>192</v>
      </c>
      <c r="G672" s="90">
        <v>0.01</v>
      </c>
      <c r="H672" s="91">
        <f>VLOOKUP(C672,[1]Insumos!$A:$F,5,FALSE)</f>
        <v>3623</v>
      </c>
      <c r="I672" s="92">
        <f t="shared" si="72"/>
        <v>36</v>
      </c>
      <c r="J672" s="147"/>
      <c r="K672" s="147"/>
      <c r="L672" s="147"/>
      <c r="M672" s="147"/>
    </row>
    <row r="673" spans="1:13">
      <c r="B673" s="87" t="s">
        <v>186</v>
      </c>
      <c r="C673" s="88" t="s">
        <v>283</v>
      </c>
      <c r="D673" s="117" t="s">
        <v>284</v>
      </c>
      <c r="E673" s="215" t="s">
        <v>285</v>
      </c>
      <c r="F673" s="90" t="s">
        <v>192</v>
      </c>
      <c r="G673" s="90">
        <v>0.05</v>
      </c>
      <c r="H673" s="91">
        <f>VLOOKUP(C673,[1]Insumos!$A:$F,5,FALSE)</f>
        <v>1897</v>
      </c>
      <c r="I673" s="92">
        <f t="shared" si="72"/>
        <v>95</v>
      </c>
      <c r="J673" s="147"/>
      <c r="K673" s="147"/>
      <c r="L673" s="147"/>
      <c r="M673" s="147"/>
    </row>
    <row r="674" spans="1:13">
      <c r="B674" s="87" t="s">
        <v>186</v>
      </c>
      <c r="C674" s="88" t="s">
        <v>589</v>
      </c>
      <c r="D674" s="117" t="s">
        <v>590</v>
      </c>
      <c r="E674" s="215" t="s">
        <v>285</v>
      </c>
      <c r="F674" s="90" t="s">
        <v>46</v>
      </c>
      <c r="G674" s="90">
        <v>0.05</v>
      </c>
      <c r="H674" s="91">
        <f>VLOOKUP(C674,[1]Insumos!$A:$F,5,FALSE)</f>
        <v>126506</v>
      </c>
      <c r="I674" s="92">
        <f t="shared" si="72"/>
        <v>6325</v>
      </c>
      <c r="J674" s="147"/>
      <c r="K674" s="147"/>
      <c r="L674" s="147"/>
      <c r="M674" s="147"/>
    </row>
    <row r="675" spans="1:13">
      <c r="B675" s="87" t="s">
        <v>186</v>
      </c>
      <c r="C675" s="88" t="s">
        <v>587</v>
      </c>
      <c r="D675" s="117" t="s">
        <v>588</v>
      </c>
      <c r="E675" s="215" t="s">
        <v>285</v>
      </c>
      <c r="F675" s="90" t="s">
        <v>317</v>
      </c>
      <c r="G675" s="90">
        <v>3</v>
      </c>
      <c r="H675" s="91">
        <f>VLOOKUP(C675,[1]Insumos!$A:$F,5,FALSE)</f>
        <v>1768</v>
      </c>
      <c r="I675" s="92">
        <f t="shared" si="72"/>
        <v>5304</v>
      </c>
      <c r="J675" s="147"/>
      <c r="K675" s="147"/>
      <c r="L675" s="147"/>
      <c r="M675" s="147"/>
    </row>
    <row r="676" spans="1:13" ht="13.5" thickBot="1">
      <c r="B676" s="95" t="s">
        <v>186</v>
      </c>
      <c r="C676" s="96" t="s">
        <v>596</v>
      </c>
      <c r="D676" s="129" t="s">
        <v>597</v>
      </c>
      <c r="E676" s="217" t="s">
        <v>285</v>
      </c>
      <c r="F676" s="98" t="s">
        <v>192</v>
      </c>
      <c r="G676" s="120">
        <v>1</v>
      </c>
      <c r="H676" s="91">
        <f>VLOOKUP(C676,[1]Insumos!$A:$F,5,FALSE)</f>
        <v>1897</v>
      </c>
      <c r="I676" s="92">
        <f t="shared" si="72"/>
        <v>1897</v>
      </c>
      <c r="J676" s="147"/>
      <c r="K676" s="147"/>
      <c r="L676" s="147"/>
      <c r="M676" s="147"/>
    </row>
    <row r="677" spans="1:13" ht="13.5" thickBot="1">
      <c r="B677" s="147"/>
      <c r="C677" s="147"/>
      <c r="D677" s="148"/>
      <c r="F677" s="147"/>
      <c r="G677" s="147"/>
      <c r="H677" s="147"/>
      <c r="I677" s="147"/>
      <c r="J677" s="147"/>
      <c r="K677" s="147"/>
      <c r="L677" s="147"/>
      <c r="M677" s="147"/>
    </row>
    <row r="678" spans="1:13" ht="25.5">
      <c r="B678" s="152" t="s">
        <v>261</v>
      </c>
      <c r="C678" s="122" t="s">
        <v>262</v>
      </c>
      <c r="D678" s="123" t="s">
        <v>263</v>
      </c>
      <c r="E678" s="213" t="s">
        <v>264</v>
      </c>
      <c r="F678" s="124" t="s">
        <v>265</v>
      </c>
      <c r="G678" s="125" t="s">
        <v>266</v>
      </c>
      <c r="H678" s="126" t="s">
        <v>14</v>
      </c>
      <c r="I678" s="127" t="s">
        <v>231</v>
      </c>
      <c r="J678" s="155" t="s">
        <v>267</v>
      </c>
      <c r="K678" s="156" t="s">
        <v>268</v>
      </c>
      <c r="L678" s="147"/>
      <c r="M678" s="147"/>
    </row>
    <row r="679" spans="1:13" ht="25.5">
      <c r="A679" s="147">
        <v>73</v>
      </c>
      <c r="B679" s="80" t="s">
        <v>188</v>
      </c>
      <c r="C679" s="81" t="s">
        <v>271</v>
      </c>
      <c r="D679" s="82" t="s">
        <v>598</v>
      </c>
      <c r="E679" s="214" t="s">
        <v>273</v>
      </c>
      <c r="F679" s="83" t="s">
        <v>274</v>
      </c>
      <c r="G679" s="83"/>
      <c r="H679" s="138"/>
      <c r="I679" s="139">
        <f>SUM(I680:I685)</f>
        <v>20832</v>
      </c>
      <c r="J679" s="86">
        <f>'A.I.U'!$G$30</f>
        <v>1.3668</v>
      </c>
      <c r="K679" s="157">
        <f>ROUND(I679*J679,0)</f>
        <v>28473</v>
      </c>
      <c r="L679" s="147"/>
      <c r="M679" s="147"/>
    </row>
    <row r="680" spans="1:13">
      <c r="B680" s="87" t="s">
        <v>188</v>
      </c>
      <c r="C680" s="88" t="s">
        <v>288</v>
      </c>
      <c r="D680" s="117" t="s">
        <v>289</v>
      </c>
      <c r="E680" s="215" t="s">
        <v>278</v>
      </c>
      <c r="F680" s="90" t="s">
        <v>279</v>
      </c>
      <c r="G680" s="90">
        <v>0.11</v>
      </c>
      <c r="H680" s="91">
        <f>VLOOKUP(C680,[1]Insumos!$A:$F,5,FALSE)</f>
        <v>37863</v>
      </c>
      <c r="I680" s="92">
        <f t="shared" ref="I680:I685" si="73">ROUND(H680*G680,0)</f>
        <v>4165</v>
      </c>
      <c r="J680" s="147"/>
      <c r="K680" s="147"/>
      <c r="L680" s="147"/>
      <c r="M680" s="147"/>
    </row>
    <row r="681" spans="1:13">
      <c r="B681" s="87" t="s">
        <v>188</v>
      </c>
      <c r="C681" s="88" t="s">
        <v>303</v>
      </c>
      <c r="D681" s="89" t="s">
        <v>304</v>
      </c>
      <c r="E681" s="215" t="s">
        <v>305</v>
      </c>
      <c r="F681" s="90" t="s">
        <v>306</v>
      </c>
      <c r="G681" s="90">
        <v>6.3000000000000003E-4</v>
      </c>
      <c r="H681" s="91">
        <f>VLOOKUP(C681,[1]Insumos!$A:$F,5,FALSE)</f>
        <v>187426</v>
      </c>
      <c r="I681" s="92">
        <f t="shared" si="73"/>
        <v>118</v>
      </c>
      <c r="J681" s="147"/>
      <c r="K681" s="147"/>
      <c r="L681" s="147"/>
      <c r="M681" s="147"/>
    </row>
    <row r="682" spans="1:13">
      <c r="B682" s="87" t="s">
        <v>188</v>
      </c>
      <c r="C682" s="88" t="s">
        <v>280</v>
      </c>
      <c r="D682" s="117" t="s">
        <v>281</v>
      </c>
      <c r="E682" s="215" t="s">
        <v>282</v>
      </c>
      <c r="F682" s="90" t="s">
        <v>192</v>
      </c>
      <c r="G682" s="90">
        <v>0.05</v>
      </c>
      <c r="H682" s="91">
        <f>VLOOKUP(C682,[1]Insumos!$A:$F,5,FALSE)</f>
        <v>3623</v>
      </c>
      <c r="I682" s="92">
        <f t="shared" si="73"/>
        <v>181</v>
      </c>
      <c r="J682" s="147"/>
      <c r="K682" s="147"/>
      <c r="L682" s="147"/>
      <c r="M682" s="147"/>
    </row>
    <row r="683" spans="1:13">
      <c r="B683" s="87" t="s">
        <v>188</v>
      </c>
      <c r="C683" s="88" t="s">
        <v>283</v>
      </c>
      <c r="D683" s="117" t="s">
        <v>284</v>
      </c>
      <c r="E683" s="215" t="s">
        <v>285</v>
      </c>
      <c r="F683" s="90" t="s">
        <v>192</v>
      </c>
      <c r="G683" s="90">
        <v>0.11700000000000001</v>
      </c>
      <c r="H683" s="91">
        <f>VLOOKUP(C683,[1]Insumos!$A:$F,5,FALSE)</f>
        <v>1897</v>
      </c>
      <c r="I683" s="92">
        <f t="shared" si="73"/>
        <v>222</v>
      </c>
      <c r="J683" s="147"/>
      <c r="K683" s="147"/>
      <c r="L683" s="147"/>
      <c r="M683" s="147"/>
    </row>
    <row r="684" spans="1:13">
      <c r="B684" s="87" t="s">
        <v>188</v>
      </c>
      <c r="C684" s="88" t="s">
        <v>599</v>
      </c>
      <c r="D684" s="117" t="s">
        <v>600</v>
      </c>
      <c r="E684" s="215" t="s">
        <v>285</v>
      </c>
      <c r="F684" s="90" t="s">
        <v>274</v>
      </c>
      <c r="G684" s="90">
        <v>1</v>
      </c>
      <c r="H684" s="91">
        <f>VLOOKUP(C684,[1]Insumos!$A:$F,5,FALSE)</f>
        <v>12983</v>
      </c>
      <c r="I684" s="92">
        <f t="shared" si="73"/>
        <v>12983</v>
      </c>
      <c r="J684" s="147"/>
      <c r="K684" s="147"/>
      <c r="L684" s="147"/>
      <c r="M684" s="147"/>
    </row>
    <row r="685" spans="1:13" ht="13.5" thickBot="1">
      <c r="B685" s="95" t="s">
        <v>188</v>
      </c>
      <c r="C685" s="96" t="s">
        <v>589</v>
      </c>
      <c r="D685" s="129" t="s">
        <v>590</v>
      </c>
      <c r="E685" s="217" t="s">
        <v>285</v>
      </c>
      <c r="F685" s="98" t="s">
        <v>46</v>
      </c>
      <c r="G685" s="98">
        <v>2.5000000000000001E-2</v>
      </c>
      <c r="H685" s="91">
        <f>VLOOKUP(C685,[1]Insumos!$A:$F,5,FALSE)</f>
        <v>126506</v>
      </c>
      <c r="I685" s="92">
        <f t="shared" si="73"/>
        <v>3163</v>
      </c>
      <c r="J685" s="147"/>
      <c r="K685" s="147"/>
      <c r="L685" s="147"/>
      <c r="M685" s="147"/>
    </row>
    <row r="686" spans="1:13" ht="13.5" thickBot="1">
      <c r="B686" s="147"/>
      <c r="C686" s="147"/>
      <c r="D686" s="196"/>
      <c r="F686" s="147"/>
      <c r="G686" s="147"/>
      <c r="H686" s="147"/>
      <c r="I686" s="147"/>
      <c r="J686" s="147"/>
      <c r="K686" s="147"/>
      <c r="L686" s="147"/>
      <c r="M686" s="147"/>
    </row>
    <row r="687" spans="1:13" ht="25.5">
      <c r="B687" s="152" t="s">
        <v>261</v>
      </c>
      <c r="C687" s="122" t="s">
        <v>262</v>
      </c>
      <c r="D687" s="123" t="s">
        <v>263</v>
      </c>
      <c r="E687" s="213" t="s">
        <v>264</v>
      </c>
      <c r="F687" s="124" t="s">
        <v>265</v>
      </c>
      <c r="G687" s="125" t="s">
        <v>266</v>
      </c>
      <c r="H687" s="126" t="s">
        <v>14</v>
      </c>
      <c r="I687" s="127" t="s">
        <v>231</v>
      </c>
      <c r="J687" s="155" t="s">
        <v>267</v>
      </c>
      <c r="K687" s="156" t="s">
        <v>268</v>
      </c>
      <c r="L687" s="147"/>
      <c r="M687" s="147"/>
    </row>
    <row r="688" spans="1:13" ht="25.5">
      <c r="A688" s="147">
        <v>74</v>
      </c>
      <c r="B688" s="80" t="s">
        <v>190</v>
      </c>
      <c r="C688" s="81" t="s">
        <v>271</v>
      </c>
      <c r="D688" s="82" t="s">
        <v>191</v>
      </c>
      <c r="E688" s="214" t="s">
        <v>273</v>
      </c>
      <c r="F688" s="83" t="s">
        <v>192</v>
      </c>
      <c r="G688" s="83"/>
      <c r="H688" s="138"/>
      <c r="I688" s="139">
        <f>SUM(I689:I694)</f>
        <v>240816</v>
      </c>
      <c r="J688" s="86">
        <f>'A.I.U'!$G$30</f>
        <v>1.3668</v>
      </c>
      <c r="K688" s="157">
        <f>ROUND(I688*J688,0)</f>
        <v>329147</v>
      </c>
      <c r="L688" s="147"/>
      <c r="M688" s="147"/>
    </row>
    <row r="689" spans="1:13">
      <c r="B689" s="87" t="s">
        <v>190</v>
      </c>
      <c r="C689" s="88" t="s">
        <v>313</v>
      </c>
      <c r="D689" s="89" t="s">
        <v>314</v>
      </c>
      <c r="E689" s="215" t="s">
        <v>278</v>
      </c>
      <c r="F689" s="90" t="s">
        <v>279</v>
      </c>
      <c r="G689" s="90">
        <v>0.8</v>
      </c>
      <c r="H689" s="91">
        <f>VLOOKUP(C689,[1]Insumos!$A:$F,5,FALSE)</f>
        <v>81549</v>
      </c>
      <c r="I689" s="92">
        <f t="shared" ref="I689:I694" si="74">ROUND(H689*G689,0)</f>
        <v>65239</v>
      </c>
      <c r="J689" s="93"/>
      <c r="K689" s="93"/>
      <c r="L689" s="147"/>
      <c r="M689" s="147"/>
    </row>
    <row r="690" spans="1:13">
      <c r="B690" s="87" t="s">
        <v>190</v>
      </c>
      <c r="C690" s="88" t="s">
        <v>303</v>
      </c>
      <c r="D690" s="89" t="s">
        <v>304</v>
      </c>
      <c r="E690" s="215" t="s">
        <v>305</v>
      </c>
      <c r="F690" s="90" t="s">
        <v>306</v>
      </c>
      <c r="G690" s="90">
        <v>1E-3</v>
      </c>
      <c r="H690" s="91">
        <f>VLOOKUP(C690,[1]Insumos!$A:$F,5,FALSE)</f>
        <v>187426</v>
      </c>
      <c r="I690" s="92">
        <f t="shared" si="74"/>
        <v>187</v>
      </c>
      <c r="J690" s="93"/>
      <c r="K690" s="93"/>
      <c r="L690" s="147"/>
      <c r="M690" s="147"/>
    </row>
    <row r="691" spans="1:13" ht="25.5">
      <c r="B691" s="87" t="s">
        <v>190</v>
      </c>
      <c r="C691" s="88" t="s">
        <v>364</v>
      </c>
      <c r="D691" s="89" t="s">
        <v>365</v>
      </c>
      <c r="E691" s="215" t="s">
        <v>305</v>
      </c>
      <c r="F691" s="90" t="s">
        <v>366</v>
      </c>
      <c r="G691" s="90">
        <v>0.5</v>
      </c>
      <c r="H691" s="91">
        <f>VLOOKUP(C691,[1]Insumos!$A:$F,5,FALSE)</f>
        <v>322400</v>
      </c>
      <c r="I691" s="92">
        <f t="shared" si="74"/>
        <v>161200</v>
      </c>
      <c r="J691" s="93"/>
      <c r="K691" s="93"/>
      <c r="L691" s="147"/>
      <c r="M691" s="147"/>
    </row>
    <row r="692" spans="1:13">
      <c r="B692" s="87" t="s">
        <v>190</v>
      </c>
      <c r="C692" s="88" t="s">
        <v>601</v>
      </c>
      <c r="D692" s="89" t="s">
        <v>602</v>
      </c>
      <c r="E692" s="215" t="s">
        <v>305</v>
      </c>
      <c r="F692" s="90" t="s">
        <v>306</v>
      </c>
      <c r="G692" s="90">
        <v>0.1</v>
      </c>
      <c r="H692" s="91">
        <f>VLOOKUP(C692,[1]Insumos!$A:$F,5,FALSE)</f>
        <v>111019</v>
      </c>
      <c r="I692" s="92">
        <f t="shared" si="74"/>
        <v>11102</v>
      </c>
      <c r="J692" s="93"/>
      <c r="K692" s="93"/>
      <c r="L692" s="147"/>
      <c r="M692" s="147"/>
    </row>
    <row r="693" spans="1:13">
      <c r="B693" s="87" t="s">
        <v>190</v>
      </c>
      <c r="C693" s="88" t="s">
        <v>280</v>
      </c>
      <c r="D693" s="89" t="s">
        <v>281</v>
      </c>
      <c r="E693" s="215" t="s">
        <v>282</v>
      </c>
      <c r="F693" s="90" t="s">
        <v>192</v>
      </c>
      <c r="G693" s="90">
        <v>0.8</v>
      </c>
      <c r="H693" s="91">
        <f>VLOOKUP(C693,[1]Insumos!$A:$F,5,FALSE)</f>
        <v>3623</v>
      </c>
      <c r="I693" s="92">
        <f t="shared" si="74"/>
        <v>2898</v>
      </c>
      <c r="J693" s="147"/>
      <c r="K693" s="147"/>
      <c r="L693" s="147"/>
      <c r="M693" s="147"/>
    </row>
    <row r="694" spans="1:13" ht="13.5" thickBot="1">
      <c r="B694" s="95" t="s">
        <v>190</v>
      </c>
      <c r="C694" s="96" t="s">
        <v>283</v>
      </c>
      <c r="D694" s="97" t="s">
        <v>284</v>
      </c>
      <c r="E694" s="217" t="s">
        <v>285</v>
      </c>
      <c r="F694" s="98" t="s">
        <v>192</v>
      </c>
      <c r="G694" s="140">
        <v>0.1</v>
      </c>
      <c r="H694" s="91">
        <f>VLOOKUP(C694,[1]Insumos!$A:$F,5,FALSE)</f>
        <v>1897</v>
      </c>
      <c r="I694" s="92">
        <f t="shared" si="74"/>
        <v>190</v>
      </c>
      <c r="J694" s="147"/>
      <c r="K694" s="147"/>
      <c r="L694" s="147"/>
      <c r="M694" s="147"/>
    </row>
    <row r="695" spans="1:13" ht="13.5" thickBot="1">
      <c r="B695" s="147"/>
      <c r="C695" s="147"/>
      <c r="D695" s="196"/>
      <c r="F695" s="147"/>
      <c r="G695" s="147"/>
      <c r="H695" s="147"/>
      <c r="I695" s="147"/>
      <c r="J695" s="147"/>
      <c r="K695" s="147"/>
      <c r="L695" s="147"/>
      <c r="M695" s="147"/>
    </row>
    <row r="696" spans="1:13" ht="25.5">
      <c r="B696" s="152" t="s">
        <v>261</v>
      </c>
      <c r="C696" s="122" t="s">
        <v>262</v>
      </c>
      <c r="D696" s="123" t="s">
        <v>263</v>
      </c>
      <c r="E696" s="213" t="s">
        <v>264</v>
      </c>
      <c r="F696" s="124" t="s">
        <v>265</v>
      </c>
      <c r="G696" s="125" t="s">
        <v>266</v>
      </c>
      <c r="H696" s="126" t="s">
        <v>14</v>
      </c>
      <c r="I696" s="127" t="s">
        <v>231</v>
      </c>
      <c r="J696" s="155" t="s">
        <v>267</v>
      </c>
      <c r="K696" s="156" t="s">
        <v>268</v>
      </c>
      <c r="L696" s="147"/>
      <c r="M696" s="147"/>
    </row>
    <row r="697" spans="1:13" ht="102.75" customHeight="1">
      <c r="A697" s="147">
        <v>75</v>
      </c>
      <c r="B697" s="80" t="s">
        <v>195</v>
      </c>
      <c r="C697" s="81" t="s">
        <v>271</v>
      </c>
      <c r="D697" s="82" t="s">
        <v>603</v>
      </c>
      <c r="E697" s="214" t="s">
        <v>273</v>
      </c>
      <c r="F697" s="83" t="s">
        <v>148</v>
      </c>
      <c r="G697" s="83"/>
      <c r="H697" s="84"/>
      <c r="I697" s="85">
        <f>+SUM(I698:I710)</f>
        <v>191883</v>
      </c>
      <c r="J697" s="86">
        <f>'A.I.U'!$G$30</f>
        <v>1.3668</v>
      </c>
      <c r="K697" s="157">
        <f>ROUND(I697*J697,0)</f>
        <v>262266</v>
      </c>
      <c r="L697" s="147"/>
      <c r="M697" s="147"/>
    </row>
    <row r="698" spans="1:13">
      <c r="B698" s="87" t="s">
        <v>195</v>
      </c>
      <c r="C698" s="88" t="s">
        <v>416</v>
      </c>
      <c r="D698" s="89" t="s">
        <v>417</v>
      </c>
      <c r="E698" s="215" t="s">
        <v>380</v>
      </c>
      <c r="F698" s="90" t="s">
        <v>46</v>
      </c>
      <c r="G698" s="90">
        <v>6.0000000000000001E-3</v>
      </c>
      <c r="H698" s="91">
        <f>VLOOKUP(C698,[1]Insumos!$A:$F,5,FALSE)</f>
        <v>465478</v>
      </c>
      <c r="I698" s="92">
        <f t="shared" ref="I698:I710" si="75">ROUND(H698*G698,0)</f>
        <v>2793</v>
      </c>
      <c r="J698" s="86"/>
      <c r="K698" s="157"/>
      <c r="L698" s="147"/>
      <c r="M698" s="147"/>
    </row>
    <row r="699" spans="1:13">
      <c r="B699" s="87" t="s">
        <v>195</v>
      </c>
      <c r="C699" s="88" t="s">
        <v>604</v>
      </c>
      <c r="D699" s="89" t="s">
        <v>605</v>
      </c>
      <c r="E699" s="215" t="s">
        <v>278</v>
      </c>
      <c r="F699" s="146" t="s">
        <v>279</v>
      </c>
      <c r="G699" s="146">
        <v>1</v>
      </c>
      <c r="H699" s="91">
        <f>VLOOKUP(C699,[1]Insumos!$A:$F,5,FALSE)</f>
        <v>57752</v>
      </c>
      <c r="I699" s="92">
        <f t="shared" si="75"/>
        <v>57752</v>
      </c>
      <c r="J699" s="86"/>
      <c r="K699" s="157"/>
      <c r="L699" s="147"/>
      <c r="M699" s="147"/>
    </row>
    <row r="700" spans="1:13">
      <c r="B700" s="87" t="s">
        <v>195</v>
      </c>
      <c r="C700" s="88" t="s">
        <v>303</v>
      </c>
      <c r="D700" s="89" t="s">
        <v>304</v>
      </c>
      <c r="E700" s="215" t="s">
        <v>305</v>
      </c>
      <c r="F700" s="90" t="s">
        <v>306</v>
      </c>
      <c r="G700" s="90">
        <v>0.04</v>
      </c>
      <c r="H700" s="91">
        <f>VLOOKUP(C700,[1]Insumos!$A:$F,5,FALSE)</f>
        <v>187426</v>
      </c>
      <c r="I700" s="92">
        <f t="shared" si="75"/>
        <v>7497</v>
      </c>
      <c r="J700" s="86"/>
      <c r="K700" s="157"/>
      <c r="L700" s="147"/>
      <c r="M700" s="147"/>
    </row>
    <row r="701" spans="1:13">
      <c r="B701" s="87" t="s">
        <v>195</v>
      </c>
      <c r="C701" s="88" t="s">
        <v>606</v>
      </c>
      <c r="D701" s="89" t="s">
        <v>607</v>
      </c>
      <c r="E701" s="215" t="s">
        <v>305</v>
      </c>
      <c r="F701" s="90" t="s">
        <v>279</v>
      </c>
      <c r="G701" s="112">
        <v>0.1</v>
      </c>
      <c r="H701" s="91">
        <f>VLOOKUP(C701,[1]Insumos!$A:$F,5,FALSE)</f>
        <v>46854</v>
      </c>
      <c r="I701" s="92">
        <f t="shared" si="75"/>
        <v>4685</v>
      </c>
      <c r="J701" s="86"/>
      <c r="K701" s="157"/>
      <c r="L701" s="147"/>
      <c r="M701" s="147"/>
    </row>
    <row r="702" spans="1:13">
      <c r="B702" s="87" t="s">
        <v>195</v>
      </c>
      <c r="C702" s="88" t="s">
        <v>280</v>
      </c>
      <c r="D702" s="89" t="s">
        <v>281</v>
      </c>
      <c r="E702" s="215" t="s">
        <v>282</v>
      </c>
      <c r="F702" s="90" t="s">
        <v>192</v>
      </c>
      <c r="G702" s="90">
        <v>0.32</v>
      </c>
      <c r="H702" s="91">
        <f>VLOOKUP(C702,[1]Insumos!$A:$F,5,FALSE)</f>
        <v>3623</v>
      </c>
      <c r="I702" s="92">
        <f t="shared" si="75"/>
        <v>1159</v>
      </c>
      <c r="J702" s="86"/>
      <c r="K702" s="157"/>
      <c r="L702" s="147"/>
      <c r="M702" s="147"/>
    </row>
    <row r="703" spans="1:13" ht="25.5">
      <c r="B703" s="87" t="s">
        <v>195</v>
      </c>
      <c r="C703" s="88" t="s">
        <v>608</v>
      </c>
      <c r="D703" s="89" t="s">
        <v>609</v>
      </c>
      <c r="E703" s="215" t="s">
        <v>285</v>
      </c>
      <c r="F703" s="90" t="s">
        <v>375</v>
      </c>
      <c r="G703" s="90">
        <v>0.06</v>
      </c>
      <c r="H703" s="91">
        <f>VLOOKUP(C703,[1]Insumos!$A:$F,5,FALSE)</f>
        <v>140296</v>
      </c>
      <c r="I703" s="92">
        <f t="shared" si="75"/>
        <v>8418</v>
      </c>
      <c r="J703" s="86"/>
      <c r="K703" s="157"/>
      <c r="L703" s="147"/>
      <c r="M703" s="147"/>
    </row>
    <row r="704" spans="1:13" ht="38.25">
      <c r="B704" s="87" t="s">
        <v>195</v>
      </c>
      <c r="C704" s="88" t="s">
        <v>610</v>
      </c>
      <c r="D704" s="89" t="s">
        <v>611</v>
      </c>
      <c r="E704" s="215" t="s">
        <v>285</v>
      </c>
      <c r="F704" s="90" t="s">
        <v>375</v>
      </c>
      <c r="G704" s="90">
        <v>0.08</v>
      </c>
      <c r="H704" s="91">
        <f>VLOOKUP(C704,[1]Insumos!$A:$F,5,FALSE)</f>
        <v>157529</v>
      </c>
      <c r="I704" s="92">
        <f t="shared" si="75"/>
        <v>12602</v>
      </c>
      <c r="J704" s="86"/>
      <c r="K704" s="157"/>
      <c r="L704" s="147"/>
      <c r="M704" s="147"/>
    </row>
    <row r="705" spans="1:13">
      <c r="B705" s="87" t="s">
        <v>195</v>
      </c>
      <c r="C705" s="88" t="s">
        <v>612</v>
      </c>
      <c r="D705" s="89" t="s">
        <v>613</v>
      </c>
      <c r="E705" s="215" t="s">
        <v>285</v>
      </c>
      <c r="F705" s="90" t="s">
        <v>375</v>
      </c>
      <c r="G705" s="90">
        <v>7.0000000000000007E-2</v>
      </c>
      <c r="H705" s="91">
        <f>VLOOKUP(C705,[1]Insumos!$A:$F,5,FALSE)</f>
        <v>225374</v>
      </c>
      <c r="I705" s="92">
        <f t="shared" si="75"/>
        <v>15776</v>
      </c>
      <c r="J705" s="86"/>
      <c r="K705" s="157"/>
      <c r="L705" s="147"/>
      <c r="M705" s="147"/>
    </row>
    <row r="706" spans="1:13">
      <c r="B706" s="87" t="s">
        <v>195</v>
      </c>
      <c r="C706" s="88" t="s">
        <v>283</v>
      </c>
      <c r="D706" s="89" t="s">
        <v>284</v>
      </c>
      <c r="E706" s="215" t="s">
        <v>285</v>
      </c>
      <c r="F706" s="146" t="s">
        <v>192</v>
      </c>
      <c r="G706" s="146">
        <v>5.5202470000000003</v>
      </c>
      <c r="H706" s="91">
        <f>VLOOKUP(C706,[1]Insumos!$A:$F,5,FALSE)</f>
        <v>1897</v>
      </c>
      <c r="I706" s="92">
        <f t="shared" si="75"/>
        <v>10472</v>
      </c>
      <c r="J706" s="86"/>
      <c r="K706" s="157"/>
      <c r="L706" s="147"/>
      <c r="M706" s="147"/>
    </row>
    <row r="707" spans="1:13">
      <c r="B707" s="87" t="s">
        <v>195</v>
      </c>
      <c r="C707" s="88" t="s">
        <v>614</v>
      </c>
      <c r="D707" s="89" t="s">
        <v>615</v>
      </c>
      <c r="E707" s="215" t="s">
        <v>285</v>
      </c>
      <c r="F707" s="90" t="s">
        <v>192</v>
      </c>
      <c r="G707" s="112">
        <v>2</v>
      </c>
      <c r="H707" s="91">
        <f>VLOOKUP(C707,[1]Insumos!$A:$F,5,FALSE)</f>
        <v>5121</v>
      </c>
      <c r="I707" s="92">
        <f t="shared" si="75"/>
        <v>10242</v>
      </c>
      <c r="J707" s="86"/>
      <c r="K707" s="157"/>
      <c r="L707" s="147"/>
      <c r="M707" s="147"/>
    </row>
    <row r="708" spans="1:13">
      <c r="B708" s="87" t="s">
        <v>195</v>
      </c>
      <c r="C708" s="88" t="s">
        <v>616</v>
      </c>
      <c r="D708" s="89" t="s">
        <v>617</v>
      </c>
      <c r="E708" s="215" t="s">
        <v>285</v>
      </c>
      <c r="F708" s="90" t="s">
        <v>192</v>
      </c>
      <c r="G708" s="112">
        <v>8</v>
      </c>
      <c r="H708" s="91">
        <f>VLOOKUP(C708,[1]Insumos!$A:$F,5,FALSE)</f>
        <v>1535</v>
      </c>
      <c r="I708" s="92">
        <f t="shared" si="75"/>
        <v>12280</v>
      </c>
      <c r="J708" s="86"/>
      <c r="K708" s="157"/>
      <c r="L708" s="147"/>
      <c r="M708" s="147"/>
    </row>
    <row r="709" spans="1:13" ht="25.5">
      <c r="B709" s="87" t="s">
        <v>195</v>
      </c>
      <c r="C709" s="88" t="s">
        <v>618</v>
      </c>
      <c r="D709" s="89" t="s">
        <v>619</v>
      </c>
      <c r="E709" s="215" t="s">
        <v>285</v>
      </c>
      <c r="F709" s="146" t="s">
        <v>317</v>
      </c>
      <c r="G709" s="408">
        <v>0.05</v>
      </c>
      <c r="H709" s="91">
        <f>VLOOKUP(C709,[1]Insumos!$A:$F,5,FALSE)</f>
        <v>22500</v>
      </c>
      <c r="I709" s="92">
        <f t="shared" si="75"/>
        <v>1125</v>
      </c>
      <c r="J709" s="86"/>
      <c r="K709" s="157"/>
      <c r="L709" s="147"/>
      <c r="M709" s="147"/>
    </row>
    <row r="710" spans="1:13" ht="13.5" thickBot="1">
      <c r="B710" s="95" t="s">
        <v>195</v>
      </c>
      <c r="C710" s="96" t="s">
        <v>620</v>
      </c>
      <c r="D710" s="97" t="s">
        <v>621</v>
      </c>
      <c r="E710" s="217" t="s">
        <v>285</v>
      </c>
      <c r="F710" s="98" t="s">
        <v>295</v>
      </c>
      <c r="G710" s="111">
        <v>3</v>
      </c>
      <c r="H710" s="91">
        <f>VLOOKUP(C710,[1]Insumos!$A:$F,5,FALSE)</f>
        <v>15694</v>
      </c>
      <c r="I710" s="92">
        <f t="shared" si="75"/>
        <v>47082</v>
      </c>
      <c r="J710" s="86"/>
      <c r="K710" s="157"/>
      <c r="L710" s="147"/>
      <c r="M710" s="147"/>
    </row>
    <row r="711" spans="1:13" ht="13.5" thickBot="1">
      <c r="B711" s="147"/>
      <c r="C711" s="147"/>
      <c r="D711" s="196"/>
      <c r="F711" s="147"/>
      <c r="G711" s="147"/>
      <c r="H711" s="147"/>
      <c r="I711" s="147"/>
      <c r="J711" s="147"/>
      <c r="K711" s="147"/>
      <c r="L711" s="147"/>
      <c r="M711" s="147"/>
    </row>
    <row r="712" spans="1:13" ht="25.5">
      <c r="B712" s="152" t="s">
        <v>261</v>
      </c>
      <c r="C712" s="122" t="s">
        <v>262</v>
      </c>
      <c r="D712" s="123" t="s">
        <v>263</v>
      </c>
      <c r="E712" s="213" t="s">
        <v>264</v>
      </c>
      <c r="F712" s="124" t="s">
        <v>265</v>
      </c>
      <c r="G712" s="125" t="s">
        <v>266</v>
      </c>
      <c r="H712" s="126" t="s">
        <v>14</v>
      </c>
      <c r="I712" s="127" t="s">
        <v>231</v>
      </c>
      <c r="J712" s="155" t="s">
        <v>267</v>
      </c>
      <c r="K712" s="156" t="s">
        <v>268</v>
      </c>
      <c r="L712" s="147"/>
      <c r="M712" s="147"/>
    </row>
    <row r="713" spans="1:13" s="197" customFormat="1" ht="41.25" customHeight="1">
      <c r="A713" s="193">
        <v>76</v>
      </c>
      <c r="B713" s="245" t="s">
        <v>199</v>
      </c>
      <c r="C713" s="141" t="s">
        <v>271</v>
      </c>
      <c r="D713" s="82" t="s">
        <v>622</v>
      </c>
      <c r="E713" s="225" t="s">
        <v>273</v>
      </c>
      <c r="F713" s="142" t="s">
        <v>274</v>
      </c>
      <c r="G713" s="142"/>
      <c r="H713" s="143"/>
      <c r="I713" s="144">
        <f>SUM(I714:I719)</f>
        <v>6407</v>
      </c>
      <c r="J713" s="86">
        <f>'A.I.U'!$G$30</f>
        <v>1.3668</v>
      </c>
      <c r="K713" s="194">
        <f>ROUND(I713*J713,0)</f>
        <v>8757</v>
      </c>
      <c r="L713" s="193"/>
      <c r="M713" s="193"/>
    </row>
    <row r="714" spans="1:13">
      <c r="B714" s="87" t="s">
        <v>199</v>
      </c>
      <c r="C714" s="88" t="s">
        <v>351</v>
      </c>
      <c r="D714" s="89" t="s">
        <v>352</v>
      </c>
      <c r="E714" s="215" t="s">
        <v>278</v>
      </c>
      <c r="F714" s="90" t="s">
        <v>279</v>
      </c>
      <c r="G714" s="90">
        <v>0.05</v>
      </c>
      <c r="H714" s="91">
        <f>VLOOKUP(C714,[1]Insumos!$A:$F,5,FALSE)</f>
        <v>52425</v>
      </c>
      <c r="I714" s="92">
        <f t="shared" ref="I714:I719" si="76">ROUND(H714*G714,0)</f>
        <v>2621</v>
      </c>
      <c r="J714" s="147"/>
      <c r="K714" s="147"/>
      <c r="L714" s="147"/>
      <c r="M714" s="147"/>
    </row>
    <row r="715" spans="1:13">
      <c r="B715" s="87" t="s">
        <v>199</v>
      </c>
      <c r="C715" s="88" t="s">
        <v>303</v>
      </c>
      <c r="D715" s="89" t="s">
        <v>304</v>
      </c>
      <c r="E715" s="215" t="s">
        <v>305</v>
      </c>
      <c r="F715" s="90" t="s">
        <v>306</v>
      </c>
      <c r="G715" s="90">
        <v>1E-3</v>
      </c>
      <c r="H715" s="91">
        <f>VLOOKUP(C715,[1]Insumos!$A:$F,5,FALSE)</f>
        <v>187426</v>
      </c>
      <c r="I715" s="92">
        <f t="shared" si="76"/>
        <v>187</v>
      </c>
      <c r="J715" s="147"/>
      <c r="K715" s="147"/>
      <c r="L715" s="147"/>
      <c r="M715" s="147"/>
    </row>
    <row r="716" spans="1:13">
      <c r="B716" s="87" t="s">
        <v>199</v>
      </c>
      <c r="C716" s="88" t="s">
        <v>280</v>
      </c>
      <c r="D716" s="117" t="s">
        <v>281</v>
      </c>
      <c r="E716" s="215" t="s">
        <v>282</v>
      </c>
      <c r="F716" s="90" t="s">
        <v>192</v>
      </c>
      <c r="G716" s="90">
        <v>0.05</v>
      </c>
      <c r="H716" s="91">
        <f>VLOOKUP(C716,[1]Insumos!$A:$F,5,FALSE)</f>
        <v>3623</v>
      </c>
      <c r="I716" s="92">
        <f t="shared" si="76"/>
        <v>181</v>
      </c>
      <c r="J716" s="147"/>
      <c r="K716" s="147"/>
      <c r="L716" s="147"/>
      <c r="M716" s="147"/>
    </row>
    <row r="717" spans="1:13">
      <c r="B717" s="87" t="s">
        <v>199</v>
      </c>
      <c r="C717" s="88" t="s">
        <v>283</v>
      </c>
      <c r="D717" s="117" t="s">
        <v>284</v>
      </c>
      <c r="E717" s="215" t="s">
        <v>285</v>
      </c>
      <c r="F717" s="90" t="s">
        <v>192</v>
      </c>
      <c r="G717" s="90">
        <v>0.1</v>
      </c>
      <c r="H717" s="91">
        <f>VLOOKUP(C717,[1]Insumos!$A:$F,5,FALSE)</f>
        <v>1897</v>
      </c>
      <c r="I717" s="92">
        <f t="shared" si="76"/>
        <v>190</v>
      </c>
      <c r="J717" s="147"/>
      <c r="K717" s="147"/>
      <c r="L717" s="147"/>
      <c r="M717" s="147"/>
    </row>
    <row r="718" spans="1:13">
      <c r="B718" s="87" t="s">
        <v>199</v>
      </c>
      <c r="C718" s="88" t="s">
        <v>411</v>
      </c>
      <c r="D718" s="117" t="s">
        <v>412</v>
      </c>
      <c r="E718" s="215" t="s">
        <v>285</v>
      </c>
      <c r="F718" s="90" t="s">
        <v>192</v>
      </c>
      <c r="G718" s="114">
        <v>0.11428571428571428</v>
      </c>
      <c r="H718" s="91">
        <f>VLOOKUP(C718,[1]Insumos!$A:$F,5,FALSE)</f>
        <v>3316</v>
      </c>
      <c r="I718" s="92">
        <f t="shared" si="76"/>
        <v>379</v>
      </c>
      <c r="J718" s="147"/>
      <c r="K718" s="147"/>
      <c r="L718" s="147"/>
      <c r="M718" s="147"/>
    </row>
    <row r="719" spans="1:13" ht="13.5" thickBot="1">
      <c r="B719" s="95" t="s">
        <v>199</v>
      </c>
      <c r="C719" s="96" t="s">
        <v>623</v>
      </c>
      <c r="D719" s="129" t="s">
        <v>624</v>
      </c>
      <c r="E719" s="217" t="s">
        <v>285</v>
      </c>
      <c r="F719" s="98" t="s">
        <v>274</v>
      </c>
      <c r="G719" s="115">
        <v>1.1000000000000001</v>
      </c>
      <c r="H719" s="91">
        <f>VLOOKUP(C719,[1]Insumos!$A:$F,5,FALSE)</f>
        <v>2590</v>
      </c>
      <c r="I719" s="92">
        <f t="shared" si="76"/>
        <v>2849</v>
      </c>
      <c r="J719" s="147"/>
      <c r="K719" s="147"/>
      <c r="L719" s="147"/>
      <c r="M719" s="147"/>
    </row>
    <row r="720" spans="1:13" ht="13.5" thickBot="1">
      <c r="B720" s="147"/>
      <c r="C720" s="147"/>
      <c r="D720" s="148"/>
      <c r="F720" s="147"/>
      <c r="G720" s="147"/>
      <c r="H720" s="147"/>
      <c r="I720" s="147"/>
      <c r="J720" s="147"/>
      <c r="K720" s="147"/>
      <c r="L720" s="147"/>
      <c r="M720" s="147"/>
    </row>
    <row r="721" spans="1:13" ht="25.5">
      <c r="B721" s="152" t="s">
        <v>261</v>
      </c>
      <c r="C721" s="122" t="s">
        <v>262</v>
      </c>
      <c r="D721" s="123" t="s">
        <v>263</v>
      </c>
      <c r="E721" s="213" t="s">
        <v>264</v>
      </c>
      <c r="F721" s="124" t="s">
        <v>265</v>
      </c>
      <c r="G721" s="125" t="s">
        <v>266</v>
      </c>
      <c r="H721" s="126" t="s">
        <v>14</v>
      </c>
      <c r="I721" s="127" t="s">
        <v>231</v>
      </c>
      <c r="J721" s="155" t="s">
        <v>267</v>
      </c>
      <c r="K721" s="156" t="s">
        <v>268</v>
      </c>
      <c r="L721" s="147"/>
      <c r="M721" s="147"/>
    </row>
    <row r="722" spans="1:13" s="197" customFormat="1" ht="28.5" customHeight="1">
      <c r="A722" s="193">
        <v>77</v>
      </c>
      <c r="B722" s="245" t="s">
        <v>197</v>
      </c>
      <c r="C722" s="141" t="s">
        <v>271</v>
      </c>
      <c r="D722" s="82" t="s">
        <v>625</v>
      </c>
      <c r="E722" s="225"/>
      <c r="F722" s="142" t="s">
        <v>279</v>
      </c>
      <c r="G722" s="142"/>
      <c r="H722" s="143"/>
      <c r="I722" s="144">
        <f>SUM(I723)</f>
        <v>304381</v>
      </c>
      <c r="J722" s="86">
        <f>'A.I.U'!$G$30</f>
        <v>1.3668</v>
      </c>
      <c r="K722" s="194">
        <f>ROUND(I722*J722,0)</f>
        <v>416028</v>
      </c>
      <c r="L722" s="147"/>
      <c r="M722" s="193"/>
    </row>
    <row r="723" spans="1:13" ht="13.5" customHeight="1">
      <c r="B723" s="87"/>
      <c r="C723" s="88" t="s">
        <v>197</v>
      </c>
      <c r="D723" s="89" t="s">
        <v>625</v>
      </c>
      <c r="E723" s="215" t="s">
        <v>305</v>
      </c>
      <c r="F723" s="90" t="s">
        <v>279</v>
      </c>
      <c r="G723" s="90">
        <v>1</v>
      </c>
      <c r="H723" s="91">
        <f>VLOOKUP(C723,[1]Insumos!$A:$F,5,FALSE)</f>
        <v>304381</v>
      </c>
      <c r="I723" s="92">
        <f t="shared" ref="I723" si="77">ROUND(H723*G723,0)</f>
        <v>304381</v>
      </c>
      <c r="J723" s="147"/>
      <c r="K723" s="147"/>
      <c r="L723" s="147"/>
      <c r="M723" s="147"/>
    </row>
    <row r="724" spans="1:13">
      <c r="B724" s="147"/>
      <c r="C724" s="147"/>
      <c r="D724" s="148"/>
      <c r="F724" s="147"/>
      <c r="G724" s="147"/>
      <c r="H724" s="147"/>
      <c r="I724" s="147"/>
      <c r="J724" s="147"/>
      <c r="K724" s="147"/>
      <c r="L724" s="147"/>
      <c r="M724" s="147"/>
    </row>
    <row r="725" spans="1:13" s="178" customFormat="1" ht="25.5">
      <c r="A725" s="147"/>
      <c r="B725" s="161" t="s">
        <v>261</v>
      </c>
      <c r="C725" s="161" t="s">
        <v>262</v>
      </c>
      <c r="D725" s="162" t="s">
        <v>263</v>
      </c>
      <c r="E725" s="163" t="s">
        <v>264</v>
      </c>
      <c r="F725" s="163" t="s">
        <v>265</v>
      </c>
      <c r="G725" s="164" t="s">
        <v>266</v>
      </c>
      <c r="H725" s="165" t="s">
        <v>14</v>
      </c>
      <c r="I725" s="165" t="s">
        <v>231</v>
      </c>
      <c r="J725" s="155" t="s">
        <v>267</v>
      </c>
      <c r="K725" s="156" t="s">
        <v>268</v>
      </c>
      <c r="L725" s="147"/>
      <c r="M725" s="147"/>
    </row>
    <row r="726" spans="1:13">
      <c r="A726" s="147">
        <v>78</v>
      </c>
      <c r="B726" s="198" t="s">
        <v>215</v>
      </c>
      <c r="C726" s="81"/>
      <c r="D726" s="185" t="s">
        <v>626</v>
      </c>
      <c r="E726" s="211" t="s">
        <v>273</v>
      </c>
      <c r="F726" s="192" t="s">
        <v>306</v>
      </c>
      <c r="G726" s="90"/>
      <c r="H726" s="102"/>
      <c r="I726" s="107">
        <f>SUM(I727)</f>
        <v>106739</v>
      </c>
      <c r="J726" s="86">
        <f>'A.I.U'!$G$30</f>
        <v>1.3668</v>
      </c>
      <c r="K726" s="157">
        <f>ROUND(I726*J726,0)</f>
        <v>145891</v>
      </c>
      <c r="L726" s="147"/>
      <c r="M726" s="147"/>
    </row>
    <row r="727" spans="1:13">
      <c r="B727" s="146" t="s">
        <v>215</v>
      </c>
      <c r="C727" s="146" t="s">
        <v>627</v>
      </c>
      <c r="D727" s="199" t="s">
        <v>628</v>
      </c>
      <c r="E727" s="201" t="s">
        <v>278</v>
      </c>
      <c r="F727" s="146" t="s">
        <v>306</v>
      </c>
      <c r="G727" s="246">
        <v>1.8288724973656481</v>
      </c>
      <c r="H727" s="91">
        <f>VLOOKUP(C727,[1]Insumos!$A:$F,5,FALSE)</f>
        <v>58363.5</v>
      </c>
      <c r="I727" s="92">
        <f t="shared" ref="I727" si="78">ROUND(H727*G727,0)</f>
        <v>106739</v>
      </c>
      <c r="J727" s="147"/>
      <c r="K727" s="147"/>
      <c r="L727" s="147"/>
      <c r="M727" s="147"/>
    </row>
    <row r="728" spans="1:13">
      <c r="A728" s="149"/>
      <c r="B728" s="147"/>
      <c r="C728" s="147"/>
      <c r="D728" s="148"/>
      <c r="F728" s="147"/>
      <c r="G728" s="147"/>
      <c r="H728" s="147"/>
      <c r="I728" s="147"/>
      <c r="J728" s="147"/>
      <c r="K728" s="147"/>
      <c r="L728" s="147"/>
      <c r="M728" s="147"/>
    </row>
    <row r="729" spans="1:13" s="178" customFormat="1" ht="25.5">
      <c r="A729" s="147"/>
      <c r="B729" s="161" t="s">
        <v>261</v>
      </c>
      <c r="C729" s="161" t="s">
        <v>262</v>
      </c>
      <c r="D729" s="162" t="s">
        <v>263</v>
      </c>
      <c r="E729" s="163" t="s">
        <v>264</v>
      </c>
      <c r="F729" s="163" t="s">
        <v>265</v>
      </c>
      <c r="G729" s="164" t="s">
        <v>266</v>
      </c>
      <c r="H729" s="165" t="s">
        <v>14</v>
      </c>
      <c r="I729" s="165" t="s">
        <v>231</v>
      </c>
      <c r="J729" s="155" t="s">
        <v>267</v>
      </c>
      <c r="K729" s="156" t="s">
        <v>268</v>
      </c>
      <c r="L729" s="147"/>
      <c r="M729" s="147"/>
    </row>
    <row r="730" spans="1:13" ht="25.5">
      <c r="A730" s="149">
        <v>79</v>
      </c>
      <c r="B730" s="427">
        <v>4001</v>
      </c>
      <c r="C730" s="146" t="s">
        <v>271</v>
      </c>
      <c r="D730" s="457" t="s">
        <v>629</v>
      </c>
      <c r="E730" s="201" t="s">
        <v>273</v>
      </c>
      <c r="F730" s="146" t="s">
        <v>46</v>
      </c>
      <c r="G730" s="146"/>
      <c r="H730" s="146"/>
      <c r="I730" s="144">
        <f>SUM(I731:I737)</f>
        <v>214723</v>
      </c>
      <c r="J730" s="86">
        <f>'A.I.U'!$G$30</f>
        <v>1.3668</v>
      </c>
      <c r="K730" s="157">
        <f>ROUND(I730*J730,0)</f>
        <v>293483</v>
      </c>
      <c r="L730" s="147"/>
      <c r="M730" s="147"/>
    </row>
    <row r="731" spans="1:13">
      <c r="A731" s="149"/>
      <c r="B731" s="146" t="s">
        <v>630</v>
      </c>
      <c r="C731" s="146" t="s">
        <v>301</v>
      </c>
      <c r="D731" s="409" t="s">
        <v>302</v>
      </c>
      <c r="E731" s="201" t="s">
        <v>278</v>
      </c>
      <c r="F731" s="146" t="s">
        <v>279</v>
      </c>
      <c r="G731" s="408">
        <v>0.61083333333333334</v>
      </c>
      <c r="H731" s="91">
        <f>VLOOKUP(C731,[1]Insumos!$A:$F,5,FALSE)</f>
        <v>66987</v>
      </c>
      <c r="I731" s="92">
        <f t="shared" ref="I731:I737" si="79">ROUND(H731*G731,0)</f>
        <v>40918</v>
      </c>
      <c r="J731" s="147"/>
      <c r="K731" s="147"/>
      <c r="L731" s="147"/>
      <c r="M731" s="147"/>
    </row>
    <row r="732" spans="1:13">
      <c r="A732" s="149"/>
      <c r="B732" s="146" t="s">
        <v>630</v>
      </c>
      <c r="C732" s="146" t="s">
        <v>303</v>
      </c>
      <c r="D732" s="409" t="s">
        <v>304</v>
      </c>
      <c r="E732" s="201" t="s">
        <v>305</v>
      </c>
      <c r="F732" s="146" t="s">
        <v>306</v>
      </c>
      <c r="G732" s="146">
        <v>1.8800000000000001E-2</v>
      </c>
      <c r="H732" s="91">
        <f>VLOOKUP(C732,[1]Insumos!$A:$F,5,FALSE)</f>
        <v>187426</v>
      </c>
      <c r="I732" s="92">
        <f t="shared" si="79"/>
        <v>3524</v>
      </c>
      <c r="J732" s="147"/>
      <c r="K732" s="147"/>
      <c r="L732" s="147"/>
      <c r="M732" s="147"/>
    </row>
    <row r="733" spans="1:13">
      <c r="A733" s="149"/>
      <c r="B733" s="146" t="s">
        <v>630</v>
      </c>
      <c r="C733" s="146" t="s">
        <v>345</v>
      </c>
      <c r="D733" s="409" t="s">
        <v>346</v>
      </c>
      <c r="E733" s="201" t="s">
        <v>305</v>
      </c>
      <c r="F733" s="146" t="s">
        <v>306</v>
      </c>
      <c r="G733" s="146">
        <v>8.3000000000000004E-2</v>
      </c>
      <c r="H733" s="91">
        <f>VLOOKUP(C733,[1]Insumos!$A:$F,5,FALSE)</f>
        <v>47771</v>
      </c>
      <c r="I733" s="92">
        <f t="shared" si="79"/>
        <v>3965</v>
      </c>
      <c r="J733" s="147"/>
      <c r="K733" s="147"/>
      <c r="L733" s="147"/>
      <c r="M733" s="147"/>
    </row>
    <row r="734" spans="1:13">
      <c r="A734" s="149"/>
      <c r="B734" s="146" t="s">
        <v>630</v>
      </c>
      <c r="C734" s="146" t="s">
        <v>280</v>
      </c>
      <c r="D734" s="409" t="s">
        <v>281</v>
      </c>
      <c r="E734" s="201" t="s">
        <v>282</v>
      </c>
      <c r="F734" s="146" t="s">
        <v>192</v>
      </c>
      <c r="G734" s="146">
        <v>4.2999999999999997E-2</v>
      </c>
      <c r="H734" s="91">
        <f>VLOOKUP(C734,[1]Insumos!$A:$F,5,FALSE)</f>
        <v>3623</v>
      </c>
      <c r="I734" s="92">
        <f t="shared" si="79"/>
        <v>156</v>
      </c>
      <c r="J734" s="147"/>
      <c r="K734" s="147"/>
      <c r="L734" s="147"/>
      <c r="M734" s="147"/>
    </row>
    <row r="735" spans="1:13">
      <c r="A735" s="149"/>
      <c r="B735" s="146" t="s">
        <v>630</v>
      </c>
      <c r="C735" s="146" t="s">
        <v>283</v>
      </c>
      <c r="D735" s="409" t="s">
        <v>284</v>
      </c>
      <c r="E735" s="201" t="s">
        <v>285</v>
      </c>
      <c r="F735" s="146" t="s">
        <v>192</v>
      </c>
      <c r="G735" s="146">
        <v>0.85</v>
      </c>
      <c r="H735" s="91">
        <f>VLOOKUP(C735,[1]Insumos!$A:$F,5,FALSE)</f>
        <v>1897</v>
      </c>
      <c r="I735" s="92">
        <f t="shared" si="79"/>
        <v>1612</v>
      </c>
      <c r="J735" s="147"/>
      <c r="K735" s="147"/>
      <c r="L735" s="147"/>
      <c r="M735" s="147"/>
    </row>
    <row r="736" spans="1:13">
      <c r="A736" s="149"/>
      <c r="B736" s="146" t="s">
        <v>630</v>
      </c>
      <c r="C736" s="146" t="s">
        <v>631</v>
      </c>
      <c r="D736" s="409" t="s">
        <v>632</v>
      </c>
      <c r="E736" s="201" t="s">
        <v>285</v>
      </c>
      <c r="F736" s="146" t="s">
        <v>46</v>
      </c>
      <c r="G736" s="146">
        <v>1.3</v>
      </c>
      <c r="H736" s="91">
        <f>VLOOKUP(C736,[1]Insumos!$A:$F,5,FALSE)</f>
        <v>126000</v>
      </c>
      <c r="I736" s="92">
        <f t="shared" si="79"/>
        <v>163800</v>
      </c>
      <c r="J736" s="147"/>
      <c r="K736" s="147"/>
      <c r="L736" s="147"/>
      <c r="M736" s="147"/>
    </row>
    <row r="737" spans="1:13">
      <c r="A737" s="149"/>
      <c r="B737" s="146" t="s">
        <v>630</v>
      </c>
      <c r="C737" s="146" t="s">
        <v>633</v>
      </c>
      <c r="D737" s="409" t="s">
        <v>634</v>
      </c>
      <c r="E737" s="201" t="s">
        <v>285</v>
      </c>
      <c r="F737" s="146" t="s">
        <v>512</v>
      </c>
      <c r="G737" s="146">
        <v>22</v>
      </c>
      <c r="H737" s="91">
        <f>VLOOKUP(C737,[1]Insumos!$A:$F,5,FALSE)</f>
        <v>34</v>
      </c>
      <c r="I737" s="92">
        <f t="shared" si="79"/>
        <v>748</v>
      </c>
      <c r="J737" s="147"/>
      <c r="K737" s="147"/>
      <c r="L737" s="147"/>
      <c r="M737" s="147"/>
    </row>
    <row r="739" spans="1:13" s="147" customFormat="1" ht="25.5">
      <c r="B739" s="161" t="s">
        <v>261</v>
      </c>
      <c r="C739" s="161" t="s">
        <v>262</v>
      </c>
      <c r="D739" s="163" t="s">
        <v>263</v>
      </c>
      <c r="E739" s="163" t="s">
        <v>264</v>
      </c>
      <c r="F739" s="163" t="s">
        <v>265</v>
      </c>
      <c r="G739" s="164" t="s">
        <v>266</v>
      </c>
      <c r="H739" s="165" t="s">
        <v>14</v>
      </c>
      <c r="I739" s="165" t="s">
        <v>231</v>
      </c>
      <c r="J739" s="155" t="s">
        <v>267</v>
      </c>
      <c r="K739" s="156" t="s">
        <v>268</v>
      </c>
    </row>
    <row r="740" spans="1:13" ht="25.5">
      <c r="A740" s="147">
        <v>80</v>
      </c>
      <c r="B740" s="428">
        <v>23034</v>
      </c>
      <c r="C740" s="407" t="s">
        <v>271</v>
      </c>
      <c r="D740" s="457" t="s">
        <v>635</v>
      </c>
      <c r="E740" s="409" t="s">
        <v>273</v>
      </c>
      <c r="F740" s="407" t="s">
        <v>148</v>
      </c>
      <c r="G740" s="409"/>
      <c r="H740" s="409"/>
      <c r="I740" s="144">
        <f>SUM(I741:I744)</f>
        <v>10642</v>
      </c>
      <c r="J740" s="86">
        <f>'A.I.U'!$G$30</f>
        <v>1.3668</v>
      </c>
      <c r="K740" s="157">
        <f>ROUND(I740*J740,0)</f>
        <v>14545</v>
      </c>
    </row>
    <row r="741" spans="1:13" ht="24.75" customHeight="1">
      <c r="B741" s="409" t="s">
        <v>636</v>
      </c>
      <c r="C741" s="407" t="s">
        <v>288</v>
      </c>
      <c r="D741" s="409" t="s">
        <v>289</v>
      </c>
      <c r="E741" s="409" t="s">
        <v>278</v>
      </c>
      <c r="F741" s="407" t="s">
        <v>279</v>
      </c>
      <c r="G741" s="409">
        <v>0.03</v>
      </c>
      <c r="H741" s="91">
        <f>VLOOKUP(C741,[1]Insumos!$A:$F,5,FALSE)</f>
        <v>37863</v>
      </c>
      <c r="I741" s="92">
        <f t="shared" ref="I741:I744" si="80">ROUND(H741*G741,0)</f>
        <v>1136</v>
      </c>
      <c r="J741" s="406"/>
    </row>
    <row r="742" spans="1:13" ht="15">
      <c r="B742" s="409" t="s">
        <v>636</v>
      </c>
      <c r="C742" s="407" t="s">
        <v>484</v>
      </c>
      <c r="D742" s="409" t="s">
        <v>485</v>
      </c>
      <c r="E742" s="409" t="s">
        <v>305</v>
      </c>
      <c r="F742" s="407" t="s">
        <v>148</v>
      </c>
      <c r="G742" s="409">
        <v>1</v>
      </c>
      <c r="H742" s="91">
        <f>VLOOKUP(C742,[1]Insumos!$A:$F,5,FALSE)</f>
        <v>7216</v>
      </c>
      <c r="I742" s="92">
        <f t="shared" si="80"/>
        <v>7216</v>
      </c>
      <c r="J742" s="406"/>
    </row>
    <row r="743" spans="1:13" ht="15">
      <c r="B743" s="409" t="s">
        <v>636</v>
      </c>
      <c r="C743" s="407" t="s">
        <v>280</v>
      </c>
      <c r="D743" s="409" t="s">
        <v>281</v>
      </c>
      <c r="E743" s="409" t="s">
        <v>282</v>
      </c>
      <c r="F743" s="407" t="s">
        <v>192</v>
      </c>
      <c r="G743" s="409">
        <v>0.27</v>
      </c>
      <c r="H743" s="91">
        <f>VLOOKUP(C743,[1]Insumos!$A:$F,5,FALSE)</f>
        <v>3623</v>
      </c>
      <c r="I743" s="92">
        <f t="shared" si="80"/>
        <v>978</v>
      </c>
      <c r="J743" s="406"/>
    </row>
    <row r="744" spans="1:13" ht="15">
      <c r="B744" s="409" t="s">
        <v>636</v>
      </c>
      <c r="C744" s="407" t="s">
        <v>303</v>
      </c>
      <c r="D744" s="409" t="s">
        <v>304</v>
      </c>
      <c r="E744" s="409" t="s">
        <v>305</v>
      </c>
      <c r="F744" s="407" t="s">
        <v>306</v>
      </c>
      <c r="G744" s="409">
        <v>7.0000000000000001E-3</v>
      </c>
      <c r="H744" s="91">
        <f>VLOOKUP(C744,[1]Insumos!$A:$F,5,FALSE)</f>
        <v>187426</v>
      </c>
      <c r="I744" s="92">
        <f t="shared" si="80"/>
        <v>1312</v>
      </c>
      <c r="J744" s="406"/>
    </row>
    <row r="745" spans="1:13">
      <c r="F745" s="200"/>
    </row>
    <row r="746" spans="1:13" s="147" customFormat="1" ht="25.5">
      <c r="B746" s="161" t="s">
        <v>261</v>
      </c>
      <c r="C746" s="161" t="s">
        <v>262</v>
      </c>
      <c r="D746" s="163" t="s">
        <v>263</v>
      </c>
      <c r="E746" s="163" t="s">
        <v>264</v>
      </c>
      <c r="F746" s="163" t="s">
        <v>265</v>
      </c>
      <c r="G746" s="164" t="s">
        <v>266</v>
      </c>
      <c r="H746" s="165" t="s">
        <v>14</v>
      </c>
      <c r="I746" s="165" t="s">
        <v>231</v>
      </c>
      <c r="J746" s="155" t="s">
        <v>267</v>
      </c>
      <c r="K746" s="156" t="s">
        <v>268</v>
      </c>
    </row>
    <row r="747" spans="1:13">
      <c r="A747" s="147">
        <v>81</v>
      </c>
      <c r="B747" s="429">
        <v>23045</v>
      </c>
      <c r="C747" s="201" t="s">
        <v>271</v>
      </c>
      <c r="D747" s="458" t="s">
        <v>637</v>
      </c>
      <c r="E747" s="201" t="s">
        <v>273</v>
      </c>
      <c r="F747" s="201" t="s">
        <v>148</v>
      </c>
      <c r="G747" s="410"/>
      <c r="H747" s="410"/>
      <c r="I747" s="143">
        <f>SUM(I748:I750)</f>
        <v>18921</v>
      </c>
      <c r="J747" s="86">
        <f>'A.I.U'!$G$30</f>
        <v>1.3668</v>
      </c>
      <c r="K747" s="157">
        <f>ROUND(I747*J747,0)</f>
        <v>25861</v>
      </c>
    </row>
    <row r="748" spans="1:13">
      <c r="B748" s="201" t="s">
        <v>638</v>
      </c>
      <c r="C748" s="201" t="s">
        <v>288</v>
      </c>
      <c r="D748" s="411" t="s">
        <v>289</v>
      </c>
      <c r="E748" s="201" t="s">
        <v>278</v>
      </c>
      <c r="F748" s="201" t="s">
        <v>279</v>
      </c>
      <c r="G748" s="410">
        <v>0.3</v>
      </c>
      <c r="H748" s="91">
        <f>VLOOKUP(C748,[1]Insumos!$A:$F,5,FALSE)</f>
        <v>37863</v>
      </c>
      <c r="I748" s="92">
        <f t="shared" ref="I748:I750" si="81">ROUND(H748*G748,0)</f>
        <v>11359</v>
      </c>
    </row>
    <row r="749" spans="1:13">
      <c r="B749" s="201" t="s">
        <v>638</v>
      </c>
      <c r="C749" s="201" t="s">
        <v>280</v>
      </c>
      <c r="D749" s="411" t="s">
        <v>281</v>
      </c>
      <c r="E749" s="201" t="s">
        <v>282</v>
      </c>
      <c r="F749" s="201" t="s">
        <v>192</v>
      </c>
      <c r="G749" s="410">
        <v>0.5</v>
      </c>
      <c r="H749" s="91">
        <f>VLOOKUP(C749,[1]Insumos!$A:$F,5,FALSE)</f>
        <v>3623</v>
      </c>
      <c r="I749" s="92">
        <f t="shared" si="81"/>
        <v>1812</v>
      </c>
    </row>
    <row r="750" spans="1:13">
      <c r="B750" s="201" t="s">
        <v>638</v>
      </c>
      <c r="C750" s="201" t="s">
        <v>639</v>
      </c>
      <c r="D750" s="411" t="s">
        <v>640</v>
      </c>
      <c r="E750" s="201" t="s">
        <v>285</v>
      </c>
      <c r="F750" s="201" t="s">
        <v>317</v>
      </c>
      <c r="G750" s="410">
        <v>1.3</v>
      </c>
      <c r="H750" s="91">
        <f>VLOOKUP(C750,[1]Insumos!$A:$F,5,FALSE)</f>
        <v>4423</v>
      </c>
      <c r="I750" s="92">
        <f t="shared" si="81"/>
        <v>5750</v>
      </c>
    </row>
    <row r="752" spans="1:13" s="147" customFormat="1" ht="25.5">
      <c r="B752" s="161" t="s">
        <v>261</v>
      </c>
      <c r="C752" s="161" t="s">
        <v>262</v>
      </c>
      <c r="D752" s="163" t="s">
        <v>263</v>
      </c>
      <c r="E752" s="163" t="s">
        <v>264</v>
      </c>
      <c r="F752" s="163" t="s">
        <v>265</v>
      </c>
      <c r="G752" s="164" t="s">
        <v>266</v>
      </c>
      <c r="H752" s="165" t="s">
        <v>14</v>
      </c>
      <c r="I752" s="165" t="s">
        <v>231</v>
      </c>
      <c r="J752" s="155" t="s">
        <v>267</v>
      </c>
      <c r="K752" s="156" t="s">
        <v>268</v>
      </c>
    </row>
    <row r="753" spans="1:11">
      <c r="A753" s="147">
        <v>82</v>
      </c>
      <c r="B753" s="429">
        <v>23046</v>
      </c>
      <c r="C753" s="201" t="s">
        <v>271</v>
      </c>
      <c r="D753" s="458" t="s">
        <v>641</v>
      </c>
      <c r="E753" s="201" t="s">
        <v>273</v>
      </c>
      <c r="F753" s="410" t="s">
        <v>317</v>
      </c>
      <c r="G753" s="410"/>
      <c r="H753" s="410"/>
      <c r="I753" s="143">
        <f>SUM(I754:I757)</f>
        <v>16691</v>
      </c>
      <c r="J753" s="86">
        <f>'A.I.U'!$G$30</f>
        <v>1.3668</v>
      </c>
      <c r="K753" s="157">
        <f>ROUND(I753*J753,0)</f>
        <v>22813</v>
      </c>
    </row>
    <row r="754" spans="1:11">
      <c r="B754" s="201" t="s">
        <v>642</v>
      </c>
      <c r="C754" s="201" t="s">
        <v>288</v>
      </c>
      <c r="D754" s="411" t="s">
        <v>289</v>
      </c>
      <c r="E754" s="201" t="s">
        <v>278</v>
      </c>
      <c r="F754" s="410" t="s">
        <v>279</v>
      </c>
      <c r="G754" s="410">
        <v>0.2</v>
      </c>
      <c r="H754" s="91">
        <f>VLOOKUP(C754,[1]Insumos!$A:$F,5,FALSE)</f>
        <v>37863</v>
      </c>
      <c r="I754" s="92">
        <f t="shared" ref="I754:I757" si="82">ROUND(H754*G754,0)</f>
        <v>7573</v>
      </c>
    </row>
    <row r="755" spans="1:11">
      <c r="B755" s="201" t="s">
        <v>642</v>
      </c>
      <c r="C755" s="201" t="s">
        <v>280</v>
      </c>
      <c r="D755" s="411" t="s">
        <v>281</v>
      </c>
      <c r="E755" s="201" t="s">
        <v>282</v>
      </c>
      <c r="F755" s="410" t="s">
        <v>192</v>
      </c>
      <c r="G755" s="410">
        <v>0.7</v>
      </c>
      <c r="H755" s="91">
        <f>VLOOKUP(C755,[1]Insumos!$A:$F,5,FALSE)</f>
        <v>3623</v>
      </c>
      <c r="I755" s="92">
        <f t="shared" si="82"/>
        <v>2536</v>
      </c>
    </row>
    <row r="756" spans="1:11">
      <c r="B756" s="201" t="s">
        <v>642</v>
      </c>
      <c r="C756" s="201" t="s">
        <v>643</v>
      </c>
      <c r="D756" s="411" t="s">
        <v>644</v>
      </c>
      <c r="E756" s="201" t="s">
        <v>285</v>
      </c>
      <c r="F756" s="410" t="s">
        <v>317</v>
      </c>
      <c r="G756" s="410">
        <v>1.05</v>
      </c>
      <c r="H756" s="91">
        <f>VLOOKUP(C756,[1]Insumos!$A:$F,5,FALSE)</f>
        <v>5684</v>
      </c>
      <c r="I756" s="92">
        <f t="shared" si="82"/>
        <v>5968</v>
      </c>
    </row>
    <row r="757" spans="1:11">
      <c r="B757" s="201" t="s">
        <v>642</v>
      </c>
      <c r="C757" s="201" t="s">
        <v>645</v>
      </c>
      <c r="D757" s="411" t="s">
        <v>646</v>
      </c>
      <c r="E757" s="201" t="s">
        <v>285</v>
      </c>
      <c r="F757" s="410" t="s">
        <v>192</v>
      </c>
      <c r="G757" s="410">
        <v>0.05</v>
      </c>
      <c r="H757" s="91">
        <f>VLOOKUP(C757,[1]Insumos!$A:$F,5,FALSE)</f>
        <v>12280</v>
      </c>
      <c r="I757" s="92">
        <f t="shared" si="82"/>
        <v>614</v>
      </c>
    </row>
    <row r="758" spans="1:11">
      <c r="I758" s="195"/>
    </row>
    <row r="759" spans="1:11" ht="25.5">
      <c r="B759" s="161" t="s">
        <v>261</v>
      </c>
      <c r="C759" s="161" t="s">
        <v>262</v>
      </c>
      <c r="D759" s="163" t="s">
        <v>263</v>
      </c>
      <c r="E759" s="163" t="s">
        <v>264</v>
      </c>
      <c r="F759" s="163" t="s">
        <v>265</v>
      </c>
      <c r="G759" s="164" t="s">
        <v>266</v>
      </c>
      <c r="H759" s="165" t="s">
        <v>14</v>
      </c>
      <c r="I759" s="165" t="s">
        <v>231</v>
      </c>
      <c r="J759" s="155" t="s">
        <v>267</v>
      </c>
      <c r="K759" s="156" t="s">
        <v>268</v>
      </c>
    </row>
    <row r="760" spans="1:11">
      <c r="A760" s="147">
        <v>83</v>
      </c>
      <c r="B760" s="459" t="s">
        <v>201</v>
      </c>
      <c r="C760" s="460" t="s">
        <v>262</v>
      </c>
      <c r="D760" s="461" t="s">
        <v>647</v>
      </c>
      <c r="E760" s="462" t="s">
        <v>273</v>
      </c>
      <c r="F760" s="462" t="s">
        <v>46</v>
      </c>
      <c r="G760" s="463"/>
      <c r="H760" s="464"/>
      <c r="I760" s="143">
        <f>SUM(I761:I764)</f>
        <v>150572</v>
      </c>
      <c r="J760" s="86">
        <f>'A.I.U'!$G$30</f>
        <v>1.3668</v>
      </c>
      <c r="K760" s="157">
        <f>ROUND(I760*J760,0)</f>
        <v>205802</v>
      </c>
    </row>
    <row r="761" spans="1:11" ht="30">
      <c r="B761" s="422" t="s">
        <v>201</v>
      </c>
      <c r="C761" s="423" t="s">
        <v>301</v>
      </c>
      <c r="D761" s="424" t="s">
        <v>302</v>
      </c>
      <c r="E761" s="425" t="s">
        <v>278</v>
      </c>
      <c r="F761" s="425" t="s">
        <v>279</v>
      </c>
      <c r="G761" s="426">
        <v>0.3</v>
      </c>
      <c r="H761" s="91">
        <f>VLOOKUP(C761,[1]Insumos!$A:$F,5,FALSE)</f>
        <v>66987</v>
      </c>
      <c r="I761" s="92">
        <f t="shared" ref="I761:I764" si="83">ROUND(H761*G761,0)</f>
        <v>20096</v>
      </c>
      <c r="J761" s="406"/>
    </row>
    <row r="762" spans="1:11" ht="15">
      <c r="B762" s="422" t="s">
        <v>201</v>
      </c>
      <c r="C762" s="423" t="s">
        <v>280</v>
      </c>
      <c r="D762" s="424" t="s">
        <v>281</v>
      </c>
      <c r="E762" s="425" t="s">
        <v>282</v>
      </c>
      <c r="F762" s="425" t="s">
        <v>192</v>
      </c>
      <c r="G762" s="426">
        <v>0.3</v>
      </c>
      <c r="H762" s="91">
        <f>VLOOKUP(C762,[1]Insumos!$A:$F,5,FALSE)</f>
        <v>3623</v>
      </c>
      <c r="I762" s="92">
        <f t="shared" si="83"/>
        <v>1087</v>
      </c>
      <c r="J762" s="406"/>
    </row>
    <row r="763" spans="1:11" ht="15">
      <c r="B763" s="422" t="s">
        <v>201</v>
      </c>
      <c r="C763" s="423" t="s">
        <v>283</v>
      </c>
      <c r="D763" s="424" t="s">
        <v>284</v>
      </c>
      <c r="E763" s="425" t="s">
        <v>285</v>
      </c>
      <c r="F763" s="425" t="s">
        <v>192</v>
      </c>
      <c r="G763" s="426">
        <v>0.5</v>
      </c>
      <c r="H763" s="91">
        <f>VLOOKUP(C763,[1]Insumos!$A:$F,5,FALSE)</f>
        <v>1897</v>
      </c>
      <c r="I763" s="92">
        <f t="shared" si="83"/>
        <v>949</v>
      </c>
      <c r="J763" s="406"/>
    </row>
    <row r="764" spans="1:11" ht="15">
      <c r="B764" s="422" t="s">
        <v>201</v>
      </c>
      <c r="C764" s="423" t="s">
        <v>648</v>
      </c>
      <c r="D764" s="424" t="s">
        <v>649</v>
      </c>
      <c r="E764" s="425" t="s">
        <v>285</v>
      </c>
      <c r="F764" s="425" t="s">
        <v>46</v>
      </c>
      <c r="G764" s="426">
        <v>1.3</v>
      </c>
      <c r="H764" s="91">
        <f>VLOOKUP(C764,[1]Insumos!$A:$F,5,FALSE)</f>
        <v>98800</v>
      </c>
      <c r="I764" s="92">
        <f t="shared" si="83"/>
        <v>128440</v>
      </c>
      <c r="J764" s="406"/>
    </row>
    <row r="765" spans="1:11">
      <c r="I765" s="195"/>
    </row>
    <row r="766" spans="1:11" ht="25.5">
      <c r="A766" s="147">
        <v>84</v>
      </c>
      <c r="B766" s="161" t="s">
        <v>261</v>
      </c>
      <c r="C766" s="161" t="s">
        <v>262</v>
      </c>
      <c r="D766" s="163" t="s">
        <v>263</v>
      </c>
      <c r="E766" s="163" t="s">
        <v>264</v>
      </c>
      <c r="F766" s="163" t="s">
        <v>265</v>
      </c>
      <c r="G766" s="164" t="s">
        <v>266</v>
      </c>
      <c r="H766" s="165" t="s">
        <v>14</v>
      </c>
      <c r="I766" s="165" t="s">
        <v>231</v>
      </c>
      <c r="J766" s="155" t="s">
        <v>267</v>
      </c>
      <c r="K766" s="156" t="s">
        <v>268</v>
      </c>
    </row>
    <row r="767" spans="1:11">
      <c r="B767" s="459" t="s">
        <v>213</v>
      </c>
      <c r="C767" s="465" t="s">
        <v>271</v>
      </c>
      <c r="D767" s="461" t="s">
        <v>650</v>
      </c>
      <c r="E767" s="466" t="s">
        <v>273</v>
      </c>
      <c r="F767" s="466" t="s">
        <v>306</v>
      </c>
      <c r="G767" s="463"/>
      <c r="H767" s="464"/>
      <c r="I767" s="143">
        <f>SUM(I768)</f>
        <v>140990</v>
      </c>
      <c r="J767" s="86">
        <f>'A.I.U'!$G$30</f>
        <v>1.3668</v>
      </c>
      <c r="K767" s="157">
        <f>ROUND(I767*J767,0)</f>
        <v>192705</v>
      </c>
    </row>
    <row r="768" spans="1:11" ht="38.25" customHeight="1">
      <c r="B768" s="422" t="s">
        <v>213</v>
      </c>
      <c r="C768" s="431" t="s">
        <v>651</v>
      </c>
      <c r="D768" s="424" t="s">
        <v>652</v>
      </c>
      <c r="E768" s="425" t="s">
        <v>653</v>
      </c>
      <c r="F768" s="425" t="s">
        <v>654</v>
      </c>
      <c r="G768" s="426">
        <v>4.1647727272727274E-2</v>
      </c>
      <c r="H768" s="91">
        <f>VLOOKUP(C768,[1]Insumos!$A:$F,5,FALSE)</f>
        <v>3385305.2450000001</v>
      </c>
      <c r="I768" s="92">
        <f t="shared" ref="I768" si="84">ROUND(H768*G768,0)</f>
        <v>140990</v>
      </c>
      <c r="J768" s="406"/>
      <c r="K768" s="416"/>
    </row>
    <row r="769" spans="1:11">
      <c r="I769" s="195"/>
    </row>
    <row r="770" spans="1:11" ht="25.5">
      <c r="B770" s="161" t="s">
        <v>261</v>
      </c>
      <c r="C770" s="161" t="s">
        <v>262</v>
      </c>
      <c r="D770" s="163" t="s">
        <v>263</v>
      </c>
      <c r="E770" s="163" t="s">
        <v>264</v>
      </c>
      <c r="F770" s="163" t="s">
        <v>265</v>
      </c>
      <c r="G770" s="164" t="s">
        <v>266</v>
      </c>
      <c r="H770" s="165" t="s">
        <v>14</v>
      </c>
      <c r="I770" s="165" t="s">
        <v>231</v>
      </c>
      <c r="J770" s="155" t="s">
        <v>267</v>
      </c>
      <c r="K770" s="156" t="s">
        <v>268</v>
      </c>
    </row>
    <row r="771" spans="1:11" ht="38.25">
      <c r="A771" s="147">
        <v>85</v>
      </c>
      <c r="B771" s="417" t="s">
        <v>203</v>
      </c>
      <c r="C771" s="430" t="s">
        <v>271</v>
      </c>
      <c r="D771" s="418" t="s">
        <v>655</v>
      </c>
      <c r="E771" s="419" t="s">
        <v>273</v>
      </c>
      <c r="F771" s="419" t="s">
        <v>370</v>
      </c>
      <c r="G771" s="420"/>
      <c r="H771" s="421"/>
      <c r="I771" s="439">
        <f>SUM(I772:I775)</f>
        <v>44658</v>
      </c>
      <c r="J771" s="86">
        <f>'A.I.U'!$G$30</f>
        <v>1.3668</v>
      </c>
      <c r="K771" s="157">
        <f>ROUND(I771*J771,0)</f>
        <v>61039</v>
      </c>
    </row>
    <row r="772" spans="1:11" ht="15">
      <c r="B772" s="422" t="s">
        <v>203</v>
      </c>
      <c r="C772" s="431" t="s">
        <v>656</v>
      </c>
      <c r="D772" s="424" t="s">
        <v>657</v>
      </c>
      <c r="E772" s="425" t="s">
        <v>285</v>
      </c>
      <c r="F772" s="425" t="s">
        <v>46</v>
      </c>
      <c r="G772" s="426">
        <v>1</v>
      </c>
      <c r="H772" s="91">
        <f>VLOOKUP(C772,[1]Insumos!$A:$F,5,FALSE)</f>
        <v>9064</v>
      </c>
      <c r="I772" s="92">
        <f t="shared" ref="I772:I775" si="85">ROUND(H772*G772,0)</f>
        <v>9064</v>
      </c>
      <c r="J772" s="86"/>
      <c r="K772" s="157"/>
    </row>
    <row r="773" spans="1:11" ht="15">
      <c r="B773" s="422" t="s">
        <v>203</v>
      </c>
      <c r="C773" s="431" t="s">
        <v>280</v>
      </c>
      <c r="D773" s="424" t="s">
        <v>281</v>
      </c>
      <c r="E773" s="425" t="s">
        <v>282</v>
      </c>
      <c r="F773" s="425" t="s">
        <v>192</v>
      </c>
      <c r="G773" s="426">
        <v>0.1</v>
      </c>
      <c r="H773" s="91">
        <f>VLOOKUP(C773,[1]Insumos!$A:$F,5,FALSE)</f>
        <v>3623</v>
      </c>
      <c r="I773" s="92">
        <f t="shared" si="85"/>
        <v>362</v>
      </c>
      <c r="J773" s="406"/>
      <c r="K773" s="416"/>
    </row>
    <row r="774" spans="1:11" ht="15">
      <c r="B774" s="422" t="s">
        <v>203</v>
      </c>
      <c r="C774" s="431" t="s">
        <v>276</v>
      </c>
      <c r="D774" s="424" t="s">
        <v>277</v>
      </c>
      <c r="E774" s="425" t="s">
        <v>278</v>
      </c>
      <c r="F774" s="425" t="s">
        <v>279</v>
      </c>
      <c r="G774" s="426">
        <v>0.5</v>
      </c>
      <c r="H774" s="91">
        <f>VLOOKUP(C774,[1]Insumos!$A:$F,5,FALSE)</f>
        <v>29124</v>
      </c>
      <c r="I774" s="92">
        <f t="shared" si="85"/>
        <v>14562</v>
      </c>
      <c r="J774" s="406"/>
      <c r="K774" s="416"/>
    </row>
    <row r="775" spans="1:11" ht="15">
      <c r="B775" s="422" t="s">
        <v>203</v>
      </c>
      <c r="C775" s="423" t="s">
        <v>573</v>
      </c>
      <c r="D775" s="424" t="s">
        <v>658</v>
      </c>
      <c r="E775" s="425" t="s">
        <v>305</v>
      </c>
      <c r="F775" s="425" t="s">
        <v>366</v>
      </c>
      <c r="G775" s="426">
        <v>0.125</v>
      </c>
      <c r="H775" s="91">
        <f>VLOOKUP(C775,[1]Insumos!$A:$F,5,FALSE)</f>
        <v>165360</v>
      </c>
      <c r="I775" s="92">
        <f t="shared" si="85"/>
        <v>20670</v>
      </c>
      <c r="J775" s="406"/>
      <c r="K775" s="416"/>
    </row>
    <row r="776" spans="1:11">
      <c r="I776" s="195"/>
    </row>
    <row r="777" spans="1:11" ht="25.5">
      <c r="A777" s="147">
        <v>86</v>
      </c>
      <c r="B777" s="161" t="s">
        <v>261</v>
      </c>
      <c r="C777" s="161" t="s">
        <v>262</v>
      </c>
      <c r="D777" s="163" t="s">
        <v>263</v>
      </c>
      <c r="E777" s="163" t="s">
        <v>264</v>
      </c>
      <c r="F777" s="163" t="s">
        <v>265</v>
      </c>
      <c r="G777" s="164" t="s">
        <v>266</v>
      </c>
      <c r="H777" s="165" t="s">
        <v>14</v>
      </c>
      <c r="I777" s="165" t="s">
        <v>231</v>
      </c>
      <c r="J777" s="155" t="s">
        <v>267</v>
      </c>
      <c r="K777" s="156" t="s">
        <v>268</v>
      </c>
    </row>
    <row r="778" spans="1:11" ht="25.5">
      <c r="B778" s="459" t="s">
        <v>205</v>
      </c>
      <c r="C778" s="465" t="s">
        <v>271</v>
      </c>
      <c r="D778" s="461" t="s">
        <v>659</v>
      </c>
      <c r="E778" s="466" t="s">
        <v>273</v>
      </c>
      <c r="F778" s="466" t="s">
        <v>46</v>
      </c>
      <c r="G778" s="463"/>
      <c r="H778" s="464"/>
      <c r="I778" s="143">
        <f>SUM(I779:I786)</f>
        <v>1070899</v>
      </c>
      <c r="J778" s="86">
        <f>'A.I.U'!$G$30</f>
        <v>1.3668</v>
      </c>
      <c r="K778" s="157">
        <f>ROUND(I778*J778,0)</f>
        <v>1463705</v>
      </c>
    </row>
    <row r="779" spans="1:11" ht="15">
      <c r="B779" s="422" t="s">
        <v>205</v>
      </c>
      <c r="C779" s="431" t="s">
        <v>453</v>
      </c>
      <c r="D779" s="424" t="s">
        <v>454</v>
      </c>
      <c r="E779" s="425" t="s">
        <v>380</v>
      </c>
      <c r="F779" s="425" t="s">
        <v>46</v>
      </c>
      <c r="G779" s="426">
        <v>1.05</v>
      </c>
      <c r="H779" s="91">
        <f>VLOOKUP(C779,[1]Insumos!$A:$F,5,FALSE)</f>
        <v>682944</v>
      </c>
      <c r="I779" s="92">
        <f t="shared" ref="I779:I786" si="86">ROUND(H779*G779,0)</f>
        <v>717091</v>
      </c>
      <c r="J779" s="406"/>
      <c r="K779" s="438"/>
    </row>
    <row r="780" spans="1:11" ht="30">
      <c r="B780" s="422" t="s">
        <v>205</v>
      </c>
      <c r="C780" s="423" t="s">
        <v>381</v>
      </c>
      <c r="D780" s="424" t="s">
        <v>382</v>
      </c>
      <c r="E780" s="425" t="s">
        <v>278</v>
      </c>
      <c r="F780" s="425" t="s">
        <v>279</v>
      </c>
      <c r="G780" s="426">
        <v>3</v>
      </c>
      <c r="H780" s="91">
        <f>VLOOKUP(C780,[1]Insumos!$A:$F,5,FALSE)</f>
        <v>96111</v>
      </c>
      <c r="I780" s="92">
        <f t="shared" si="86"/>
        <v>288333</v>
      </c>
      <c r="J780" s="406"/>
      <c r="K780" s="416"/>
    </row>
    <row r="781" spans="1:11" ht="15">
      <c r="B781" s="422" t="s">
        <v>205</v>
      </c>
      <c r="C781" s="423" t="s">
        <v>468</v>
      </c>
      <c r="D781" s="424" t="s">
        <v>469</v>
      </c>
      <c r="E781" s="425" t="s">
        <v>305</v>
      </c>
      <c r="F781" s="425" t="s">
        <v>192</v>
      </c>
      <c r="G781" s="426">
        <v>3</v>
      </c>
      <c r="H781" s="91">
        <f>VLOOKUP(C781,[1]Insumos!$A:$F,5,FALSE)</f>
        <v>5929</v>
      </c>
      <c r="I781" s="92">
        <f t="shared" si="86"/>
        <v>17787</v>
      </c>
      <c r="J781" s="406"/>
      <c r="K781" s="416"/>
    </row>
    <row r="782" spans="1:11" ht="15">
      <c r="B782" s="422" t="s">
        <v>205</v>
      </c>
      <c r="C782" s="423" t="s">
        <v>303</v>
      </c>
      <c r="D782" s="424" t="s">
        <v>304</v>
      </c>
      <c r="E782" s="425" t="s">
        <v>305</v>
      </c>
      <c r="F782" s="425" t="s">
        <v>306</v>
      </c>
      <c r="G782" s="426">
        <v>0.1</v>
      </c>
      <c r="H782" s="91">
        <f>VLOOKUP(C782,[1]Insumos!$A:$F,5,FALSE)</f>
        <v>187426</v>
      </c>
      <c r="I782" s="92">
        <f t="shared" si="86"/>
        <v>18743</v>
      </c>
      <c r="J782" s="406"/>
      <c r="K782" s="416"/>
    </row>
    <row r="783" spans="1:11" ht="15">
      <c r="B783" s="422" t="s">
        <v>205</v>
      </c>
      <c r="C783" s="423" t="s">
        <v>400</v>
      </c>
      <c r="D783" s="424" t="s">
        <v>401</v>
      </c>
      <c r="E783" s="425" t="s">
        <v>305</v>
      </c>
      <c r="F783" s="425" t="s">
        <v>306</v>
      </c>
      <c r="G783" s="426">
        <v>0.18</v>
      </c>
      <c r="H783" s="91">
        <f>VLOOKUP(C783,[1]Insumos!$A:$F,5,FALSE)</f>
        <v>66212</v>
      </c>
      <c r="I783" s="92">
        <f t="shared" si="86"/>
        <v>11918</v>
      </c>
      <c r="J783" s="406"/>
      <c r="K783" s="416"/>
    </row>
    <row r="784" spans="1:11" ht="15">
      <c r="B784" s="422" t="s">
        <v>205</v>
      </c>
      <c r="C784" s="423" t="s">
        <v>470</v>
      </c>
      <c r="D784" s="424" t="s">
        <v>471</v>
      </c>
      <c r="E784" s="425" t="s">
        <v>282</v>
      </c>
      <c r="F784" s="425" t="s">
        <v>192</v>
      </c>
      <c r="G784" s="426">
        <v>1.5</v>
      </c>
      <c r="H784" s="91">
        <f>VLOOKUP(C784,[1]Insumos!$A:$F,5,FALSE)</f>
        <v>3623</v>
      </c>
      <c r="I784" s="92">
        <f t="shared" si="86"/>
        <v>5435</v>
      </c>
      <c r="J784" s="406"/>
      <c r="K784" s="416"/>
    </row>
    <row r="785" spans="1:11" ht="15">
      <c r="B785" s="422" t="s">
        <v>205</v>
      </c>
      <c r="C785" s="423" t="s">
        <v>280</v>
      </c>
      <c r="D785" s="424" t="s">
        <v>281</v>
      </c>
      <c r="E785" s="425" t="s">
        <v>282</v>
      </c>
      <c r="F785" s="425" t="s">
        <v>192</v>
      </c>
      <c r="G785" s="426">
        <v>2.1</v>
      </c>
      <c r="H785" s="91">
        <f>VLOOKUP(C785,[1]Insumos!$A:$F,5,FALSE)</f>
        <v>3623</v>
      </c>
      <c r="I785" s="92">
        <f t="shared" si="86"/>
        <v>7608</v>
      </c>
      <c r="J785" s="406"/>
      <c r="K785" s="416"/>
    </row>
    <row r="786" spans="1:11" ht="15">
      <c r="B786" s="422" t="s">
        <v>205</v>
      </c>
      <c r="C786" s="423" t="s">
        <v>283</v>
      </c>
      <c r="D786" s="424" t="s">
        <v>284</v>
      </c>
      <c r="E786" s="425" t="s">
        <v>285</v>
      </c>
      <c r="F786" s="425" t="s">
        <v>192</v>
      </c>
      <c r="G786" s="426">
        <v>2.1</v>
      </c>
      <c r="H786" s="91">
        <f>VLOOKUP(C786,[1]Insumos!$A:$F,5,FALSE)</f>
        <v>1897</v>
      </c>
      <c r="I786" s="92">
        <f t="shared" si="86"/>
        <v>3984</v>
      </c>
      <c r="J786" s="406"/>
      <c r="K786" s="416"/>
    </row>
    <row r="787" spans="1:11" ht="15">
      <c r="B787" s="440"/>
      <c r="C787" s="441"/>
      <c r="D787" s="442"/>
      <c r="E787" s="443"/>
      <c r="F787" s="443"/>
      <c r="G787" s="444"/>
      <c r="H787" s="406"/>
      <c r="I787" s="406"/>
      <c r="J787" s="406"/>
      <c r="K787" s="416"/>
    </row>
    <row r="788" spans="1:11" ht="25.5">
      <c r="A788" s="147">
        <v>87</v>
      </c>
      <c r="B788" s="161" t="s">
        <v>261</v>
      </c>
      <c r="C788" s="161" t="s">
        <v>262</v>
      </c>
      <c r="D788" s="163" t="s">
        <v>263</v>
      </c>
      <c r="E788" s="163" t="s">
        <v>264</v>
      </c>
      <c r="F788" s="163" t="s">
        <v>265</v>
      </c>
      <c r="G788" s="164" t="s">
        <v>266</v>
      </c>
      <c r="H788" s="165" t="s">
        <v>14</v>
      </c>
      <c r="I788" s="165" t="s">
        <v>231</v>
      </c>
      <c r="J788" s="155" t="s">
        <v>267</v>
      </c>
      <c r="K788" s="156" t="s">
        <v>268</v>
      </c>
    </row>
    <row r="789" spans="1:11" ht="29.25" customHeight="1">
      <c r="B789" s="459" t="s">
        <v>57</v>
      </c>
      <c r="C789" s="465" t="s">
        <v>271</v>
      </c>
      <c r="D789" s="461" t="s">
        <v>660</v>
      </c>
      <c r="E789" s="466" t="s">
        <v>273</v>
      </c>
      <c r="F789" s="466" t="s">
        <v>46</v>
      </c>
      <c r="G789" s="467"/>
      <c r="H789" s="468"/>
      <c r="I789" s="439">
        <f>SUM(I790:I791)</f>
        <v>282440</v>
      </c>
      <c r="J789" s="86">
        <f>'A.I.U'!$G$30</f>
        <v>1.3668</v>
      </c>
      <c r="K789" s="157">
        <f>ROUND(I789*J789,0)</f>
        <v>386039</v>
      </c>
    </row>
    <row r="790" spans="1:11" ht="30">
      <c r="B790" s="422" t="s">
        <v>57</v>
      </c>
      <c r="C790" s="423" t="s">
        <v>301</v>
      </c>
      <c r="D790" s="424" t="s">
        <v>302</v>
      </c>
      <c r="E790" s="425" t="s">
        <v>278</v>
      </c>
      <c r="F790" s="425" t="s">
        <v>279</v>
      </c>
      <c r="G790" s="426">
        <v>4</v>
      </c>
      <c r="H790" s="91">
        <f>VLOOKUP(C790,[1]Insumos!$A:$F,5,FALSE)</f>
        <v>66987</v>
      </c>
      <c r="I790" s="92">
        <f t="shared" ref="I790:I791" si="87">ROUND(H790*G790,0)</f>
        <v>267948</v>
      </c>
      <c r="J790" s="406"/>
      <c r="K790" s="416"/>
    </row>
    <row r="791" spans="1:11" ht="15">
      <c r="B791" s="422" t="s">
        <v>57</v>
      </c>
      <c r="C791" s="423" t="s">
        <v>280</v>
      </c>
      <c r="D791" s="424" t="s">
        <v>281</v>
      </c>
      <c r="E791" s="425" t="s">
        <v>282</v>
      </c>
      <c r="F791" s="425" t="s">
        <v>192</v>
      </c>
      <c r="G791" s="426">
        <v>4</v>
      </c>
      <c r="H791" s="91">
        <f>VLOOKUP(C791,[1]Insumos!$A:$F,5,FALSE)</f>
        <v>3623</v>
      </c>
      <c r="I791" s="92">
        <f t="shared" si="87"/>
        <v>14492</v>
      </c>
      <c r="J791" s="406"/>
      <c r="K791" s="416"/>
    </row>
    <row r="792" spans="1:11" ht="15">
      <c r="B792" s="440"/>
      <c r="C792" s="441"/>
      <c r="D792" s="442"/>
      <c r="E792" s="443"/>
      <c r="F792" s="443"/>
      <c r="G792" s="444"/>
      <c r="H792" s="406"/>
      <c r="I792" s="406"/>
      <c r="J792" s="406"/>
      <c r="K792" s="416"/>
    </row>
    <row r="793" spans="1:11" ht="25.5">
      <c r="A793" s="147">
        <v>88</v>
      </c>
      <c r="B793" s="161" t="s">
        <v>261</v>
      </c>
      <c r="C793" s="161" t="s">
        <v>262</v>
      </c>
      <c r="D793" s="163" t="s">
        <v>263</v>
      </c>
      <c r="E793" s="163" t="s">
        <v>264</v>
      </c>
      <c r="F793" s="163" t="s">
        <v>265</v>
      </c>
      <c r="G793" s="164" t="s">
        <v>266</v>
      </c>
      <c r="H793" s="165" t="s">
        <v>14</v>
      </c>
      <c r="I793" s="165" t="s">
        <v>231</v>
      </c>
      <c r="J793" s="155" t="s">
        <v>267</v>
      </c>
      <c r="K793" s="156" t="s">
        <v>268</v>
      </c>
    </row>
    <row r="794" spans="1:11" ht="25.5">
      <c r="B794" s="469" t="s">
        <v>207</v>
      </c>
      <c r="C794" s="470" t="s">
        <v>271</v>
      </c>
      <c r="D794" s="471" t="s">
        <v>661</v>
      </c>
      <c r="E794" s="472" t="s">
        <v>273</v>
      </c>
      <c r="F794" s="472" t="s">
        <v>274</v>
      </c>
      <c r="G794" s="467"/>
      <c r="H794" s="468"/>
      <c r="I794" s="439">
        <f>SUM(I795:I801)</f>
        <v>176932</v>
      </c>
      <c r="J794" s="86">
        <f>'A.I.U'!$G$30</f>
        <v>1.3668</v>
      </c>
      <c r="K794" s="157">
        <f>ROUND(I794*J794,0)</f>
        <v>241831</v>
      </c>
    </row>
    <row r="795" spans="1:11" ht="30">
      <c r="B795" s="422" t="s">
        <v>207</v>
      </c>
      <c r="C795" s="423" t="s">
        <v>301</v>
      </c>
      <c r="D795" s="424" t="s">
        <v>302</v>
      </c>
      <c r="E795" s="425" t="s">
        <v>278</v>
      </c>
      <c r="F795" s="425" t="s">
        <v>279</v>
      </c>
      <c r="G795" s="426">
        <v>0.85</v>
      </c>
      <c r="H795" s="91">
        <f>VLOOKUP(C795,[1]Insumos!$A:$F,5,FALSE)</f>
        <v>66987</v>
      </c>
      <c r="I795" s="92">
        <f t="shared" ref="I795:I801" si="88">ROUND(H795*G795,0)</f>
        <v>56939</v>
      </c>
      <c r="J795" s="406"/>
      <c r="K795" s="416"/>
    </row>
    <row r="796" spans="1:11" ht="15">
      <c r="B796" s="422" t="s">
        <v>207</v>
      </c>
      <c r="C796" s="423" t="s">
        <v>662</v>
      </c>
      <c r="D796" s="424" t="s">
        <v>663</v>
      </c>
      <c r="E796" s="425" t="s">
        <v>305</v>
      </c>
      <c r="F796" s="425" t="s">
        <v>306</v>
      </c>
      <c r="G796" s="426">
        <v>0</v>
      </c>
      <c r="H796" s="91">
        <f>VLOOKUP(C796,[1]Insumos!$A:$F,5,FALSE)</f>
        <v>80444</v>
      </c>
      <c r="I796" s="92">
        <f t="shared" si="88"/>
        <v>0</v>
      </c>
      <c r="J796" s="406"/>
      <c r="K796" s="149"/>
    </row>
    <row r="797" spans="1:11" ht="15">
      <c r="B797" s="422" t="s">
        <v>207</v>
      </c>
      <c r="C797" s="423" t="s">
        <v>470</v>
      </c>
      <c r="D797" s="424" t="s">
        <v>471</v>
      </c>
      <c r="E797" s="425" t="s">
        <v>282</v>
      </c>
      <c r="F797" s="425" t="s">
        <v>192</v>
      </c>
      <c r="G797" s="426">
        <v>0.85</v>
      </c>
      <c r="H797" s="91">
        <f>VLOOKUP(C797,[1]Insumos!$A:$F,5,FALSE)</f>
        <v>3623</v>
      </c>
      <c r="I797" s="92">
        <f t="shared" si="88"/>
        <v>3080</v>
      </c>
      <c r="J797" s="406"/>
      <c r="K797" s="149"/>
    </row>
    <row r="798" spans="1:11" ht="15">
      <c r="B798" s="422" t="s">
        <v>207</v>
      </c>
      <c r="C798" s="423" t="s">
        <v>664</v>
      </c>
      <c r="D798" s="424" t="s">
        <v>665</v>
      </c>
      <c r="E798" s="425" t="s">
        <v>285</v>
      </c>
      <c r="F798" s="425" t="s">
        <v>274</v>
      </c>
      <c r="G798" s="426">
        <v>0.51500000000000001</v>
      </c>
      <c r="H798" s="91">
        <f>VLOOKUP(C798,[1]Insumos!$A:$F,5,FALSE)</f>
        <v>4626</v>
      </c>
      <c r="I798" s="92">
        <f t="shared" si="88"/>
        <v>2382</v>
      </c>
      <c r="J798" s="406"/>
      <c r="K798" s="149"/>
    </row>
    <row r="799" spans="1:11" ht="15">
      <c r="B799" s="422" t="s">
        <v>207</v>
      </c>
      <c r="C799" s="423" t="s">
        <v>666</v>
      </c>
      <c r="D799" s="424" t="s">
        <v>667</v>
      </c>
      <c r="E799" s="425" t="s">
        <v>285</v>
      </c>
      <c r="F799" s="425" t="s">
        <v>192</v>
      </c>
      <c r="G799" s="426">
        <v>1.03</v>
      </c>
      <c r="H799" s="91">
        <f>VLOOKUP(C799,[1]Insumos!$A:$F,5,FALSE)</f>
        <v>23749</v>
      </c>
      <c r="I799" s="92">
        <f t="shared" si="88"/>
        <v>24461</v>
      </c>
      <c r="J799" s="406"/>
      <c r="K799" s="149"/>
    </row>
    <row r="800" spans="1:11" ht="30">
      <c r="B800" s="422" t="s">
        <v>207</v>
      </c>
      <c r="C800" s="423" t="s">
        <v>668</v>
      </c>
      <c r="D800" s="424" t="s">
        <v>669</v>
      </c>
      <c r="E800" s="425" t="s">
        <v>285</v>
      </c>
      <c r="F800" s="425" t="s">
        <v>274</v>
      </c>
      <c r="G800" s="426">
        <v>0.51500000000000001</v>
      </c>
      <c r="H800" s="91">
        <f>VLOOKUP(C800,[1]Insumos!$A:$F,5,FALSE)</f>
        <v>145647</v>
      </c>
      <c r="I800" s="92">
        <f t="shared" si="88"/>
        <v>75008</v>
      </c>
      <c r="J800" s="406"/>
      <c r="K800" s="149"/>
    </row>
    <row r="801" spans="1:11" ht="15">
      <c r="B801" s="422" t="s">
        <v>207</v>
      </c>
      <c r="C801" s="423" t="s">
        <v>547</v>
      </c>
      <c r="D801" s="424" t="s">
        <v>548</v>
      </c>
      <c r="E801" s="425" t="s">
        <v>285</v>
      </c>
      <c r="F801" s="425" t="s">
        <v>192</v>
      </c>
      <c r="G801" s="426">
        <v>0.35</v>
      </c>
      <c r="H801" s="91">
        <f>VLOOKUP(C801,[1]Insumos!$A:$F,5,FALSE)</f>
        <v>43033</v>
      </c>
      <c r="I801" s="92">
        <f t="shared" si="88"/>
        <v>15062</v>
      </c>
      <c r="J801" s="406"/>
      <c r="K801" s="149"/>
    </row>
    <row r="802" spans="1:11" ht="15">
      <c r="B802" s="440"/>
      <c r="C802" s="441"/>
      <c r="D802" s="442"/>
      <c r="E802" s="443"/>
      <c r="F802" s="443"/>
      <c r="G802" s="444"/>
      <c r="H802" s="406"/>
      <c r="I802" s="406"/>
      <c r="J802" s="406"/>
      <c r="K802" s="149"/>
    </row>
    <row r="803" spans="1:11" ht="25.5">
      <c r="A803" s="147">
        <v>89</v>
      </c>
      <c r="B803" s="161" t="s">
        <v>261</v>
      </c>
      <c r="C803" s="161" t="s">
        <v>262</v>
      </c>
      <c r="D803" s="163" t="s">
        <v>263</v>
      </c>
      <c r="E803" s="163" t="s">
        <v>264</v>
      </c>
      <c r="F803" s="163" t="s">
        <v>265</v>
      </c>
      <c r="G803" s="164" t="s">
        <v>266</v>
      </c>
      <c r="H803" s="165" t="s">
        <v>14</v>
      </c>
      <c r="I803" s="165" t="s">
        <v>231</v>
      </c>
      <c r="J803" s="155" t="s">
        <v>267</v>
      </c>
      <c r="K803" s="156" t="s">
        <v>268</v>
      </c>
    </row>
    <row r="804" spans="1:11" ht="25.5">
      <c r="B804" s="433" t="s">
        <v>207</v>
      </c>
      <c r="C804" s="434" t="s">
        <v>271</v>
      </c>
      <c r="D804" s="435" t="s">
        <v>661</v>
      </c>
      <c r="E804" s="436" t="s">
        <v>273</v>
      </c>
      <c r="F804" s="436" t="s">
        <v>274</v>
      </c>
      <c r="G804" s="437"/>
      <c r="H804" s="415"/>
      <c r="I804" s="439">
        <f>SUM(I805:I812)</f>
        <v>176932</v>
      </c>
      <c r="J804" s="86">
        <f>'A.I.U'!$G$30</f>
        <v>1.3668</v>
      </c>
      <c r="K804" s="157">
        <f>ROUND(I804*J804,0)</f>
        <v>241831</v>
      </c>
    </row>
    <row r="805" spans="1:11" ht="15">
      <c r="B805" s="422" t="s">
        <v>207</v>
      </c>
      <c r="C805" s="423" t="s">
        <v>670</v>
      </c>
      <c r="D805" s="424" t="s">
        <v>671</v>
      </c>
      <c r="E805" s="425" t="s">
        <v>380</v>
      </c>
      <c r="F805" s="425" t="s">
        <v>46</v>
      </c>
      <c r="G805" s="426">
        <v>0</v>
      </c>
      <c r="H805" s="91">
        <f>VLOOKUP(C805,[1]Insumos!$A:$F,5,FALSE)</f>
        <v>535318</v>
      </c>
      <c r="I805" s="92">
        <f t="shared" ref="I805:I812" si="89">ROUND(H805*G805,0)</f>
        <v>0</v>
      </c>
      <c r="J805" s="406"/>
      <c r="K805" s="438"/>
    </row>
    <row r="806" spans="1:11" ht="30">
      <c r="B806" s="422" t="s">
        <v>207</v>
      </c>
      <c r="C806" s="423" t="s">
        <v>301</v>
      </c>
      <c r="D806" s="424" t="s">
        <v>302</v>
      </c>
      <c r="E806" s="425" t="s">
        <v>278</v>
      </c>
      <c r="F806" s="425" t="s">
        <v>279</v>
      </c>
      <c r="G806" s="426">
        <v>0.85</v>
      </c>
      <c r="H806" s="91">
        <f>VLOOKUP(C806,[1]Insumos!$A:$F,5,FALSE)</f>
        <v>66987</v>
      </c>
      <c r="I806" s="92">
        <f t="shared" si="89"/>
        <v>56939</v>
      </c>
      <c r="J806" s="406"/>
      <c r="K806" s="416"/>
    </row>
    <row r="807" spans="1:11" ht="15">
      <c r="B807" s="422" t="s">
        <v>207</v>
      </c>
      <c r="C807" s="423" t="s">
        <v>662</v>
      </c>
      <c r="D807" s="424" t="s">
        <v>663</v>
      </c>
      <c r="E807" s="425" t="s">
        <v>305</v>
      </c>
      <c r="F807" s="425" t="s">
        <v>306</v>
      </c>
      <c r="G807" s="426">
        <v>0</v>
      </c>
      <c r="H807" s="91">
        <f>VLOOKUP(C807,[1]Insumos!$A:$F,5,FALSE)</f>
        <v>80444</v>
      </c>
      <c r="I807" s="92">
        <f t="shared" si="89"/>
        <v>0</v>
      </c>
      <c r="J807" s="406"/>
      <c r="K807" s="416"/>
    </row>
    <row r="808" spans="1:11" ht="15">
      <c r="B808" s="422" t="s">
        <v>207</v>
      </c>
      <c r="C808" s="423" t="s">
        <v>470</v>
      </c>
      <c r="D808" s="424" t="s">
        <v>471</v>
      </c>
      <c r="E808" s="425" t="s">
        <v>282</v>
      </c>
      <c r="F808" s="425" t="s">
        <v>192</v>
      </c>
      <c r="G808" s="426">
        <v>0.85</v>
      </c>
      <c r="H808" s="91">
        <f>VLOOKUP(C808,[1]Insumos!$A:$F,5,FALSE)</f>
        <v>3623</v>
      </c>
      <c r="I808" s="92">
        <f t="shared" si="89"/>
        <v>3080</v>
      </c>
      <c r="J808" s="406"/>
      <c r="K808" s="416"/>
    </row>
    <row r="809" spans="1:11" ht="15">
      <c r="B809" s="422" t="s">
        <v>207</v>
      </c>
      <c r="C809" s="423" t="s">
        <v>664</v>
      </c>
      <c r="D809" s="424" t="s">
        <v>665</v>
      </c>
      <c r="E809" s="425" t="s">
        <v>285</v>
      </c>
      <c r="F809" s="425" t="s">
        <v>274</v>
      </c>
      <c r="G809" s="426">
        <v>0.51500000000000001</v>
      </c>
      <c r="H809" s="91">
        <f>VLOOKUP(C809,[1]Insumos!$A:$F,5,FALSE)</f>
        <v>4626</v>
      </c>
      <c r="I809" s="92">
        <f t="shared" si="89"/>
        <v>2382</v>
      </c>
      <c r="J809" s="406"/>
      <c r="K809" s="416"/>
    </row>
    <row r="810" spans="1:11" ht="15">
      <c r="B810" s="422" t="s">
        <v>207</v>
      </c>
      <c r="C810" s="423" t="s">
        <v>666</v>
      </c>
      <c r="D810" s="424" t="s">
        <v>667</v>
      </c>
      <c r="E810" s="425" t="s">
        <v>285</v>
      </c>
      <c r="F810" s="425" t="s">
        <v>192</v>
      </c>
      <c r="G810" s="426">
        <v>1.03</v>
      </c>
      <c r="H810" s="91">
        <f>VLOOKUP(C810,[1]Insumos!$A:$F,5,FALSE)</f>
        <v>23749</v>
      </c>
      <c r="I810" s="92">
        <f t="shared" si="89"/>
        <v>24461</v>
      </c>
      <c r="J810" s="406"/>
      <c r="K810" s="416"/>
    </row>
    <row r="811" spans="1:11" ht="30">
      <c r="B811" s="422" t="s">
        <v>207</v>
      </c>
      <c r="C811" s="423" t="s">
        <v>668</v>
      </c>
      <c r="D811" s="424" t="s">
        <v>669</v>
      </c>
      <c r="E811" s="425" t="s">
        <v>285</v>
      </c>
      <c r="F811" s="425" t="s">
        <v>274</v>
      </c>
      <c r="G811" s="426">
        <v>0.51500000000000001</v>
      </c>
      <c r="H811" s="91">
        <f>VLOOKUP(C811,[1]Insumos!$A:$F,5,FALSE)</f>
        <v>145647</v>
      </c>
      <c r="I811" s="92">
        <f t="shared" si="89"/>
        <v>75008</v>
      </c>
      <c r="J811" s="406"/>
      <c r="K811" s="416"/>
    </row>
    <row r="812" spans="1:11" ht="15">
      <c r="B812" s="422" t="s">
        <v>207</v>
      </c>
      <c r="C812" s="423" t="s">
        <v>547</v>
      </c>
      <c r="D812" s="424" t="s">
        <v>548</v>
      </c>
      <c r="E812" s="425" t="s">
        <v>285</v>
      </c>
      <c r="F812" s="425" t="s">
        <v>192</v>
      </c>
      <c r="G812" s="426">
        <v>0.35</v>
      </c>
      <c r="H812" s="91">
        <f>VLOOKUP(C812,[1]Insumos!$A:$F,5,FALSE)</f>
        <v>43033</v>
      </c>
      <c r="I812" s="92">
        <f t="shared" si="89"/>
        <v>15062</v>
      </c>
      <c r="J812" s="406"/>
      <c r="K812" s="416"/>
    </row>
    <row r="813" spans="1:11" ht="15">
      <c r="B813" s="440"/>
      <c r="C813" s="441"/>
      <c r="D813" s="442"/>
      <c r="E813" s="443"/>
      <c r="F813" s="443"/>
      <c r="G813" s="444"/>
      <c r="H813" s="406"/>
      <c r="I813" s="406"/>
      <c r="J813" s="406"/>
      <c r="K813" s="149"/>
    </row>
    <row r="814" spans="1:11" ht="25.5">
      <c r="A814" s="147">
        <v>90</v>
      </c>
      <c r="B814" s="161" t="s">
        <v>261</v>
      </c>
      <c r="C814" s="161" t="s">
        <v>262</v>
      </c>
      <c r="D814" s="163" t="s">
        <v>263</v>
      </c>
      <c r="E814" s="163" t="s">
        <v>264</v>
      </c>
      <c r="F814" s="163" t="s">
        <v>265</v>
      </c>
      <c r="G814" s="164" t="s">
        <v>266</v>
      </c>
      <c r="H814" s="165" t="s">
        <v>14</v>
      </c>
      <c r="I814" s="165" t="s">
        <v>231</v>
      </c>
      <c r="J814" s="155" t="s">
        <v>267</v>
      </c>
      <c r="K814" s="156" t="s">
        <v>268</v>
      </c>
    </row>
    <row r="815" spans="1:11" ht="76.5">
      <c r="B815" s="459" t="s">
        <v>211</v>
      </c>
      <c r="C815" s="465" t="s">
        <v>271</v>
      </c>
      <c r="D815" s="461" t="s">
        <v>672</v>
      </c>
      <c r="E815" s="466" t="s">
        <v>273</v>
      </c>
      <c r="F815" s="466" t="s">
        <v>148</v>
      </c>
      <c r="G815" s="467"/>
      <c r="H815" s="468"/>
      <c r="I815" s="439">
        <f>SUM(I816:I827)</f>
        <v>379134</v>
      </c>
      <c r="J815" s="86">
        <f>'A.I.U'!$G$30</f>
        <v>1.3668</v>
      </c>
      <c r="K815" s="157">
        <f>ROUND(I815*J815,0)</f>
        <v>518200</v>
      </c>
    </row>
    <row r="816" spans="1:11" ht="15">
      <c r="B816" s="422" t="s">
        <v>211</v>
      </c>
      <c r="C816" s="423" t="s">
        <v>378</v>
      </c>
      <c r="D816" s="424" t="s">
        <v>379</v>
      </c>
      <c r="E816" s="425" t="s">
        <v>380</v>
      </c>
      <c r="F816" s="425" t="s">
        <v>46</v>
      </c>
      <c r="G816" s="426">
        <v>2.5000000000000001E-2</v>
      </c>
      <c r="H816" s="91">
        <f>VLOOKUP(C816,[1]Insumos!$A:$F,5,FALSE)</f>
        <v>597780</v>
      </c>
      <c r="I816" s="92">
        <f t="shared" ref="I816:I827" si="90">ROUND(H816*G816,0)</f>
        <v>14945</v>
      </c>
      <c r="J816" s="406"/>
      <c r="K816" s="438"/>
    </row>
    <row r="817" spans="1:11" ht="30">
      <c r="B817" s="422" t="s">
        <v>211</v>
      </c>
      <c r="C817" s="423" t="s">
        <v>313</v>
      </c>
      <c r="D817" s="424" t="s">
        <v>314</v>
      </c>
      <c r="E817" s="425" t="s">
        <v>278</v>
      </c>
      <c r="F817" s="425" t="s">
        <v>279</v>
      </c>
      <c r="G817" s="426">
        <v>1.5</v>
      </c>
      <c r="H817" s="91">
        <f>VLOOKUP(C817,[1]Insumos!$A:$F,5,FALSE)</f>
        <v>81549</v>
      </c>
      <c r="I817" s="92">
        <f t="shared" si="90"/>
        <v>122324</v>
      </c>
      <c r="J817" s="406"/>
      <c r="K817" s="416"/>
    </row>
    <row r="818" spans="1:11" ht="15">
      <c r="B818" s="422" t="s">
        <v>211</v>
      </c>
      <c r="C818" s="423" t="s">
        <v>303</v>
      </c>
      <c r="D818" s="424" t="s">
        <v>304</v>
      </c>
      <c r="E818" s="425" t="s">
        <v>305</v>
      </c>
      <c r="F818" s="425" t="s">
        <v>306</v>
      </c>
      <c r="G818" s="426">
        <v>3.5999999999999997E-2</v>
      </c>
      <c r="H818" s="91">
        <f>VLOOKUP(C818,[1]Insumos!$A:$F,5,FALSE)</f>
        <v>187426</v>
      </c>
      <c r="I818" s="92">
        <f t="shared" si="90"/>
        <v>6747</v>
      </c>
      <c r="J818" s="406"/>
      <c r="K818" s="416"/>
    </row>
    <row r="819" spans="1:11" ht="15">
      <c r="B819" s="422" t="s">
        <v>211</v>
      </c>
      <c r="C819" s="423" t="s">
        <v>280</v>
      </c>
      <c r="D819" s="424" t="s">
        <v>281</v>
      </c>
      <c r="E819" s="425" t="s">
        <v>282</v>
      </c>
      <c r="F819" s="425" t="s">
        <v>192</v>
      </c>
      <c r="G819" s="426">
        <v>4</v>
      </c>
      <c r="H819" s="91">
        <f>VLOOKUP(C819,[1]Insumos!$A:$F,5,FALSE)</f>
        <v>3623</v>
      </c>
      <c r="I819" s="92">
        <f t="shared" si="90"/>
        <v>14492</v>
      </c>
      <c r="J819" s="406"/>
      <c r="K819" s="416"/>
    </row>
    <row r="820" spans="1:11" ht="30">
      <c r="B820" s="422" t="s">
        <v>211</v>
      </c>
      <c r="C820" s="423" t="s">
        <v>608</v>
      </c>
      <c r="D820" s="424" t="s">
        <v>609</v>
      </c>
      <c r="E820" s="425" t="s">
        <v>285</v>
      </c>
      <c r="F820" s="425" t="s">
        <v>375</v>
      </c>
      <c r="G820" s="426">
        <v>0.02</v>
      </c>
      <c r="H820" s="91">
        <f>VLOOKUP(C820,[1]Insumos!$A:$F,5,FALSE)</f>
        <v>140296</v>
      </c>
      <c r="I820" s="92">
        <f t="shared" si="90"/>
        <v>2806</v>
      </c>
      <c r="J820" s="406"/>
      <c r="K820" s="416"/>
    </row>
    <row r="821" spans="1:11" ht="30">
      <c r="B821" s="422" t="s">
        <v>211</v>
      </c>
      <c r="C821" s="423" t="s">
        <v>673</v>
      </c>
      <c r="D821" s="424" t="s">
        <v>674</v>
      </c>
      <c r="E821" s="425" t="s">
        <v>285</v>
      </c>
      <c r="F821" s="425" t="s">
        <v>375</v>
      </c>
      <c r="G821" s="426">
        <v>0.02</v>
      </c>
      <c r="H821" s="91">
        <f>VLOOKUP(C821,[1]Insumos!$A:$F,5,FALSE)</f>
        <v>126880</v>
      </c>
      <c r="I821" s="92">
        <f t="shared" si="90"/>
        <v>2538</v>
      </c>
      <c r="J821" s="406"/>
      <c r="K821" s="416"/>
    </row>
    <row r="822" spans="1:11" ht="15">
      <c r="B822" s="422" t="s">
        <v>211</v>
      </c>
      <c r="C822" s="423" t="s">
        <v>283</v>
      </c>
      <c r="D822" s="424" t="s">
        <v>284</v>
      </c>
      <c r="E822" s="425" t="s">
        <v>285</v>
      </c>
      <c r="F822" s="425" t="s">
        <v>192</v>
      </c>
      <c r="G822" s="426">
        <v>3.4</v>
      </c>
      <c r="H822" s="91">
        <f>VLOOKUP(C822,[1]Insumos!$A:$F,5,FALSE)</f>
        <v>1897</v>
      </c>
      <c r="I822" s="92">
        <f t="shared" si="90"/>
        <v>6450</v>
      </c>
      <c r="J822" s="406"/>
      <c r="K822" s="416"/>
    </row>
    <row r="823" spans="1:11" ht="15">
      <c r="B823" s="422" t="s">
        <v>211</v>
      </c>
      <c r="C823" s="423" t="s">
        <v>675</v>
      </c>
      <c r="D823" s="424" t="s">
        <v>676</v>
      </c>
      <c r="E823" s="425" t="s">
        <v>285</v>
      </c>
      <c r="F823" s="425" t="s">
        <v>295</v>
      </c>
      <c r="G823" s="426">
        <v>3.3</v>
      </c>
      <c r="H823" s="91">
        <f>VLOOKUP(C823,[1]Insumos!$A:$F,5,FALSE)</f>
        <v>6147</v>
      </c>
      <c r="I823" s="92">
        <f t="shared" si="90"/>
        <v>20285</v>
      </c>
      <c r="J823" s="406"/>
      <c r="K823" s="416"/>
    </row>
    <row r="824" spans="1:11" ht="15">
      <c r="B824" s="422" t="s">
        <v>211</v>
      </c>
      <c r="C824" s="423" t="s">
        <v>677</v>
      </c>
      <c r="D824" s="424" t="s">
        <v>678</v>
      </c>
      <c r="E824" s="425" t="s">
        <v>285</v>
      </c>
      <c r="F824" s="425" t="s">
        <v>274</v>
      </c>
      <c r="G824" s="426">
        <v>2.0499999999999998</v>
      </c>
      <c r="H824" s="91">
        <f>VLOOKUP(C824,[1]Insumos!$A:$F,5,FALSE)</f>
        <v>21514</v>
      </c>
      <c r="I824" s="92">
        <f t="shared" si="90"/>
        <v>44104</v>
      </c>
      <c r="J824" s="406"/>
      <c r="K824" s="149"/>
    </row>
    <row r="825" spans="1:11" ht="30">
      <c r="B825" s="422" t="s">
        <v>211</v>
      </c>
      <c r="C825" s="423" t="s">
        <v>679</v>
      </c>
      <c r="D825" s="424" t="s">
        <v>680</v>
      </c>
      <c r="E825" s="425" t="s">
        <v>285</v>
      </c>
      <c r="F825" s="425" t="s">
        <v>317</v>
      </c>
      <c r="G825" s="426">
        <v>0.08</v>
      </c>
      <c r="H825" s="91">
        <f>VLOOKUP(C825,[1]Insumos!$A:$F,5,FALSE)</f>
        <v>15364</v>
      </c>
      <c r="I825" s="92">
        <f t="shared" si="90"/>
        <v>1229</v>
      </c>
      <c r="J825" s="406"/>
      <c r="K825" s="149"/>
    </row>
    <row r="826" spans="1:11" ht="30">
      <c r="B826" s="422" t="s">
        <v>211</v>
      </c>
      <c r="C826" s="423" t="s">
        <v>681</v>
      </c>
      <c r="D826" s="424" t="s">
        <v>682</v>
      </c>
      <c r="E826" s="425" t="s">
        <v>285</v>
      </c>
      <c r="F826" s="425" t="s">
        <v>295</v>
      </c>
      <c r="G826" s="426">
        <v>1.5</v>
      </c>
      <c r="H826" s="91">
        <f>VLOOKUP(C826,[1]Insumos!$A:$F,5,FALSE)</f>
        <v>40601</v>
      </c>
      <c r="I826" s="92">
        <f t="shared" si="90"/>
        <v>60902</v>
      </c>
      <c r="J826" s="406"/>
      <c r="K826" s="149"/>
    </row>
    <row r="827" spans="1:11" ht="30">
      <c r="B827" s="422" t="s">
        <v>211</v>
      </c>
      <c r="C827" s="423" t="s">
        <v>683</v>
      </c>
      <c r="D827" s="424" t="s">
        <v>684</v>
      </c>
      <c r="E827" s="425" t="s">
        <v>285</v>
      </c>
      <c r="F827" s="425" t="s">
        <v>295</v>
      </c>
      <c r="G827" s="426">
        <v>3.3</v>
      </c>
      <c r="H827" s="91">
        <f>VLOOKUP(C827,[1]Insumos!$A:$F,5,FALSE)</f>
        <v>24943</v>
      </c>
      <c r="I827" s="92">
        <f t="shared" si="90"/>
        <v>82312</v>
      </c>
      <c r="J827" s="406"/>
      <c r="K827" s="149"/>
    </row>
    <row r="828" spans="1:11" ht="15">
      <c r="B828" s="440"/>
      <c r="C828" s="441"/>
      <c r="D828" s="442"/>
      <c r="E828" s="443"/>
      <c r="F828" s="443"/>
      <c r="G828" s="444"/>
      <c r="H828" s="406"/>
      <c r="I828" s="406"/>
      <c r="J828" s="406"/>
      <c r="K828" s="149"/>
    </row>
    <row r="829" spans="1:11" ht="25.5">
      <c r="A829" s="147">
        <v>91</v>
      </c>
      <c r="B829" s="161" t="s">
        <v>261</v>
      </c>
      <c r="C829" s="161" t="s">
        <v>262</v>
      </c>
      <c r="D829" s="163" t="s">
        <v>263</v>
      </c>
      <c r="E829" s="163" t="s">
        <v>264</v>
      </c>
      <c r="F829" s="163" t="s">
        <v>265</v>
      </c>
      <c r="G829" s="164" t="s">
        <v>266</v>
      </c>
      <c r="H829" s="165" t="s">
        <v>14</v>
      </c>
      <c r="I829" s="165" t="s">
        <v>231</v>
      </c>
      <c r="J829" s="155" t="s">
        <v>267</v>
      </c>
      <c r="K829" s="156" t="s">
        <v>268</v>
      </c>
    </row>
    <row r="830" spans="1:11" ht="25.5">
      <c r="B830" s="459" t="s">
        <v>209</v>
      </c>
      <c r="C830" s="465" t="s">
        <v>271</v>
      </c>
      <c r="D830" s="461" t="s">
        <v>685</v>
      </c>
      <c r="E830" s="466" t="s">
        <v>273</v>
      </c>
      <c r="F830" s="466" t="s">
        <v>686</v>
      </c>
      <c r="G830" s="463"/>
      <c r="H830" s="464"/>
      <c r="I830" s="439">
        <f>SUM(I831:I833)</f>
        <v>30777</v>
      </c>
      <c r="J830" s="86">
        <f>'A.I.U'!$G$30</f>
        <v>1.3668</v>
      </c>
      <c r="K830" s="157">
        <f>ROUND(I830*J830,0)</f>
        <v>42066</v>
      </c>
    </row>
    <row r="831" spans="1:11" ht="30">
      <c r="B831" s="422" t="s">
        <v>209</v>
      </c>
      <c r="C831" s="423" t="s">
        <v>288</v>
      </c>
      <c r="D831" s="424" t="s">
        <v>289</v>
      </c>
      <c r="E831" s="425" t="s">
        <v>278</v>
      </c>
      <c r="F831" s="425" t="s">
        <v>279</v>
      </c>
      <c r="G831" s="426">
        <v>0.4</v>
      </c>
      <c r="H831" s="91">
        <f>VLOOKUP(C831,[1]Insumos!$A:$F,5,FALSE)</f>
        <v>37863</v>
      </c>
      <c r="I831" s="92">
        <f t="shared" ref="I831:I833" si="91">ROUND(H831*G831,0)</f>
        <v>15145</v>
      </c>
      <c r="J831" s="406"/>
      <c r="K831" s="416"/>
    </row>
    <row r="832" spans="1:11" ht="15">
      <c r="B832" s="422" t="s">
        <v>209</v>
      </c>
      <c r="C832" s="423" t="s">
        <v>687</v>
      </c>
      <c r="D832" s="424" t="s">
        <v>688</v>
      </c>
      <c r="E832" s="425" t="s">
        <v>305</v>
      </c>
      <c r="F832" s="425" t="s">
        <v>654</v>
      </c>
      <c r="G832" s="426">
        <v>4.1000000000000002E-2</v>
      </c>
      <c r="H832" s="91">
        <f>VLOOKUP(C832,[1]Insumos!$A:$F,5,FALSE)</f>
        <v>345926</v>
      </c>
      <c r="I832" s="92">
        <f t="shared" si="91"/>
        <v>14183</v>
      </c>
      <c r="J832" s="406"/>
      <c r="K832" s="416"/>
    </row>
    <row r="833" spans="1:11" ht="15">
      <c r="B833" s="422" t="s">
        <v>209</v>
      </c>
      <c r="C833" s="423" t="s">
        <v>280</v>
      </c>
      <c r="D833" s="424" t="s">
        <v>281</v>
      </c>
      <c r="E833" s="425" t="s">
        <v>282</v>
      </c>
      <c r="F833" s="425" t="s">
        <v>192</v>
      </c>
      <c r="G833" s="426">
        <v>0.4</v>
      </c>
      <c r="H833" s="91">
        <f>VLOOKUP(C833,[1]Insumos!$A:$F,5,FALSE)</f>
        <v>3623</v>
      </c>
      <c r="I833" s="92">
        <f t="shared" si="91"/>
        <v>1449</v>
      </c>
      <c r="J833" s="406"/>
      <c r="K833" s="416"/>
    </row>
    <row r="834" spans="1:11">
      <c r="I834" s="195"/>
    </row>
    <row r="835" spans="1:11" s="147" customFormat="1" ht="25.5">
      <c r="B835" s="161" t="s">
        <v>261</v>
      </c>
      <c r="C835" s="161" t="s">
        <v>262</v>
      </c>
      <c r="D835" s="163" t="s">
        <v>263</v>
      </c>
      <c r="E835" s="163" t="s">
        <v>264</v>
      </c>
      <c r="F835" s="163" t="s">
        <v>265</v>
      </c>
      <c r="G835" s="164" t="s">
        <v>266</v>
      </c>
      <c r="H835" s="165" t="s">
        <v>14</v>
      </c>
      <c r="I835" s="165" t="s">
        <v>231</v>
      </c>
      <c r="J835" s="155" t="s">
        <v>267</v>
      </c>
      <c r="K835" s="156" t="s">
        <v>268</v>
      </c>
    </row>
    <row r="836" spans="1:11" ht="27.75" customHeight="1">
      <c r="A836" s="147">
        <v>92</v>
      </c>
      <c r="B836" s="429">
        <v>33120</v>
      </c>
      <c r="C836" s="429">
        <v>21073</v>
      </c>
      <c r="D836" s="458" t="s">
        <v>689</v>
      </c>
      <c r="E836" s="201" t="s">
        <v>273</v>
      </c>
      <c r="F836" s="410" t="s">
        <v>46</v>
      </c>
      <c r="G836" s="410"/>
      <c r="H836" s="410"/>
      <c r="I836" s="143">
        <f>SUM(I837:I849)</f>
        <v>1326428</v>
      </c>
      <c r="J836" s="86">
        <f>'A.I.U'!$G$30</f>
        <v>1.3668</v>
      </c>
      <c r="K836" s="157">
        <f>ROUND(I836*J836,0)</f>
        <v>1812962</v>
      </c>
    </row>
    <row r="837" spans="1:11">
      <c r="B837" s="201" t="s">
        <v>690</v>
      </c>
      <c r="C837" s="201" t="s">
        <v>691</v>
      </c>
      <c r="D837" s="411" t="s">
        <v>692</v>
      </c>
      <c r="E837" s="201" t="s">
        <v>380</v>
      </c>
      <c r="F837" s="410" t="s">
        <v>46</v>
      </c>
      <c r="G837" s="410">
        <v>1.05</v>
      </c>
      <c r="H837" s="91">
        <f>VLOOKUP(C837,[1]Insumos!$A:$F,5,FALSE)</f>
        <v>637043</v>
      </c>
      <c r="I837" s="92">
        <f t="shared" ref="I837:I848" si="92">ROUND(H837*G837,0)</f>
        <v>668895</v>
      </c>
    </row>
    <row r="838" spans="1:11">
      <c r="B838" s="201" t="s">
        <v>690</v>
      </c>
      <c r="C838" s="201" t="s">
        <v>313</v>
      </c>
      <c r="D838" s="411" t="s">
        <v>314</v>
      </c>
      <c r="E838" s="201" t="s">
        <v>278</v>
      </c>
      <c r="F838" s="410" t="s">
        <v>279</v>
      </c>
      <c r="G838" s="410">
        <v>4.7</v>
      </c>
      <c r="H838" s="91">
        <f>VLOOKUP(C838,[1]Insumos!$A:$F,5,FALSE)</f>
        <v>81549</v>
      </c>
      <c r="I838" s="92">
        <f t="shared" si="92"/>
        <v>383280</v>
      </c>
    </row>
    <row r="839" spans="1:11">
      <c r="B839" s="201" t="s">
        <v>690</v>
      </c>
      <c r="C839" s="201" t="s">
        <v>303</v>
      </c>
      <c r="D839" s="411" t="s">
        <v>304</v>
      </c>
      <c r="E839" s="201" t="s">
        <v>305</v>
      </c>
      <c r="F839" s="410" t="s">
        <v>306</v>
      </c>
      <c r="G839" s="410">
        <v>6.5699999999999995E-2</v>
      </c>
      <c r="H839" s="91">
        <f>VLOOKUP(C839,[1]Insumos!$A:$F,5,FALSE)</f>
        <v>187426</v>
      </c>
      <c r="I839" s="92">
        <f t="shared" si="92"/>
        <v>12314</v>
      </c>
    </row>
    <row r="840" spans="1:11">
      <c r="B840" s="201" t="s">
        <v>690</v>
      </c>
      <c r="C840" s="201" t="s">
        <v>693</v>
      </c>
      <c r="D840" s="411" t="s">
        <v>694</v>
      </c>
      <c r="E840" s="201" t="s">
        <v>305</v>
      </c>
      <c r="F840" s="410" t="s">
        <v>306</v>
      </c>
      <c r="G840" s="410">
        <v>0.1</v>
      </c>
      <c r="H840" s="91">
        <f>VLOOKUP(C840,[1]Insumos!$A:$F,5,FALSE)</f>
        <v>61014</v>
      </c>
      <c r="I840" s="92">
        <f t="shared" si="92"/>
        <v>6101</v>
      </c>
    </row>
    <row r="841" spans="1:11">
      <c r="B841" s="201" t="s">
        <v>690</v>
      </c>
      <c r="C841" s="201" t="s">
        <v>400</v>
      </c>
      <c r="D841" s="411" t="s">
        <v>401</v>
      </c>
      <c r="E841" s="201" t="s">
        <v>305</v>
      </c>
      <c r="F841" s="410" t="s">
        <v>306</v>
      </c>
      <c r="G841" s="410">
        <v>0.1</v>
      </c>
      <c r="H841" s="91">
        <f>VLOOKUP(C841,[1]Insumos!$A:$F,5,FALSE)</f>
        <v>66212</v>
      </c>
      <c r="I841" s="92">
        <f t="shared" si="92"/>
        <v>6621</v>
      </c>
    </row>
    <row r="842" spans="1:11">
      <c r="B842" s="201" t="s">
        <v>690</v>
      </c>
      <c r="C842" s="201" t="s">
        <v>280</v>
      </c>
      <c r="D842" s="411" t="s">
        <v>281</v>
      </c>
      <c r="E842" s="201" t="s">
        <v>282</v>
      </c>
      <c r="F842" s="410" t="s">
        <v>192</v>
      </c>
      <c r="G842" s="410">
        <v>4.7</v>
      </c>
      <c r="H842" s="91">
        <f>VLOOKUP(C842,[1]Insumos!$A:$F,5,FALSE)</f>
        <v>3623</v>
      </c>
      <c r="I842" s="92">
        <f t="shared" si="92"/>
        <v>17028</v>
      </c>
    </row>
    <row r="843" spans="1:11">
      <c r="B843" s="201" t="s">
        <v>690</v>
      </c>
      <c r="C843" s="201" t="s">
        <v>283</v>
      </c>
      <c r="D843" s="411" t="s">
        <v>284</v>
      </c>
      <c r="E843" s="201" t="s">
        <v>285</v>
      </c>
      <c r="F843" s="410" t="s">
        <v>192</v>
      </c>
      <c r="G843" s="410">
        <v>7</v>
      </c>
      <c r="H843" s="91">
        <f>VLOOKUP(C843,[1]Insumos!$A:$F,5,FALSE)</f>
        <v>1897</v>
      </c>
      <c r="I843" s="92">
        <f t="shared" si="92"/>
        <v>13279</v>
      </c>
    </row>
    <row r="844" spans="1:11">
      <c r="B844" s="201" t="s">
        <v>690</v>
      </c>
      <c r="C844" s="201" t="s">
        <v>695</v>
      </c>
      <c r="D844" s="411" t="s">
        <v>696</v>
      </c>
      <c r="E844" s="201" t="s">
        <v>285</v>
      </c>
      <c r="F844" s="410" t="s">
        <v>292</v>
      </c>
      <c r="G844" s="410">
        <v>0.2</v>
      </c>
      <c r="H844" s="91">
        <f>VLOOKUP(C844,[1]Insumos!$A:$F,5,FALSE)</f>
        <v>6448</v>
      </c>
      <c r="I844" s="92">
        <f t="shared" si="92"/>
        <v>1290</v>
      </c>
    </row>
    <row r="845" spans="1:11">
      <c r="B845" s="201" t="s">
        <v>690</v>
      </c>
      <c r="C845" s="201" t="s">
        <v>697</v>
      </c>
      <c r="D845" s="411" t="s">
        <v>698</v>
      </c>
      <c r="E845" s="201" t="s">
        <v>285</v>
      </c>
      <c r="F845" s="410" t="s">
        <v>699</v>
      </c>
      <c r="G845" s="410">
        <v>0.09</v>
      </c>
      <c r="H845" s="91">
        <f>VLOOKUP(C845,[1]Insumos!$A:$F,5,FALSE)</f>
        <v>13567</v>
      </c>
      <c r="I845" s="92">
        <f t="shared" si="92"/>
        <v>1221</v>
      </c>
    </row>
    <row r="846" spans="1:11" ht="25.5">
      <c r="B846" s="201" t="s">
        <v>690</v>
      </c>
      <c r="C846" s="201" t="s">
        <v>700</v>
      </c>
      <c r="D846" s="411" t="s">
        <v>701</v>
      </c>
      <c r="E846" s="201" t="s">
        <v>285</v>
      </c>
      <c r="F846" s="410" t="s">
        <v>295</v>
      </c>
      <c r="G846" s="410">
        <v>1.0900000000000001</v>
      </c>
      <c r="H846" s="91">
        <f>VLOOKUP(C846,[1]Insumos!$A:$F,5,FALSE)</f>
        <v>5616</v>
      </c>
      <c r="I846" s="92">
        <f t="shared" si="92"/>
        <v>6121</v>
      </c>
    </row>
    <row r="847" spans="1:11">
      <c r="B847" s="201" t="s">
        <v>690</v>
      </c>
      <c r="C847" s="201" t="s">
        <v>702</v>
      </c>
      <c r="D847" s="411" t="s">
        <v>703</v>
      </c>
      <c r="E847" s="201" t="s">
        <v>285</v>
      </c>
      <c r="F847" s="410" t="s">
        <v>192</v>
      </c>
      <c r="G847" s="410">
        <v>1.4</v>
      </c>
      <c r="H847" s="91">
        <f>VLOOKUP(C847,[1]Insumos!$A:$F,5,FALSE)</f>
        <v>128856</v>
      </c>
      <c r="I847" s="92">
        <f t="shared" si="92"/>
        <v>180398</v>
      </c>
    </row>
    <row r="848" spans="1:11">
      <c r="B848" s="201" t="s">
        <v>690</v>
      </c>
      <c r="C848" s="201" t="s">
        <v>405</v>
      </c>
      <c r="D848" s="411" t="s">
        <v>406</v>
      </c>
      <c r="E848" s="201" t="s">
        <v>285</v>
      </c>
      <c r="F848" s="410" t="s">
        <v>192</v>
      </c>
      <c r="G848" s="410">
        <v>0.8</v>
      </c>
      <c r="H848" s="91">
        <f>VLOOKUP(C848,[1]Insumos!$A:$F,5,FALSE)</f>
        <v>15152</v>
      </c>
      <c r="I848" s="92">
        <f t="shared" si="92"/>
        <v>12122</v>
      </c>
    </row>
    <row r="849" spans="1:12">
      <c r="B849" s="201" t="s">
        <v>690</v>
      </c>
      <c r="C849" s="201" t="s">
        <v>397</v>
      </c>
      <c r="D849" s="411" t="s">
        <v>398</v>
      </c>
      <c r="E849" s="201" t="s">
        <v>285</v>
      </c>
      <c r="F849" s="410" t="s">
        <v>192</v>
      </c>
      <c r="G849" s="410">
        <v>1.25</v>
      </c>
      <c r="H849" s="91">
        <f>VLOOKUP(C849,[1]Insumos!$A:$F,5,FALSE)</f>
        <v>14206</v>
      </c>
      <c r="I849" s="92">
        <f>ROUND(H849*G849,0)</f>
        <v>17758</v>
      </c>
    </row>
    <row r="850" spans="1:12" ht="13.5" thickBot="1"/>
    <row r="851" spans="1:12" ht="25.5">
      <c r="B851" s="179" t="s">
        <v>261</v>
      </c>
      <c r="C851" s="180" t="s">
        <v>262</v>
      </c>
      <c r="D851" s="182" t="s">
        <v>263</v>
      </c>
      <c r="E851" s="182" t="s">
        <v>264</v>
      </c>
      <c r="F851" s="182" t="s">
        <v>265</v>
      </c>
      <c r="G851" s="183" t="s">
        <v>266</v>
      </c>
      <c r="H851" s="184" t="s">
        <v>14</v>
      </c>
      <c r="I851" s="154" t="s">
        <v>231</v>
      </c>
      <c r="J851" s="155" t="s">
        <v>267</v>
      </c>
      <c r="K851" s="156" t="s">
        <v>268</v>
      </c>
      <c r="L851" s="156"/>
    </row>
    <row r="852" spans="1:12" ht="44.25" customHeight="1">
      <c r="A852" s="147">
        <v>93</v>
      </c>
      <c r="B852" s="501" t="s">
        <v>217</v>
      </c>
      <c r="C852" s="429"/>
      <c r="D852" s="458" t="s">
        <v>704</v>
      </c>
      <c r="E852" s="201" t="s">
        <v>273</v>
      </c>
      <c r="F852" s="410" t="s">
        <v>274</v>
      </c>
      <c r="G852" s="410"/>
      <c r="H852" s="410"/>
      <c r="I852" s="144">
        <f>SUM(I853:I858)</f>
        <v>31287</v>
      </c>
      <c r="J852" s="86">
        <f>'A.I.U'!$G$30</f>
        <v>1.3668</v>
      </c>
      <c r="K852" s="157">
        <f>ROUND(I852*J852,0)</f>
        <v>42763</v>
      </c>
      <c r="L852" s="156"/>
    </row>
    <row r="853" spans="1:12" ht="15">
      <c r="B853" s="494" t="s">
        <v>217</v>
      </c>
      <c r="C853" s="201" t="s">
        <v>288</v>
      </c>
      <c r="D853" s="411" t="s">
        <v>289</v>
      </c>
      <c r="E853" s="201" t="s">
        <v>278</v>
      </c>
      <c r="F853" s="410" t="s">
        <v>279</v>
      </c>
      <c r="G853" s="410">
        <v>7.0000000000000007E-2</v>
      </c>
      <c r="H853" s="91">
        <f>VLOOKUP(C853,[1]Insumos!$A:$F,5,FALSE)</f>
        <v>37863</v>
      </c>
      <c r="I853" s="92">
        <f t="shared" ref="I853:I858" si="93">ROUND(H853*G853,0)</f>
        <v>2650</v>
      </c>
      <c r="J853" s="406"/>
    </row>
    <row r="854" spans="1:12" ht="15">
      <c r="B854" s="494" t="s">
        <v>217</v>
      </c>
      <c r="C854" s="201" t="s">
        <v>303</v>
      </c>
      <c r="D854" s="411" t="s">
        <v>304</v>
      </c>
      <c r="E854" s="201" t="s">
        <v>305</v>
      </c>
      <c r="F854" s="410" t="s">
        <v>306</v>
      </c>
      <c r="G854" s="410">
        <v>1E-3</v>
      </c>
      <c r="H854" s="91">
        <f>VLOOKUP(C854,[1]Insumos!$A:$F,5,FALSE)</f>
        <v>187426</v>
      </c>
      <c r="I854" s="92">
        <f t="shared" si="93"/>
        <v>187</v>
      </c>
      <c r="J854" s="406"/>
    </row>
    <row r="855" spans="1:12" ht="15">
      <c r="B855" s="494" t="s">
        <v>217</v>
      </c>
      <c r="C855" s="201" t="s">
        <v>705</v>
      </c>
      <c r="D855" s="411" t="s">
        <v>706</v>
      </c>
      <c r="E855" s="201" t="s">
        <v>380</v>
      </c>
      <c r="F855" s="410" t="s">
        <v>317</v>
      </c>
      <c r="G855" s="410">
        <v>1.5</v>
      </c>
      <c r="H855" s="91">
        <f>VLOOKUP(C855,[1]Insumos!$A:$F,5,FALSE)</f>
        <v>8042</v>
      </c>
      <c r="I855" s="92">
        <f t="shared" si="93"/>
        <v>12063</v>
      </c>
      <c r="J855" s="406"/>
    </row>
    <row r="856" spans="1:12" ht="15">
      <c r="B856" s="494" t="s">
        <v>217</v>
      </c>
      <c r="C856" s="201" t="s">
        <v>707</v>
      </c>
      <c r="D856" s="411" t="s">
        <v>708</v>
      </c>
      <c r="E856" s="201" t="s">
        <v>285</v>
      </c>
      <c r="F856" s="410" t="s">
        <v>274</v>
      </c>
      <c r="G856" s="410">
        <v>1.1000000000000001</v>
      </c>
      <c r="H856" s="91">
        <f>VLOOKUP(C856,[1]Insumos!$A:$F,5,FALSE)</f>
        <v>14560</v>
      </c>
      <c r="I856" s="92">
        <f t="shared" si="93"/>
        <v>16016</v>
      </c>
      <c r="J856" s="406"/>
    </row>
    <row r="857" spans="1:12" ht="15">
      <c r="B857" s="494" t="s">
        <v>217</v>
      </c>
      <c r="C857" s="201" t="s">
        <v>280</v>
      </c>
      <c r="D857" s="411" t="s">
        <v>281</v>
      </c>
      <c r="E857" s="201" t="s">
        <v>282</v>
      </c>
      <c r="F857" s="410" t="s">
        <v>192</v>
      </c>
      <c r="G857" s="410">
        <v>0.05</v>
      </c>
      <c r="H857" s="91">
        <f>VLOOKUP(C857,[1]Insumos!$A:$F,5,FALSE)</f>
        <v>3623</v>
      </c>
      <c r="I857" s="92">
        <f t="shared" si="93"/>
        <v>181</v>
      </c>
      <c r="J857" s="406"/>
    </row>
    <row r="858" spans="1:12" ht="15.75" thickBot="1">
      <c r="B858" s="495" t="s">
        <v>217</v>
      </c>
      <c r="C858" s="496" t="s">
        <v>283</v>
      </c>
      <c r="D858" s="497" t="s">
        <v>284</v>
      </c>
      <c r="E858" s="496" t="s">
        <v>285</v>
      </c>
      <c r="F858" s="498" t="s">
        <v>192</v>
      </c>
      <c r="G858" s="498">
        <v>0.1</v>
      </c>
      <c r="H858" s="453">
        <f>VLOOKUP(C858,[1]Insumos!$A:$F,5,FALSE)</f>
        <v>1897</v>
      </c>
      <c r="I858" s="454">
        <f t="shared" si="93"/>
        <v>190</v>
      </c>
      <c r="J858" s="406"/>
    </row>
    <row r="859" spans="1:12" ht="13.5" thickBot="1"/>
    <row r="860" spans="1:12" ht="25.5">
      <c r="B860" s="179" t="s">
        <v>261</v>
      </c>
      <c r="C860" s="180" t="s">
        <v>262</v>
      </c>
      <c r="D860" s="182" t="s">
        <v>263</v>
      </c>
      <c r="E860" s="182" t="s">
        <v>264</v>
      </c>
      <c r="F860" s="182" t="s">
        <v>265</v>
      </c>
      <c r="G860" s="183" t="s">
        <v>266</v>
      </c>
      <c r="H860" s="184" t="s">
        <v>14</v>
      </c>
      <c r="I860" s="154" t="s">
        <v>231</v>
      </c>
      <c r="J860" s="155" t="s">
        <v>267</v>
      </c>
      <c r="K860" s="156" t="s">
        <v>268</v>
      </c>
      <c r="L860" s="156"/>
    </row>
    <row r="861" spans="1:12" ht="25.5">
      <c r="A861" s="147">
        <v>94</v>
      </c>
      <c r="B861" s="500" t="s">
        <v>219</v>
      </c>
      <c r="C861" s="201" t="s">
        <v>271</v>
      </c>
      <c r="D861" s="458" t="s">
        <v>709</v>
      </c>
      <c r="E861" s="201" t="s">
        <v>273</v>
      </c>
      <c r="F861" s="410" t="s">
        <v>148</v>
      </c>
      <c r="G861" s="410"/>
      <c r="H861" s="91"/>
      <c r="I861" s="144">
        <f>SUM(I862:I866)</f>
        <v>26184</v>
      </c>
      <c r="J861" s="86">
        <f>'A.I.U'!$G$30</f>
        <v>1.3668</v>
      </c>
      <c r="K861" s="157">
        <f>ROUND(I861*J861,0)</f>
        <v>35788</v>
      </c>
    </row>
    <row r="862" spans="1:12" ht="15">
      <c r="B862" s="494" t="s">
        <v>219</v>
      </c>
      <c r="C862" s="201" t="s">
        <v>288</v>
      </c>
      <c r="D862" s="411" t="s">
        <v>289</v>
      </c>
      <c r="E862" s="201" t="s">
        <v>278</v>
      </c>
      <c r="F862" s="410" t="s">
        <v>279</v>
      </c>
      <c r="G862" s="410">
        <v>0.1</v>
      </c>
      <c r="H862" s="91">
        <f>VLOOKUP(C862,[1]Insumos!$A:$F,5,FALSE)</f>
        <v>37863</v>
      </c>
      <c r="I862" s="92">
        <f t="shared" ref="I862:I866" si="94">ROUND(H862*G862,0)</f>
        <v>3786</v>
      </c>
      <c r="J862" s="406"/>
    </row>
    <row r="863" spans="1:12" ht="15">
      <c r="B863" s="494" t="s">
        <v>219</v>
      </c>
      <c r="C863" s="201" t="s">
        <v>303</v>
      </c>
      <c r="D863" s="411" t="s">
        <v>304</v>
      </c>
      <c r="E863" s="201" t="s">
        <v>305</v>
      </c>
      <c r="F863" s="410" t="s">
        <v>306</v>
      </c>
      <c r="G863" s="410">
        <v>1E-3</v>
      </c>
      <c r="H863" s="91">
        <f>VLOOKUP(C863,[1]Insumos!$A:$F,5,FALSE)</f>
        <v>187426</v>
      </c>
      <c r="I863" s="92">
        <f t="shared" si="94"/>
        <v>187</v>
      </c>
      <c r="J863" s="406"/>
    </row>
    <row r="864" spans="1:12" ht="15">
      <c r="B864" s="494" t="s">
        <v>219</v>
      </c>
      <c r="C864" s="201" t="s">
        <v>710</v>
      </c>
      <c r="D864" s="411" t="s">
        <v>711</v>
      </c>
      <c r="E864" s="201" t="s">
        <v>285</v>
      </c>
      <c r="F864" s="410" t="s">
        <v>148</v>
      </c>
      <c r="G864" s="410">
        <v>1.05</v>
      </c>
      <c r="H864" s="91">
        <f>VLOOKUP(C864,[1]Insumos!$A:$F,5,FALSE)</f>
        <v>20800</v>
      </c>
      <c r="I864" s="92">
        <f t="shared" si="94"/>
        <v>21840</v>
      </c>
      <c r="J864" s="406"/>
    </row>
    <row r="865" spans="1:12" ht="15">
      <c r="B865" s="494" t="s">
        <v>219</v>
      </c>
      <c r="C865" s="201" t="s">
        <v>280</v>
      </c>
      <c r="D865" s="411" t="s">
        <v>281</v>
      </c>
      <c r="E865" s="201" t="s">
        <v>282</v>
      </c>
      <c r="F865" s="410" t="s">
        <v>192</v>
      </c>
      <c r="G865" s="410">
        <v>0.05</v>
      </c>
      <c r="H865" s="91">
        <f>VLOOKUP(C865,[1]Insumos!$A:$F,5,FALSE)</f>
        <v>3623</v>
      </c>
      <c r="I865" s="92">
        <f t="shared" si="94"/>
        <v>181</v>
      </c>
      <c r="J865" s="406"/>
    </row>
    <row r="866" spans="1:12" ht="15.75" thickBot="1">
      <c r="B866" s="495" t="s">
        <v>219</v>
      </c>
      <c r="C866" s="496" t="s">
        <v>283</v>
      </c>
      <c r="D866" s="497" t="s">
        <v>284</v>
      </c>
      <c r="E866" s="496" t="s">
        <v>285</v>
      </c>
      <c r="F866" s="498" t="s">
        <v>192</v>
      </c>
      <c r="G866" s="498">
        <v>0.1</v>
      </c>
      <c r="H866" s="453">
        <f>VLOOKUP(C866,[1]Insumos!$A:$F,5,FALSE)</f>
        <v>1897</v>
      </c>
      <c r="I866" s="454">
        <f t="shared" si="94"/>
        <v>190</v>
      </c>
      <c r="J866" s="406"/>
    </row>
    <row r="868" spans="1:12" ht="25.5">
      <c r="A868" s="147">
        <v>95</v>
      </c>
      <c r="B868" s="161" t="s">
        <v>261</v>
      </c>
      <c r="C868" s="161" t="s">
        <v>262</v>
      </c>
      <c r="D868" s="163" t="s">
        <v>263</v>
      </c>
      <c r="E868" s="163" t="s">
        <v>264</v>
      </c>
      <c r="F868" s="163" t="s">
        <v>265</v>
      </c>
      <c r="G868" s="164" t="s">
        <v>266</v>
      </c>
      <c r="H868" s="165" t="s">
        <v>14</v>
      </c>
      <c r="I868" s="165" t="s">
        <v>231</v>
      </c>
      <c r="J868" s="155" t="s">
        <v>267</v>
      </c>
      <c r="K868" s="156" t="s">
        <v>268</v>
      </c>
      <c r="L868" s="156"/>
    </row>
    <row r="869" spans="1:12" ht="33.75" customHeight="1">
      <c r="B869" s="460" t="s">
        <v>225</v>
      </c>
      <c r="C869" s="460" t="s">
        <v>271</v>
      </c>
      <c r="D869" s="493" t="s">
        <v>712</v>
      </c>
      <c r="E869" s="490" t="s">
        <v>273</v>
      </c>
      <c r="F869" s="490" t="s">
        <v>46</v>
      </c>
      <c r="G869" s="491"/>
      <c r="H869" s="492"/>
      <c r="I869" s="143">
        <f>SUM(I870:I876)</f>
        <v>210778</v>
      </c>
      <c r="J869" s="86">
        <f>'A.I.U'!$G$30</f>
        <v>1.3668</v>
      </c>
      <c r="K869" s="157">
        <f>ROUND(I869*J869,0)</f>
        <v>288091</v>
      </c>
    </row>
    <row r="870" spans="1:12">
      <c r="B870" s="201" t="s">
        <v>225</v>
      </c>
      <c r="C870" s="201" t="s">
        <v>288</v>
      </c>
      <c r="D870" s="458" t="s">
        <v>289</v>
      </c>
      <c r="E870" s="201" t="s">
        <v>278</v>
      </c>
      <c r="F870" s="410" t="s">
        <v>279</v>
      </c>
      <c r="G870" s="410">
        <v>0.7</v>
      </c>
      <c r="H870" s="91">
        <f>VLOOKUP(C870,[1]Insumos!$A:$F,5,FALSE)</f>
        <v>37863</v>
      </c>
      <c r="I870" s="92">
        <f t="shared" ref="I870:I876" si="95">ROUND(H870*G870,0)</f>
        <v>26504</v>
      </c>
      <c r="J870" s="86"/>
      <c r="K870" s="157"/>
    </row>
    <row r="871" spans="1:12" ht="15">
      <c r="B871" s="201" t="s">
        <v>225</v>
      </c>
      <c r="C871" s="201" t="s">
        <v>303</v>
      </c>
      <c r="D871" s="411" t="s">
        <v>304</v>
      </c>
      <c r="E871" s="201" t="s">
        <v>305</v>
      </c>
      <c r="F871" s="410" t="s">
        <v>306</v>
      </c>
      <c r="G871" s="410">
        <v>5.0000000000000001E-3</v>
      </c>
      <c r="H871" s="91">
        <f>VLOOKUP(C871,[1]Insumos!$A:$F,5,FALSE)</f>
        <v>187426</v>
      </c>
      <c r="I871" s="92">
        <f t="shared" si="95"/>
        <v>937</v>
      </c>
      <c r="J871" s="406"/>
    </row>
    <row r="872" spans="1:12" ht="15">
      <c r="B872" s="201" t="s">
        <v>225</v>
      </c>
      <c r="C872" s="201" t="s">
        <v>280</v>
      </c>
      <c r="D872" s="411" t="s">
        <v>281</v>
      </c>
      <c r="E872" s="201" t="s">
        <v>282</v>
      </c>
      <c r="F872" s="410" t="s">
        <v>192</v>
      </c>
      <c r="G872" s="410">
        <v>0.3</v>
      </c>
      <c r="H872" s="91">
        <f>VLOOKUP(C872,[1]Insumos!$A:$F,5,FALSE)</f>
        <v>3623</v>
      </c>
      <c r="I872" s="92">
        <f t="shared" si="95"/>
        <v>1087</v>
      </c>
      <c r="J872" s="406"/>
    </row>
    <row r="873" spans="1:12" ht="15">
      <c r="B873" s="201" t="s">
        <v>225</v>
      </c>
      <c r="C873" s="201" t="s">
        <v>283</v>
      </c>
      <c r="D873" s="411" t="s">
        <v>284</v>
      </c>
      <c r="E873" s="201" t="s">
        <v>285</v>
      </c>
      <c r="F873" s="410" t="s">
        <v>192</v>
      </c>
      <c r="G873" s="410">
        <v>0.1</v>
      </c>
      <c r="H873" s="91">
        <f>VLOOKUP(C873,[1]Insumos!$A:$F,5,FALSE)</f>
        <v>1897</v>
      </c>
      <c r="I873" s="92">
        <f t="shared" si="95"/>
        <v>190</v>
      </c>
      <c r="J873" s="406"/>
    </row>
    <row r="874" spans="1:12" ht="15">
      <c r="B874" s="201" t="s">
        <v>225</v>
      </c>
      <c r="C874" s="201" t="s">
        <v>411</v>
      </c>
      <c r="D874" s="411" t="s">
        <v>412</v>
      </c>
      <c r="E874" s="201" t="s">
        <v>285</v>
      </c>
      <c r="F874" s="410" t="s">
        <v>192</v>
      </c>
      <c r="G874" s="410">
        <v>2</v>
      </c>
      <c r="H874" s="91">
        <f>VLOOKUP(C874,[1]Insumos!$A:$F,5,FALSE)</f>
        <v>3316</v>
      </c>
      <c r="I874" s="92">
        <f t="shared" si="95"/>
        <v>6632</v>
      </c>
      <c r="J874" s="406"/>
    </row>
    <row r="875" spans="1:12" ht="15">
      <c r="B875" s="201" t="s">
        <v>225</v>
      </c>
      <c r="C875" s="201" t="s">
        <v>584</v>
      </c>
      <c r="D875" s="411" t="s">
        <v>585</v>
      </c>
      <c r="E875" s="201" t="s">
        <v>285</v>
      </c>
      <c r="F875" s="410" t="s">
        <v>439</v>
      </c>
      <c r="G875" s="410">
        <v>20</v>
      </c>
      <c r="H875" s="91">
        <f>VLOOKUP(C875,[1]Insumos!$A:$F,5,FALSE)</f>
        <v>8663</v>
      </c>
      <c r="I875" s="92">
        <f t="shared" si="95"/>
        <v>173260</v>
      </c>
      <c r="J875" s="406"/>
    </row>
    <row r="876" spans="1:12">
      <c r="B876" s="460" t="s">
        <v>225</v>
      </c>
      <c r="C876" s="460" t="s">
        <v>713</v>
      </c>
      <c r="D876" s="490" t="s">
        <v>714</v>
      </c>
      <c r="E876" s="490" t="s">
        <v>285</v>
      </c>
      <c r="F876" s="490" t="s">
        <v>274</v>
      </c>
      <c r="G876" s="491">
        <v>1.43</v>
      </c>
      <c r="H876" s="91">
        <f>VLOOKUP(C876,[1]Insumos!$A:$F,5,FALSE)</f>
        <v>1516</v>
      </c>
      <c r="I876" s="92">
        <f t="shared" si="95"/>
        <v>2168</v>
      </c>
      <c r="K876" s="156"/>
      <c r="L876" s="156"/>
    </row>
    <row r="878" spans="1:12" ht="25.5">
      <c r="A878" s="147">
        <v>96</v>
      </c>
      <c r="B878" s="161" t="s">
        <v>261</v>
      </c>
      <c r="C878" s="161" t="s">
        <v>262</v>
      </c>
      <c r="D878" s="163" t="s">
        <v>263</v>
      </c>
      <c r="E878" s="163" t="s">
        <v>264</v>
      </c>
      <c r="F878" s="163" t="s">
        <v>265</v>
      </c>
      <c r="G878" s="164" t="s">
        <v>266</v>
      </c>
      <c r="H878" s="165" t="s">
        <v>14</v>
      </c>
      <c r="I878" s="165" t="s">
        <v>231</v>
      </c>
      <c r="J878" s="155" t="s">
        <v>267</v>
      </c>
      <c r="K878" s="156" t="s">
        <v>268</v>
      </c>
      <c r="L878" s="156"/>
    </row>
    <row r="879" spans="1:12" ht="25.5">
      <c r="B879" s="460" t="s">
        <v>221</v>
      </c>
      <c r="C879" s="460" t="s">
        <v>271</v>
      </c>
      <c r="D879" s="493" t="s">
        <v>715</v>
      </c>
      <c r="E879" s="490" t="s">
        <v>273</v>
      </c>
      <c r="F879" s="490" t="s">
        <v>192</v>
      </c>
      <c r="G879" s="491"/>
      <c r="H879" s="492"/>
      <c r="I879" s="143">
        <f>SUM(I880:I884)</f>
        <v>7225</v>
      </c>
      <c r="J879" s="86">
        <f>'A.I.U'!$G$30</f>
        <v>1.3668</v>
      </c>
      <c r="K879" s="157">
        <f>ROUND(I879*J879,0)</f>
        <v>9875</v>
      </c>
    </row>
    <row r="880" spans="1:12">
      <c r="B880" s="201" t="s">
        <v>221</v>
      </c>
      <c r="C880" s="201" t="s">
        <v>288</v>
      </c>
      <c r="D880" s="458" t="s">
        <v>289</v>
      </c>
      <c r="E880" s="201" t="s">
        <v>278</v>
      </c>
      <c r="F880" s="410" t="s">
        <v>279</v>
      </c>
      <c r="G880" s="410">
        <v>7.4999999999999997E-2</v>
      </c>
      <c r="H880" s="91">
        <f>VLOOKUP(C880,[1]Insumos!$A:$F,5,FALSE)</f>
        <v>37863</v>
      </c>
      <c r="I880" s="92">
        <f t="shared" ref="I880" si="96">ROUND(H880*G880,0)</f>
        <v>2840</v>
      </c>
      <c r="J880" s="86"/>
      <c r="K880" s="157"/>
    </row>
    <row r="881" spans="1:12" ht="15">
      <c r="B881" s="201" t="s">
        <v>221</v>
      </c>
      <c r="C881" s="201" t="s">
        <v>303</v>
      </c>
      <c r="D881" s="411" t="s">
        <v>304</v>
      </c>
      <c r="E881" s="201" t="s">
        <v>305</v>
      </c>
      <c r="F881" s="410" t="s">
        <v>306</v>
      </c>
      <c r="G881" s="410">
        <v>1E-3</v>
      </c>
      <c r="H881" s="91">
        <f>VLOOKUP(C881,[1]Insumos!$A:$F,5,FALSE)</f>
        <v>187426</v>
      </c>
      <c r="I881" s="92">
        <f t="shared" ref="I881:I884" si="97">ROUND(H881*G881,0)</f>
        <v>187</v>
      </c>
      <c r="J881" s="406"/>
    </row>
    <row r="882" spans="1:12" ht="15">
      <c r="B882" s="201" t="s">
        <v>221</v>
      </c>
      <c r="C882" s="201" t="s">
        <v>280</v>
      </c>
      <c r="D882" s="411" t="s">
        <v>281</v>
      </c>
      <c r="E882" s="201" t="s">
        <v>282</v>
      </c>
      <c r="F882" s="410" t="s">
        <v>192</v>
      </c>
      <c r="G882" s="410">
        <v>0.05</v>
      </c>
      <c r="H882" s="91">
        <f>VLOOKUP(C882,[1]Insumos!$A:$F,5,FALSE)</f>
        <v>3623</v>
      </c>
      <c r="I882" s="92">
        <f t="shared" si="97"/>
        <v>181</v>
      </c>
      <c r="J882" s="406"/>
    </row>
    <row r="883" spans="1:12" ht="15">
      <c r="B883" s="201" t="s">
        <v>221</v>
      </c>
      <c r="C883" s="201" t="s">
        <v>283</v>
      </c>
      <c r="D883" s="411" t="s">
        <v>284</v>
      </c>
      <c r="E883" s="201" t="s">
        <v>285</v>
      </c>
      <c r="F883" s="410" t="s">
        <v>192</v>
      </c>
      <c r="G883" s="410">
        <v>0.1</v>
      </c>
      <c r="H883" s="91">
        <f>VLOOKUP(C883,[1]Insumos!$A:$F,5,FALSE)</f>
        <v>1897</v>
      </c>
      <c r="I883" s="92">
        <f t="shared" si="97"/>
        <v>190</v>
      </c>
      <c r="J883" s="406"/>
    </row>
    <row r="884" spans="1:12" ht="15">
      <c r="B884" s="201" t="s">
        <v>221</v>
      </c>
      <c r="C884" s="201" t="s">
        <v>716</v>
      </c>
      <c r="D884" s="411" t="s">
        <v>717</v>
      </c>
      <c r="E884" s="201" t="s">
        <v>285</v>
      </c>
      <c r="F884" s="410" t="s">
        <v>192</v>
      </c>
      <c r="G884" s="410">
        <v>1</v>
      </c>
      <c r="H884" s="91">
        <f>VLOOKUP(C884,[1]Insumos!$A:$F,5,FALSE)</f>
        <v>3827</v>
      </c>
      <c r="I884" s="92">
        <f t="shared" si="97"/>
        <v>3827</v>
      </c>
      <c r="J884" s="406"/>
    </row>
    <row r="885" spans="1:12" ht="13.5" thickBot="1"/>
    <row r="886" spans="1:12" ht="25.5">
      <c r="A886" s="147">
        <v>97</v>
      </c>
      <c r="B886" s="179" t="s">
        <v>261</v>
      </c>
      <c r="C886" s="180" t="s">
        <v>262</v>
      </c>
      <c r="D886" s="182" t="s">
        <v>263</v>
      </c>
      <c r="E886" s="182" t="s">
        <v>264</v>
      </c>
      <c r="F886" s="182" t="s">
        <v>265</v>
      </c>
      <c r="G886" s="183" t="s">
        <v>266</v>
      </c>
      <c r="H886" s="184" t="s">
        <v>14</v>
      </c>
      <c r="I886" s="154" t="s">
        <v>231</v>
      </c>
      <c r="J886" s="155" t="s">
        <v>267</v>
      </c>
      <c r="K886" s="156" t="s">
        <v>268</v>
      </c>
      <c r="L886" s="156"/>
    </row>
    <row r="887" spans="1:12" ht="42.75" customHeight="1">
      <c r="B887" s="499" t="s">
        <v>223</v>
      </c>
      <c r="C887" s="460" t="s">
        <v>271</v>
      </c>
      <c r="D887" s="493" t="s">
        <v>718</v>
      </c>
      <c r="E887" s="490" t="s">
        <v>273</v>
      </c>
      <c r="F887" s="490" t="s">
        <v>192</v>
      </c>
      <c r="G887" s="491"/>
      <c r="H887" s="492"/>
      <c r="I887" s="144">
        <f>SUM(I888:I892)</f>
        <v>8317</v>
      </c>
      <c r="J887" s="86">
        <f>'A.I.U'!$G$30</f>
        <v>1.3668</v>
      </c>
      <c r="K887" s="157">
        <f>ROUND(I887*J887,0)</f>
        <v>11368</v>
      </c>
    </row>
    <row r="888" spans="1:12">
      <c r="B888" s="494" t="s">
        <v>223</v>
      </c>
      <c r="C888" s="201" t="s">
        <v>288</v>
      </c>
      <c r="D888" s="458" t="s">
        <v>289</v>
      </c>
      <c r="E888" s="201" t="s">
        <v>278</v>
      </c>
      <c r="F888" s="410" t="s">
        <v>279</v>
      </c>
      <c r="G888" s="410">
        <v>7.4999999999999997E-2</v>
      </c>
      <c r="H888" s="91">
        <f>VLOOKUP(C888,[1]Insumos!$A:$F,5,FALSE)</f>
        <v>37863</v>
      </c>
      <c r="I888" s="92">
        <f t="shared" ref="I888:I892" si="98">ROUND(H888*G888,0)</f>
        <v>2840</v>
      </c>
      <c r="J888" s="86"/>
      <c r="K888" s="157"/>
    </row>
    <row r="889" spans="1:12" ht="15">
      <c r="B889" s="494" t="s">
        <v>223</v>
      </c>
      <c r="C889" s="201" t="s">
        <v>303</v>
      </c>
      <c r="D889" s="411" t="s">
        <v>304</v>
      </c>
      <c r="E889" s="201" t="s">
        <v>305</v>
      </c>
      <c r="F889" s="410" t="s">
        <v>306</v>
      </c>
      <c r="G889" s="410">
        <v>1E-3</v>
      </c>
      <c r="H889" s="91">
        <f>VLOOKUP(C889,[1]Insumos!$A:$F,5,FALSE)</f>
        <v>187426</v>
      </c>
      <c r="I889" s="92">
        <f t="shared" si="98"/>
        <v>187</v>
      </c>
      <c r="J889" s="406"/>
    </row>
    <row r="890" spans="1:12" ht="15">
      <c r="B890" s="494" t="s">
        <v>223</v>
      </c>
      <c r="C890" s="201" t="s">
        <v>280</v>
      </c>
      <c r="D890" s="411" t="s">
        <v>281</v>
      </c>
      <c r="E890" s="201" t="s">
        <v>282</v>
      </c>
      <c r="F890" s="410" t="s">
        <v>192</v>
      </c>
      <c r="G890" s="410">
        <v>0.05</v>
      </c>
      <c r="H890" s="91">
        <f>VLOOKUP(C890,[1]Insumos!$A:$F,5,FALSE)</f>
        <v>3623</v>
      </c>
      <c r="I890" s="92">
        <f t="shared" si="98"/>
        <v>181</v>
      </c>
      <c r="J890" s="406"/>
    </row>
    <row r="891" spans="1:12" ht="15">
      <c r="B891" s="494" t="s">
        <v>223</v>
      </c>
      <c r="C891" s="201" t="s">
        <v>283</v>
      </c>
      <c r="D891" s="411" t="s">
        <v>284</v>
      </c>
      <c r="E891" s="201" t="s">
        <v>285</v>
      </c>
      <c r="F891" s="410" t="s">
        <v>192</v>
      </c>
      <c r="G891" s="410">
        <v>0.1</v>
      </c>
      <c r="H891" s="91">
        <f>VLOOKUP(C891,[1]Insumos!$A:$F,5,FALSE)</f>
        <v>1897</v>
      </c>
      <c r="I891" s="92">
        <f t="shared" si="98"/>
        <v>190</v>
      </c>
      <c r="J891" s="406"/>
    </row>
    <row r="892" spans="1:12" ht="15.75" thickBot="1">
      <c r="B892" s="495" t="s">
        <v>223</v>
      </c>
      <c r="C892" s="496" t="s">
        <v>719</v>
      </c>
      <c r="D892" s="497" t="s">
        <v>720</v>
      </c>
      <c r="E892" s="496" t="s">
        <v>285</v>
      </c>
      <c r="F892" s="498" t="s">
        <v>192</v>
      </c>
      <c r="G892" s="498">
        <v>1</v>
      </c>
      <c r="H892" s="453">
        <f>VLOOKUP(C892,[1]Insumos!$A:$F,5,FALSE)</f>
        <v>4919</v>
      </c>
      <c r="I892" s="454">
        <f t="shared" si="98"/>
        <v>4919</v>
      </c>
      <c r="J892" s="406"/>
    </row>
    <row r="893" spans="1:12" ht="13.5" thickBot="1"/>
    <row r="894" spans="1:12" ht="25.5">
      <c r="A894" s="147">
        <v>98</v>
      </c>
      <c r="B894" s="179" t="s">
        <v>261</v>
      </c>
      <c r="C894" s="180" t="s">
        <v>262</v>
      </c>
      <c r="D894" s="182" t="s">
        <v>263</v>
      </c>
      <c r="E894" s="182" t="s">
        <v>264</v>
      </c>
      <c r="F894" s="182" t="s">
        <v>265</v>
      </c>
      <c r="G894" s="183" t="s">
        <v>266</v>
      </c>
      <c r="H894" s="184" t="s">
        <v>14</v>
      </c>
      <c r="I894" s="154" t="s">
        <v>231</v>
      </c>
      <c r="J894" s="155" t="s">
        <v>267</v>
      </c>
      <c r="K894" s="156" t="s">
        <v>268</v>
      </c>
    </row>
    <row r="895" spans="1:12" ht="25.5">
      <c r="B895" s="499" t="s">
        <v>227</v>
      </c>
      <c r="C895" s="460" t="s">
        <v>271</v>
      </c>
      <c r="D895" s="493" t="s">
        <v>721</v>
      </c>
      <c r="E895" s="490" t="s">
        <v>273</v>
      </c>
      <c r="F895" s="490" t="s">
        <v>370</v>
      </c>
      <c r="G895" s="491"/>
      <c r="H895" s="492"/>
      <c r="I895" s="144">
        <f>SUM(I896:I900)</f>
        <v>34631</v>
      </c>
      <c r="J895" s="86">
        <f>'A.I.U'!$G$30</f>
        <v>1.3668</v>
      </c>
      <c r="K895" s="157">
        <f>ROUND(I895*J895,0)</f>
        <v>47334</v>
      </c>
    </row>
    <row r="896" spans="1:12" ht="15">
      <c r="B896" s="494" t="s">
        <v>227</v>
      </c>
      <c r="C896" s="201" t="s">
        <v>656</v>
      </c>
      <c r="D896" s="458" t="s">
        <v>657</v>
      </c>
      <c r="E896" s="201" t="s">
        <v>285</v>
      </c>
      <c r="F896" s="410" t="s">
        <v>46</v>
      </c>
      <c r="G896" s="410">
        <v>1</v>
      </c>
      <c r="H896" s="91">
        <v>9064</v>
      </c>
      <c r="I896" s="92">
        <f t="shared" ref="I896:I900" si="99">ROUND(H896*G896,0)</f>
        <v>9064</v>
      </c>
      <c r="J896" s="406"/>
    </row>
    <row r="897" spans="2:10" ht="15">
      <c r="B897" s="494" t="s">
        <v>227</v>
      </c>
      <c r="C897" s="201" t="s">
        <v>303</v>
      </c>
      <c r="D897" s="411" t="s">
        <v>304</v>
      </c>
      <c r="E897" s="201" t="s">
        <v>305</v>
      </c>
      <c r="F897" s="410" t="s">
        <v>306</v>
      </c>
      <c r="G897" s="410">
        <v>5.0000000000000001E-3</v>
      </c>
      <c r="H897" s="91">
        <v>187426</v>
      </c>
      <c r="I897" s="92">
        <f t="shared" si="99"/>
        <v>937</v>
      </c>
      <c r="J897" s="406"/>
    </row>
    <row r="898" spans="2:10" ht="15">
      <c r="B898" s="494" t="s">
        <v>227</v>
      </c>
      <c r="C898" s="201" t="s">
        <v>722</v>
      </c>
      <c r="D898" s="411" t="s">
        <v>723</v>
      </c>
      <c r="E898" s="201" t="s">
        <v>305</v>
      </c>
      <c r="F898" s="410" t="s">
        <v>279</v>
      </c>
      <c r="G898" s="410">
        <v>2.5000000000000001E-2</v>
      </c>
      <c r="H898" s="91">
        <v>158413</v>
      </c>
      <c r="I898" s="92">
        <f t="shared" si="99"/>
        <v>3960</v>
      </c>
      <c r="J898" s="406"/>
    </row>
    <row r="899" spans="2:10" ht="15">
      <c r="B899" s="494" t="s">
        <v>227</v>
      </c>
      <c r="C899" s="201" t="s">
        <v>573</v>
      </c>
      <c r="D899" s="411" t="s">
        <v>658</v>
      </c>
      <c r="E899" s="201" t="s">
        <v>305</v>
      </c>
      <c r="F899" s="410" t="s">
        <v>366</v>
      </c>
      <c r="G899" s="410">
        <v>0.125</v>
      </c>
      <c r="H899" s="91">
        <v>165360</v>
      </c>
      <c r="I899" s="92">
        <f t="shared" si="99"/>
        <v>20670</v>
      </c>
      <c r="J899" s="406"/>
    </row>
    <row r="900" spans="2:10" ht="13.5" thickBot="1">
      <c r="B900" s="495"/>
      <c r="C900" s="496"/>
      <c r="D900" s="497"/>
      <c r="E900" s="496"/>
      <c r="F900" s="498"/>
      <c r="G900" s="498"/>
      <c r="H900" s="453"/>
      <c r="I900" s="454">
        <f t="shared" si="99"/>
        <v>0</v>
      </c>
    </row>
  </sheetData>
  <mergeCells count="1">
    <mergeCell ref="B2:I2"/>
  </mergeCells>
  <printOptions horizontalCentered="1"/>
  <pageMargins left="0.51181102362204722" right="0.51181102362204722" top="0.55118110236220474" bottom="0.35433070866141736" header="0.31496062992125984" footer="0.31496062992125984"/>
  <pageSetup scale="65" fitToHeight="0" orientation="landscape" r:id="rId1"/>
  <rowBreaks count="14" manualBreakCount="14">
    <brk id="47" min="1" max="10" man="1"/>
    <brk id="96" min="1" max="10" man="1"/>
    <brk id="142" min="1" max="10" man="1"/>
    <brk id="196" min="1" max="10" man="1"/>
    <brk id="244" min="1" max="10" man="1"/>
    <brk id="298" min="1" max="10" man="1"/>
    <brk id="342" min="1" max="10" man="1"/>
    <brk id="397" min="1" max="10" man="1"/>
    <brk id="436" min="1" max="10" man="1"/>
    <brk id="488" min="1" max="10" man="1"/>
    <brk id="537" min="1" max="10" man="1"/>
    <brk id="585" min="1" max="10" man="1"/>
    <brk id="636" min="1" max="10" man="1"/>
    <brk id="685" min="1" max="10" man="1"/>
  </rowBreaks>
  <ignoredErrors>
    <ignoredError sqref="H40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O63"/>
  <sheetViews>
    <sheetView topLeftCell="A7" zoomScaleNormal="100" workbookViewId="0">
      <selection activeCell="B13" sqref="B13"/>
    </sheetView>
  </sheetViews>
  <sheetFormatPr defaultColWidth="11.42578125" defaultRowHeight="16.5"/>
  <cols>
    <col min="1" max="1" width="11.7109375" style="251" customWidth="1"/>
    <col min="2" max="2" width="47" style="251" customWidth="1"/>
    <col min="3" max="3" width="5.85546875" style="251" customWidth="1"/>
    <col min="4" max="4" width="10.85546875" style="251" customWidth="1"/>
    <col min="5" max="5" width="24.5703125" style="251" customWidth="1"/>
    <col min="6" max="6" width="17.7109375" style="251" customWidth="1"/>
    <col min="7" max="7" width="12.42578125" style="251" customWidth="1"/>
    <col min="8" max="8" width="21.140625" style="251" customWidth="1"/>
    <col min="9" max="9" width="18" style="251" customWidth="1"/>
    <col min="10" max="10" width="18.5703125" style="251" customWidth="1"/>
    <col min="11" max="11" width="11.42578125" style="251"/>
    <col min="12" max="12" width="26" style="251" customWidth="1"/>
    <col min="13" max="13" width="24.140625" style="251" customWidth="1"/>
    <col min="14" max="14" width="22.28515625" style="251" customWidth="1"/>
    <col min="15" max="15" width="22.7109375" style="251" customWidth="1"/>
    <col min="16" max="16384" width="11.42578125" style="251"/>
  </cols>
  <sheetData>
    <row r="1" spans="1:15" ht="28.15" customHeight="1" thickBot="1">
      <c r="A1" s="605" t="s">
        <v>724</v>
      </c>
      <c r="B1" s="606"/>
      <c r="C1" s="606"/>
      <c r="D1" s="606"/>
      <c r="E1" s="606"/>
      <c r="F1" s="606"/>
      <c r="G1" s="606"/>
      <c r="H1" s="606"/>
      <c r="I1" s="606"/>
      <c r="J1" s="607"/>
    </row>
    <row r="2" spans="1:15" ht="22.5" customHeight="1" thickBot="1">
      <c r="A2" s="265" t="s">
        <v>725</v>
      </c>
      <c r="B2" s="608"/>
      <c r="C2" s="609"/>
      <c r="D2" s="609"/>
      <c r="E2" s="609"/>
      <c r="F2" s="609"/>
      <c r="G2" s="609"/>
      <c r="H2" s="609"/>
      <c r="I2" s="609"/>
      <c r="J2" s="610"/>
    </row>
    <row r="3" spans="1:15" ht="39" customHeight="1" thickBot="1">
      <c r="A3" s="252"/>
      <c r="B3" s="611"/>
      <c r="C3" s="612"/>
      <c r="D3" s="612"/>
      <c r="E3" s="612"/>
      <c r="F3" s="612"/>
      <c r="G3" s="612"/>
      <c r="H3" s="612"/>
      <c r="I3" s="612"/>
      <c r="J3" s="613"/>
      <c r="L3" s="451"/>
      <c r="N3" s="487">
        <v>1462500000</v>
      </c>
    </row>
    <row r="4" spans="1:15" ht="17.25" thickBot="1">
      <c r="A4" s="253" t="s">
        <v>726</v>
      </c>
      <c r="B4" s="266"/>
      <c r="C4" s="254"/>
      <c r="D4" s="255" t="s">
        <v>727</v>
      </c>
      <c r="E4" s="488">
        <v>1070017559.26</v>
      </c>
      <c r="F4" s="267"/>
      <c r="G4" s="268"/>
      <c r="H4" s="269"/>
      <c r="I4" s="269"/>
      <c r="J4" s="269"/>
      <c r="L4" s="451"/>
      <c r="N4" s="479">
        <v>1316723970</v>
      </c>
    </row>
    <row r="5" spans="1:15" ht="17.25" thickBot="1">
      <c r="A5" s="256" t="s">
        <v>728</v>
      </c>
      <c r="B5" s="270"/>
      <c r="C5" s="257"/>
      <c r="D5" s="258" t="s">
        <v>729</v>
      </c>
      <c r="E5" s="271">
        <v>4</v>
      </c>
      <c r="F5" s="259"/>
      <c r="G5" s="260"/>
      <c r="H5" s="452"/>
      <c r="I5" s="259"/>
      <c r="J5" s="261"/>
      <c r="L5" s="451"/>
    </row>
    <row r="6" spans="1:15" ht="17.25" thickBot="1">
      <c r="A6" s="252"/>
      <c r="B6" s="272"/>
      <c r="C6" s="262"/>
      <c r="D6" s="263"/>
      <c r="E6" s="263"/>
      <c r="F6" s="259"/>
      <c r="G6" s="260"/>
      <c r="H6" s="259"/>
      <c r="I6" s="259"/>
      <c r="J6" s="264"/>
      <c r="N6" s="487"/>
      <c r="O6" s="451"/>
    </row>
    <row r="7" spans="1:15" ht="51" customHeight="1" thickBot="1">
      <c r="A7" s="273" t="s">
        <v>730</v>
      </c>
      <c r="B7" s="274" t="s">
        <v>731</v>
      </c>
      <c r="C7" s="274" t="s">
        <v>732</v>
      </c>
      <c r="D7" s="273" t="s">
        <v>13</v>
      </c>
      <c r="E7" s="273" t="s">
        <v>733</v>
      </c>
      <c r="F7" s="275" t="s">
        <v>734</v>
      </c>
      <c r="G7" s="274" t="s">
        <v>735</v>
      </c>
      <c r="H7" s="275" t="s">
        <v>231</v>
      </c>
      <c r="I7" s="275" t="s">
        <v>736</v>
      </c>
      <c r="J7" s="276" t="s">
        <v>234</v>
      </c>
      <c r="N7" s="505">
        <v>1070017559.26</v>
      </c>
      <c r="O7" s="487">
        <f>+J51*N7</f>
        <v>392482440.73656803</v>
      </c>
    </row>
    <row r="8" spans="1:15" ht="17.25" thickBot="1">
      <c r="A8" s="252"/>
      <c r="B8" s="272"/>
      <c r="C8" s="262"/>
      <c r="D8" s="263"/>
      <c r="E8" s="263"/>
      <c r="F8" s="259"/>
      <c r="G8" s="260"/>
      <c r="H8" s="259"/>
      <c r="I8" s="259"/>
      <c r="J8" s="264"/>
      <c r="O8" s="506">
        <f>+N7+O7</f>
        <v>1462499999.996568</v>
      </c>
    </row>
    <row r="9" spans="1:15">
      <c r="A9" s="277">
        <v>1</v>
      </c>
      <c r="B9" s="278" t="s">
        <v>737</v>
      </c>
      <c r="C9" s="279"/>
      <c r="D9" s="280"/>
      <c r="E9" s="280"/>
      <c r="F9" s="281"/>
      <c r="G9" s="282"/>
      <c r="H9" s="281"/>
      <c r="I9" s="281"/>
      <c r="J9" s="283">
        <f>+J10</f>
        <v>0.10602359841501804</v>
      </c>
    </row>
    <row r="10" spans="1:15">
      <c r="A10" s="284">
        <v>1.1000000000000001</v>
      </c>
      <c r="B10" s="285" t="s">
        <v>738</v>
      </c>
      <c r="C10" s="286"/>
      <c r="D10" s="287"/>
      <c r="E10" s="287"/>
      <c r="F10" s="288"/>
      <c r="G10" s="289"/>
      <c r="H10" s="288"/>
      <c r="I10" s="290">
        <f>SUM(H11:H22)</f>
        <v>113447112.00000001</v>
      </c>
      <c r="J10" s="291">
        <f>+I10/$E$4</f>
        <v>0.10602359841501804</v>
      </c>
      <c r="N10" s="451"/>
    </row>
    <row r="11" spans="1:15">
      <c r="A11" s="292"/>
      <c r="B11" s="293" t="s">
        <v>739</v>
      </c>
      <c r="C11" s="294" t="s">
        <v>740</v>
      </c>
      <c r="D11" s="295">
        <v>1</v>
      </c>
      <c r="E11" s="296">
        <v>0.15</v>
      </c>
      <c r="F11" s="297">
        <v>6700000</v>
      </c>
      <c r="G11" s="298">
        <v>0.65560000000000007</v>
      </c>
      <c r="H11" s="297">
        <f>+D11*E11*$E$5*F11*(1+G11)</f>
        <v>6655512.0000000009</v>
      </c>
      <c r="I11" s="299"/>
      <c r="J11" s="300">
        <f>+H11/$E$4</f>
        <v>6.2200025993992122E-3</v>
      </c>
    </row>
    <row r="12" spans="1:15">
      <c r="A12" s="292"/>
      <c r="B12" s="293" t="s">
        <v>741</v>
      </c>
      <c r="C12" s="294" t="s">
        <v>740</v>
      </c>
      <c r="D12" s="295">
        <v>1</v>
      </c>
      <c r="E12" s="296">
        <v>1</v>
      </c>
      <c r="F12" s="297">
        <v>4450000</v>
      </c>
      <c r="G12" s="298">
        <v>0.65560000000000007</v>
      </c>
      <c r="H12" s="297">
        <f>+D12*E12*$E$5*F12*(1+G12)</f>
        <v>29469680.000000004</v>
      </c>
      <c r="I12" s="299"/>
      <c r="J12" s="300">
        <f t="shared" ref="J12:J22" si="0">+H12/$E$4</f>
        <v>2.7541305042115917E-2</v>
      </c>
    </row>
    <row r="13" spans="1:15">
      <c r="A13" s="292"/>
      <c r="B13" s="301" t="s">
        <v>742</v>
      </c>
      <c r="C13" s="294" t="s">
        <v>740</v>
      </c>
      <c r="D13" s="295">
        <v>1</v>
      </c>
      <c r="E13" s="296">
        <v>1</v>
      </c>
      <c r="F13" s="297">
        <v>3600000</v>
      </c>
      <c r="G13" s="298">
        <v>0.65560000000000007</v>
      </c>
      <c r="H13" s="297">
        <f t="shared" ref="H13:H16" si="1">+D13*E13*$E$5*F13*(1+G13)</f>
        <v>23840640.000000004</v>
      </c>
      <c r="I13" s="299"/>
      <c r="J13" s="300">
        <f t="shared" si="0"/>
        <v>2.2280606326206136E-2</v>
      </c>
    </row>
    <row r="14" spans="1:15">
      <c r="A14" s="302"/>
      <c r="B14" s="301" t="s">
        <v>743</v>
      </c>
      <c r="C14" s="303" t="s">
        <v>740</v>
      </c>
      <c r="D14" s="304">
        <v>1</v>
      </c>
      <c r="E14" s="296">
        <v>1</v>
      </c>
      <c r="F14" s="297">
        <v>3600000</v>
      </c>
      <c r="G14" s="298">
        <v>0.65560000000000007</v>
      </c>
      <c r="H14" s="297">
        <f t="shared" si="1"/>
        <v>23840640.000000004</v>
      </c>
      <c r="I14" s="299"/>
      <c r="J14" s="300">
        <f t="shared" si="0"/>
        <v>2.2280606326206136E-2</v>
      </c>
    </row>
    <row r="15" spans="1:15">
      <c r="A15" s="302"/>
      <c r="B15" s="301" t="s">
        <v>744</v>
      </c>
      <c r="C15" s="305" t="s">
        <v>740</v>
      </c>
      <c r="D15" s="306">
        <v>1</v>
      </c>
      <c r="E15" s="296">
        <v>0.5</v>
      </c>
      <c r="F15" s="297">
        <v>3600000</v>
      </c>
      <c r="G15" s="298">
        <v>0.65560000000000007</v>
      </c>
      <c r="H15" s="297">
        <f t="shared" si="1"/>
        <v>11920320.000000002</v>
      </c>
      <c r="I15" s="299"/>
      <c r="J15" s="300">
        <f t="shared" si="0"/>
        <v>1.1140303163103068E-2</v>
      </c>
    </row>
    <row r="16" spans="1:15">
      <c r="A16" s="302"/>
      <c r="B16" s="301" t="s">
        <v>745</v>
      </c>
      <c r="C16" s="308" t="s">
        <v>740</v>
      </c>
      <c r="D16" s="304">
        <v>1</v>
      </c>
      <c r="E16" s="307">
        <v>0.5</v>
      </c>
      <c r="F16" s="309">
        <v>3600000</v>
      </c>
      <c r="G16" s="298">
        <v>0.65560000000000007</v>
      </c>
      <c r="H16" s="297">
        <f t="shared" si="1"/>
        <v>11920320.000000002</v>
      </c>
      <c r="I16" s="299"/>
      <c r="J16" s="300">
        <f t="shared" si="0"/>
        <v>1.1140303163103068E-2</v>
      </c>
    </row>
    <row r="17" spans="1:15" ht="10.5" customHeight="1">
      <c r="A17" s="292"/>
      <c r="B17" s="310"/>
      <c r="C17" s="294"/>
      <c r="D17" s="295"/>
      <c r="E17" s="295"/>
      <c r="F17" s="299"/>
      <c r="G17" s="298"/>
      <c r="H17" s="299"/>
      <c r="I17" s="299"/>
      <c r="J17" s="300"/>
    </row>
    <row r="18" spans="1:15" ht="30.75" customHeight="1">
      <c r="A18" s="292"/>
      <c r="B18" s="311" t="s">
        <v>746</v>
      </c>
      <c r="C18" s="312" t="s">
        <v>747</v>
      </c>
      <c r="D18" s="313">
        <v>1</v>
      </c>
      <c r="E18" s="296">
        <v>1</v>
      </c>
      <c r="F18" s="297">
        <v>800000</v>
      </c>
      <c r="G18" s="314"/>
      <c r="H18" s="315">
        <f>+$E$5*E18*F18</f>
        <v>3200000</v>
      </c>
      <c r="I18" s="299"/>
      <c r="J18" s="300">
        <f t="shared" si="0"/>
        <v>2.9906051282121461E-3</v>
      </c>
      <c r="N18" s="487"/>
    </row>
    <row r="19" spans="1:15">
      <c r="A19" s="292"/>
      <c r="B19" s="293" t="s">
        <v>748</v>
      </c>
      <c r="C19" s="316" t="s">
        <v>747</v>
      </c>
      <c r="D19" s="317">
        <v>1</v>
      </c>
      <c r="E19" s="318">
        <v>1</v>
      </c>
      <c r="F19" s="315">
        <v>500000</v>
      </c>
      <c r="G19" s="319"/>
      <c r="H19" s="315">
        <f>+D19*E19*F19</f>
        <v>500000</v>
      </c>
      <c r="I19" s="315"/>
      <c r="J19" s="300">
        <f t="shared" si="0"/>
        <v>4.6728205128314783E-4</v>
      </c>
    </row>
    <row r="20" spans="1:15">
      <c r="A20" s="292"/>
      <c r="B20" s="293" t="s">
        <v>749</v>
      </c>
      <c r="C20" s="316" t="s">
        <v>750</v>
      </c>
      <c r="D20" s="317">
        <v>1</v>
      </c>
      <c r="E20" s="320">
        <v>1</v>
      </c>
      <c r="F20" s="315">
        <v>600000</v>
      </c>
      <c r="G20" s="319"/>
      <c r="H20" s="315">
        <f t="shared" ref="H20" si="2">+D20*E20*F20</f>
        <v>600000</v>
      </c>
      <c r="I20" s="315"/>
      <c r="J20" s="300">
        <f t="shared" si="0"/>
        <v>5.607384615397774E-4</v>
      </c>
    </row>
    <row r="21" spans="1:15">
      <c r="A21" s="292"/>
      <c r="B21" s="293" t="s">
        <v>751</v>
      </c>
      <c r="C21" s="316" t="s">
        <v>750</v>
      </c>
      <c r="D21" s="317">
        <v>1</v>
      </c>
      <c r="E21" s="318">
        <v>1</v>
      </c>
      <c r="F21" s="315">
        <v>500000</v>
      </c>
      <c r="G21" s="319"/>
      <c r="H21" s="315">
        <f>+D21*E21*F21</f>
        <v>500000</v>
      </c>
      <c r="I21" s="315"/>
      <c r="J21" s="300">
        <f t="shared" si="0"/>
        <v>4.6728205128314783E-4</v>
      </c>
      <c r="N21" s="487"/>
      <c r="O21" s="451"/>
    </row>
    <row r="22" spans="1:15">
      <c r="A22" s="292"/>
      <c r="B22" s="293" t="s">
        <v>752</v>
      </c>
      <c r="C22" s="316" t="s">
        <v>750</v>
      </c>
      <c r="D22" s="317">
        <v>1</v>
      </c>
      <c r="E22" s="318">
        <v>1</v>
      </c>
      <c r="F22" s="315">
        <v>1000000</v>
      </c>
      <c r="G22" s="319"/>
      <c r="H22" s="315">
        <f>+D22*E22*F22</f>
        <v>1000000</v>
      </c>
      <c r="I22" s="315"/>
      <c r="J22" s="300">
        <f t="shared" si="0"/>
        <v>9.3456410256629566E-4</v>
      </c>
      <c r="N22" s="487"/>
      <c r="O22" s="451"/>
    </row>
    <row r="23" spans="1:15">
      <c r="A23" s="321">
        <v>2</v>
      </c>
      <c r="B23" s="322" t="s">
        <v>753</v>
      </c>
      <c r="C23" s="316"/>
      <c r="D23" s="317"/>
      <c r="E23" s="317"/>
      <c r="F23" s="315"/>
      <c r="G23" s="293"/>
      <c r="H23" s="315"/>
      <c r="I23" s="315"/>
      <c r="J23" s="315"/>
      <c r="N23" s="487"/>
      <c r="O23" s="451"/>
    </row>
    <row r="24" spans="1:15">
      <c r="A24" s="321">
        <v>2.1</v>
      </c>
      <c r="B24" s="323" t="s">
        <v>754</v>
      </c>
      <c r="C24" s="316"/>
      <c r="D24" s="317"/>
      <c r="E24" s="317"/>
      <c r="F24" s="315"/>
      <c r="G24" s="293"/>
      <c r="H24" s="315"/>
      <c r="I24" s="324"/>
      <c r="J24" s="325">
        <f>J26+J37+J33</f>
        <v>0.20078955796557998</v>
      </c>
    </row>
    <row r="25" spans="1:15">
      <c r="A25" s="321"/>
      <c r="B25" s="293" t="s">
        <v>755</v>
      </c>
      <c r="C25" s="316"/>
      <c r="D25" s="319"/>
      <c r="E25" s="317"/>
      <c r="F25" s="315"/>
      <c r="G25" s="326">
        <v>1.3668</v>
      </c>
      <c r="H25" s="315"/>
      <c r="I25" s="315"/>
      <c r="J25" s="327"/>
      <c r="N25" s="451"/>
    </row>
    <row r="26" spans="1:15">
      <c r="A26" s="321">
        <v>2.2000000000000002</v>
      </c>
      <c r="B26" s="323" t="s">
        <v>756</v>
      </c>
      <c r="C26" s="316"/>
      <c r="D26" s="317"/>
      <c r="E26" s="317"/>
      <c r="F26" s="315"/>
      <c r="G26" s="328"/>
      <c r="H26" s="315"/>
      <c r="I26" s="324">
        <f>SUM(H27:H31)</f>
        <v>5149602.7397139426</v>
      </c>
      <c r="J26" s="329">
        <f>+I26/$E$4</f>
        <v>4.812633863013698E-3</v>
      </c>
    </row>
    <row r="27" spans="1:15">
      <c r="A27" s="321"/>
      <c r="B27" s="293" t="s">
        <v>757</v>
      </c>
      <c r="C27" s="316" t="s">
        <v>758</v>
      </c>
      <c r="D27" s="319">
        <v>5.9999999999999995E-4</v>
      </c>
      <c r="E27" s="318"/>
      <c r="F27" s="315">
        <f>+$E$4*E27</f>
        <v>0</v>
      </c>
      <c r="G27" s="328">
        <f>+$G$25</f>
        <v>1.3668</v>
      </c>
      <c r="H27" s="330">
        <f>+(((F27*G27*D27)/365)*($E$5*30+120))*1.19</f>
        <v>0</v>
      </c>
      <c r="I27" s="315"/>
      <c r="J27" s="327">
        <f>+H27/$E$4</f>
        <v>0</v>
      </c>
    </row>
    <row r="28" spans="1:15">
      <c r="A28" s="321"/>
      <c r="B28" s="293" t="s">
        <v>759</v>
      </c>
      <c r="C28" s="316" t="s">
        <v>758</v>
      </c>
      <c r="D28" s="331">
        <v>5.9999999999999995E-4</v>
      </c>
      <c r="E28" s="332"/>
      <c r="F28" s="315">
        <f>+$E$4</f>
        <v>1070017559.26</v>
      </c>
      <c r="G28" s="328">
        <f t="shared" ref="G28:G31" si="3">+$G$25</f>
        <v>1.3668</v>
      </c>
      <c r="H28" s="330">
        <f>+(((F28*G28*D28)/365)*($E$5*30+120))*1.19</f>
        <v>686613.6986285256</v>
      </c>
      <c r="I28" s="315"/>
      <c r="J28" s="327">
        <f t="shared" ref="J28:J31" si="4">+H28/$E$4</f>
        <v>6.4168451506849307E-4</v>
      </c>
    </row>
    <row r="29" spans="1:15">
      <c r="A29" s="321"/>
      <c r="B29" s="293" t="s">
        <v>760</v>
      </c>
      <c r="C29" s="316" t="s">
        <v>758</v>
      </c>
      <c r="D29" s="331">
        <v>8.9999999999999998E-4</v>
      </c>
      <c r="E29" s="332"/>
      <c r="F29" s="315">
        <f>+$E$4</f>
        <v>1070017559.26</v>
      </c>
      <c r="G29" s="328">
        <f t="shared" si="3"/>
        <v>1.3668</v>
      </c>
      <c r="H29" s="330">
        <f t="shared" ref="H29:H31" si="5">+(((F29*G29*D29)/365)*($E$5*30+120))*1.19</f>
        <v>1029920.5479427885</v>
      </c>
      <c r="I29" s="315"/>
      <c r="J29" s="327">
        <f t="shared" si="4"/>
        <v>9.625267726027396E-4</v>
      </c>
    </row>
    <row r="30" spans="1:15">
      <c r="A30" s="321"/>
      <c r="B30" s="293" t="s">
        <v>761</v>
      </c>
      <c r="C30" s="316" t="s">
        <v>758</v>
      </c>
      <c r="D30" s="331">
        <v>5.0000000000000001E-4</v>
      </c>
      <c r="E30" s="332"/>
      <c r="F30" s="315">
        <f>+$E$4</f>
        <v>1070017559.26</v>
      </c>
      <c r="G30" s="328">
        <f t="shared" si="3"/>
        <v>1.3668</v>
      </c>
      <c r="H30" s="330">
        <f t="shared" si="5"/>
        <v>572178.08219043817</v>
      </c>
      <c r="I30" s="315"/>
      <c r="J30" s="327">
        <f t="shared" si="4"/>
        <v>5.3473709589041104E-4</v>
      </c>
      <c r="N30" s="451"/>
    </row>
    <row r="31" spans="1:15">
      <c r="A31" s="321"/>
      <c r="B31" s="293" t="s">
        <v>762</v>
      </c>
      <c r="C31" s="316" t="s">
        <v>758</v>
      </c>
      <c r="D31" s="331">
        <v>2.5000000000000001E-3</v>
      </c>
      <c r="E31" s="332"/>
      <c r="F31" s="315">
        <f>+$E$4</f>
        <v>1070017559.26</v>
      </c>
      <c r="G31" s="328">
        <f t="shared" si="3"/>
        <v>1.3668</v>
      </c>
      <c r="H31" s="330">
        <f t="shared" si="5"/>
        <v>2860890.4109521904</v>
      </c>
      <c r="I31" s="315"/>
      <c r="J31" s="327">
        <f t="shared" si="4"/>
        <v>2.6736854794520547E-3</v>
      </c>
    </row>
    <row r="32" spans="1:15">
      <c r="A32" s="321"/>
      <c r="B32" s="293"/>
      <c r="C32" s="316"/>
      <c r="D32" s="319"/>
      <c r="E32" s="317"/>
      <c r="F32" s="315"/>
      <c r="G32" s="328"/>
      <c r="H32" s="315"/>
      <c r="I32" s="315"/>
      <c r="J32" s="327"/>
    </row>
    <row r="33" spans="1:10">
      <c r="A33" s="321">
        <v>2.2999999999999998</v>
      </c>
      <c r="B33" s="323" t="s">
        <v>763</v>
      </c>
      <c r="C33" s="316"/>
      <c r="D33" s="319"/>
      <c r="E33" s="317"/>
      <c r="F33" s="315"/>
      <c r="G33" s="328"/>
      <c r="H33" s="315"/>
      <c r="I33" s="324">
        <f>SUM(H34:H35)</f>
        <v>1000000</v>
      </c>
      <c r="J33" s="329">
        <f>+I33/$E$4</f>
        <v>9.3456410256629566E-4</v>
      </c>
    </row>
    <row r="34" spans="1:10">
      <c r="A34" s="321"/>
      <c r="B34" s="293" t="s">
        <v>764</v>
      </c>
      <c r="C34" s="316" t="s">
        <v>750</v>
      </c>
      <c r="D34" s="333">
        <v>1</v>
      </c>
      <c r="E34" s="318">
        <v>1</v>
      </c>
      <c r="F34" s="315">
        <v>600000</v>
      </c>
      <c r="G34" s="328"/>
      <c r="H34" s="315">
        <f>+F34*D34*E34</f>
        <v>600000</v>
      </c>
      <c r="I34" s="315"/>
      <c r="J34" s="327">
        <f>+H34/$E$4</f>
        <v>5.607384615397774E-4</v>
      </c>
    </row>
    <row r="35" spans="1:10" ht="30" customHeight="1">
      <c r="A35" s="321"/>
      <c r="B35" s="301" t="s">
        <v>765</v>
      </c>
      <c r="C35" s="316" t="s">
        <v>750</v>
      </c>
      <c r="D35" s="333">
        <v>1</v>
      </c>
      <c r="E35" s="318">
        <v>1</v>
      </c>
      <c r="F35" s="315">
        <v>400000</v>
      </c>
      <c r="G35" s="328"/>
      <c r="H35" s="315">
        <f>+F35*D35*E35</f>
        <v>400000</v>
      </c>
      <c r="I35" s="315"/>
      <c r="J35" s="327">
        <f>+H35/$E$4</f>
        <v>3.7382564102651826E-4</v>
      </c>
    </row>
    <row r="36" spans="1:10">
      <c r="A36" s="321"/>
      <c r="B36" s="293"/>
      <c r="C36" s="316"/>
      <c r="D36" s="319"/>
      <c r="E36" s="317"/>
      <c r="F36" s="315"/>
      <c r="G36" s="328"/>
      <c r="H36" s="315"/>
      <c r="I36" s="315"/>
      <c r="J36" s="327"/>
    </row>
    <row r="37" spans="1:10">
      <c r="A37" s="321">
        <v>2.4</v>
      </c>
      <c r="B37" s="323" t="s">
        <v>766</v>
      </c>
      <c r="C37" s="316"/>
      <c r="D37" s="317"/>
      <c r="E37" s="317"/>
      <c r="F37" s="315"/>
      <c r="G37" s="328"/>
      <c r="H37" s="315"/>
      <c r="I37" s="324">
        <f>SUM(H38:H46)</f>
        <v>208698749.99951026</v>
      </c>
      <c r="J37" s="329">
        <f>+I37/$E$4</f>
        <v>0.19504236</v>
      </c>
    </row>
    <row r="38" spans="1:10">
      <c r="A38" s="321"/>
      <c r="B38" s="293" t="s">
        <v>767</v>
      </c>
      <c r="C38" s="316" t="s">
        <v>758</v>
      </c>
      <c r="D38" s="319"/>
      <c r="E38" s="317"/>
      <c r="F38" s="315">
        <f>+$E$4</f>
        <v>1070017559.26</v>
      </c>
      <c r="G38" s="328">
        <f>+$G$27</f>
        <v>1.3668</v>
      </c>
      <c r="H38" s="315">
        <f>+F38*D38*G38</f>
        <v>0</v>
      </c>
      <c r="I38" s="324"/>
      <c r="J38" s="327">
        <f>+H38/$E$4</f>
        <v>0</v>
      </c>
    </row>
    <row r="39" spans="1:10">
      <c r="A39" s="321"/>
      <c r="B39" s="293" t="s">
        <v>768</v>
      </c>
      <c r="C39" s="316" t="s">
        <v>758</v>
      </c>
      <c r="D39" s="319">
        <v>0.05</v>
      </c>
      <c r="E39" s="317"/>
      <c r="F39" s="315">
        <f>+$E$4</f>
        <v>1070017559.26</v>
      </c>
      <c r="G39" s="328">
        <f>+$G$27</f>
        <v>1.3668</v>
      </c>
      <c r="H39" s="315">
        <f t="shared" ref="H39:H46" si="6">+F39*D39*G39</f>
        <v>73124999.999828398</v>
      </c>
      <c r="I39" s="315"/>
      <c r="J39" s="327">
        <f>+H39/$E$4</f>
        <v>6.8339999999999998E-2</v>
      </c>
    </row>
    <row r="40" spans="1:10">
      <c r="A40" s="321"/>
      <c r="B40" s="293" t="s">
        <v>769</v>
      </c>
      <c r="C40" s="316" t="s">
        <v>758</v>
      </c>
      <c r="D40" s="319">
        <v>0.02</v>
      </c>
      <c r="E40" s="317"/>
      <c r="F40" s="315">
        <f t="shared" ref="F40:F46" si="7">+$E$4</f>
        <v>1070017559.26</v>
      </c>
      <c r="G40" s="328">
        <f t="shared" ref="G40:G46" si="8">+$G$27</f>
        <v>1.3668</v>
      </c>
      <c r="H40" s="315">
        <f t="shared" si="6"/>
        <v>29249999.999931362</v>
      </c>
      <c r="I40" s="315"/>
      <c r="J40" s="327">
        <f t="shared" ref="J40:J46" si="9">+H40/$E$4</f>
        <v>2.7336000000000003E-2</v>
      </c>
    </row>
    <row r="41" spans="1:10">
      <c r="A41" s="321"/>
      <c r="B41" s="293" t="s">
        <v>770</v>
      </c>
      <c r="C41" s="316" t="s">
        <v>758</v>
      </c>
      <c r="D41" s="319">
        <v>0.02</v>
      </c>
      <c r="E41" s="317"/>
      <c r="F41" s="315">
        <f t="shared" si="7"/>
        <v>1070017559.26</v>
      </c>
      <c r="G41" s="328">
        <f t="shared" si="8"/>
        <v>1.3668</v>
      </c>
      <c r="H41" s="315">
        <f t="shared" si="6"/>
        <v>29249999.999931362</v>
      </c>
      <c r="I41" s="315"/>
      <c r="J41" s="327">
        <f t="shared" si="9"/>
        <v>2.7336000000000003E-2</v>
      </c>
    </row>
    <row r="42" spans="1:10">
      <c r="A42" s="321"/>
      <c r="B42" s="293" t="s">
        <v>771</v>
      </c>
      <c r="C42" s="316" t="s">
        <v>758</v>
      </c>
      <c r="D42" s="319">
        <v>0.02</v>
      </c>
      <c r="E42" s="317"/>
      <c r="F42" s="315">
        <f t="shared" si="7"/>
        <v>1070017559.26</v>
      </c>
      <c r="G42" s="328">
        <f t="shared" si="8"/>
        <v>1.3668</v>
      </c>
      <c r="H42" s="315">
        <f t="shared" si="6"/>
        <v>29249999.999931362</v>
      </c>
      <c r="I42" s="315"/>
      <c r="J42" s="327">
        <f t="shared" si="9"/>
        <v>2.7336000000000003E-2</v>
      </c>
    </row>
    <row r="43" spans="1:10">
      <c r="A43" s="321"/>
      <c r="B43" s="293" t="s">
        <v>772</v>
      </c>
      <c r="C43" s="316" t="s">
        <v>758</v>
      </c>
      <c r="D43" s="319">
        <v>0.02</v>
      </c>
      <c r="E43" s="317"/>
      <c r="F43" s="315">
        <f t="shared" si="7"/>
        <v>1070017559.26</v>
      </c>
      <c r="G43" s="328">
        <f t="shared" si="8"/>
        <v>1.3668</v>
      </c>
      <c r="H43" s="315">
        <f t="shared" si="6"/>
        <v>29249999.999931362</v>
      </c>
      <c r="I43" s="315"/>
      <c r="J43" s="327">
        <f t="shared" si="9"/>
        <v>2.7336000000000003E-2</v>
      </c>
    </row>
    <row r="44" spans="1:10">
      <c r="A44" s="321"/>
      <c r="B44" s="293" t="s">
        <v>773</v>
      </c>
      <c r="C44" s="316" t="s">
        <v>758</v>
      </c>
      <c r="D44" s="319">
        <v>4.0000000000000001E-3</v>
      </c>
      <c r="E44" s="317"/>
      <c r="F44" s="315">
        <f t="shared" si="7"/>
        <v>1070017559.26</v>
      </c>
      <c r="G44" s="328">
        <f t="shared" si="8"/>
        <v>1.3668</v>
      </c>
      <c r="H44" s="315">
        <f t="shared" si="6"/>
        <v>5849999.9999862723</v>
      </c>
      <c r="I44" s="315"/>
      <c r="J44" s="327">
        <f t="shared" si="9"/>
        <v>5.4672000000000002E-3</v>
      </c>
    </row>
    <row r="45" spans="1:10">
      <c r="A45" s="321"/>
      <c r="B45" s="293" t="s">
        <v>774</v>
      </c>
      <c r="C45" s="316" t="s">
        <v>758</v>
      </c>
      <c r="D45" s="319">
        <v>3.7000000000000002E-3</v>
      </c>
      <c r="E45" s="317"/>
      <c r="F45" s="315">
        <f t="shared" si="7"/>
        <v>1070017559.26</v>
      </c>
      <c r="G45" s="328">
        <f t="shared" si="8"/>
        <v>1.3668</v>
      </c>
      <c r="H45" s="315">
        <f t="shared" si="6"/>
        <v>5411249.9999873023</v>
      </c>
      <c r="I45" s="315"/>
      <c r="J45" s="327">
        <f t="shared" si="9"/>
        <v>5.0571600000000006E-3</v>
      </c>
    </row>
    <row r="46" spans="1:10" ht="17.25" thickBot="1">
      <c r="A46" s="321"/>
      <c r="B46" s="293" t="s">
        <v>775</v>
      </c>
      <c r="C46" s="316" t="s">
        <v>758</v>
      </c>
      <c r="D46" s="319">
        <v>5.0000000000000001E-3</v>
      </c>
      <c r="E46" s="317"/>
      <c r="F46" s="315">
        <f t="shared" si="7"/>
        <v>1070017559.26</v>
      </c>
      <c r="G46" s="328">
        <f t="shared" si="8"/>
        <v>1.3668</v>
      </c>
      <c r="H46" s="315">
        <f t="shared" si="6"/>
        <v>7312499.9999828404</v>
      </c>
      <c r="I46" s="315"/>
      <c r="J46" s="327">
        <f t="shared" si="9"/>
        <v>6.8340000000000007E-3</v>
      </c>
    </row>
    <row r="47" spans="1:10" ht="17.25" thickBot="1">
      <c r="A47" s="334"/>
      <c r="B47" s="335" t="s">
        <v>776</v>
      </c>
      <c r="C47" s="336"/>
      <c r="D47" s="337"/>
      <c r="E47" s="337"/>
      <c r="F47" s="338"/>
      <c r="G47" s="339"/>
      <c r="H47" s="340"/>
      <c r="I47" s="341">
        <f>SUM(I8:I46)</f>
        <v>328295464.7392242</v>
      </c>
      <c r="J47" s="342">
        <f>ROUND(J9+J24,4)</f>
        <v>0.30680000000000002</v>
      </c>
    </row>
    <row r="48" spans="1:10">
      <c r="A48" s="343"/>
      <c r="B48" s="344" t="s">
        <v>239</v>
      </c>
      <c r="C48" s="345"/>
      <c r="D48" s="346"/>
      <c r="E48" s="346"/>
      <c r="F48" s="347"/>
      <c r="G48" s="348"/>
      <c r="H48" s="349"/>
      <c r="I48" s="349"/>
      <c r="J48" s="350">
        <v>0</v>
      </c>
    </row>
    <row r="49" spans="1:10">
      <c r="A49" s="351"/>
      <c r="B49" s="352" t="s">
        <v>777</v>
      </c>
      <c r="C49" s="316"/>
      <c r="D49" s="317"/>
      <c r="E49" s="317"/>
      <c r="F49" s="353"/>
      <c r="G49" s="293"/>
      <c r="H49" s="315"/>
      <c r="I49" s="315"/>
      <c r="J49" s="327">
        <v>0.06</v>
      </c>
    </row>
    <row r="50" spans="1:10" ht="17.25" thickBot="1">
      <c r="A50" s="351"/>
      <c r="B50" s="352" t="s">
        <v>778</v>
      </c>
      <c r="C50" s="316"/>
      <c r="D50" s="317"/>
      <c r="E50" s="317"/>
      <c r="F50" s="353"/>
      <c r="G50" s="293"/>
      <c r="H50" s="315"/>
      <c r="I50" s="324"/>
      <c r="J50" s="327">
        <f>J49*I50</f>
        <v>0</v>
      </c>
    </row>
    <row r="51" spans="1:10" ht="17.25" thickBot="1">
      <c r="A51" s="334"/>
      <c r="B51" s="335" t="s">
        <v>779</v>
      </c>
      <c r="C51" s="336"/>
      <c r="D51" s="337"/>
      <c r="E51" s="337"/>
      <c r="F51" s="338"/>
      <c r="G51" s="339"/>
      <c r="H51" s="340"/>
      <c r="I51" s="341"/>
      <c r="J51" s="342">
        <f>SUM(J47:J50)</f>
        <v>0.36680000000000001</v>
      </c>
    </row>
    <row r="52" spans="1:10">
      <c r="A52" s="354"/>
      <c r="B52" s="355"/>
      <c r="C52" s="356"/>
      <c r="D52" s="357"/>
      <c r="E52" s="357"/>
      <c r="F52" s="358"/>
      <c r="G52" s="355"/>
      <c r="H52" s="359"/>
      <c r="I52" s="359"/>
      <c r="J52" s="360"/>
    </row>
    <row r="53" spans="1:10">
      <c r="A53" s="361"/>
      <c r="B53" s="361"/>
      <c r="C53" s="361"/>
      <c r="D53" s="357"/>
      <c r="E53" s="357"/>
      <c r="F53" s="358"/>
      <c r="G53" s="355"/>
      <c r="H53" s="359"/>
      <c r="I53" s="362" t="s">
        <v>780</v>
      </c>
      <c r="J53" s="362">
        <f>1+J51</f>
        <v>1.3668</v>
      </c>
    </row>
    <row r="54" spans="1:10">
      <c r="A54" s="354"/>
      <c r="B54" s="355"/>
      <c r="C54" s="356"/>
      <c r="D54" s="357"/>
      <c r="E54" s="357"/>
      <c r="F54" s="358"/>
      <c r="G54" s="355"/>
      <c r="H54" s="359"/>
      <c r="I54" s="359"/>
      <c r="J54" s="360"/>
    </row>
    <row r="55" spans="1:10" ht="33.75" hidden="1" thickBot="1">
      <c r="A55" s="363"/>
      <c r="B55" s="364" t="s">
        <v>781</v>
      </c>
      <c r="C55" s="364"/>
      <c r="D55" s="365" t="s">
        <v>782</v>
      </c>
      <c r="E55" s="366" t="s">
        <v>783</v>
      </c>
      <c r="F55" s="364" t="s">
        <v>784</v>
      </c>
      <c r="G55" s="367"/>
      <c r="H55" s="368" t="s">
        <v>785</v>
      </c>
      <c r="I55" s="369"/>
      <c r="J55" s="370"/>
    </row>
    <row r="56" spans="1:10" hidden="1">
      <c r="A56" s="354"/>
      <c r="B56" s="371" t="s">
        <v>786</v>
      </c>
      <c r="C56" s="372"/>
      <c r="D56" s="373"/>
      <c r="E56" s="374">
        <v>0.02</v>
      </c>
      <c r="F56" s="373"/>
      <c r="G56" s="355"/>
      <c r="H56" s="359"/>
      <c r="I56" s="359"/>
      <c r="J56" s="360"/>
    </row>
    <row r="57" spans="1:10" hidden="1">
      <c r="A57" s="354"/>
      <c r="B57" s="375" t="s">
        <v>787</v>
      </c>
      <c r="C57" s="376"/>
      <c r="D57" s="377"/>
      <c r="E57" s="378">
        <v>0.01</v>
      </c>
      <c r="F57" s="377"/>
      <c r="G57" s="355"/>
      <c r="H57" s="359"/>
      <c r="I57" s="359"/>
      <c r="J57" s="360"/>
    </row>
    <row r="58" spans="1:10" hidden="1">
      <c r="A58" s="354"/>
      <c r="B58" s="375" t="s">
        <v>788</v>
      </c>
      <c r="C58" s="376"/>
      <c r="D58" s="377">
        <v>53000000</v>
      </c>
      <c r="E58" s="378">
        <v>7.4999999999999997E-3</v>
      </c>
      <c r="F58" s="377"/>
      <c r="G58" s="355"/>
      <c r="H58" s="359"/>
      <c r="I58" s="359"/>
      <c r="J58" s="360"/>
    </row>
    <row r="59" spans="1:10" hidden="1">
      <c r="A59" s="354"/>
      <c r="B59" s="375" t="s">
        <v>789</v>
      </c>
      <c r="C59" s="376"/>
      <c r="D59" s="377"/>
      <c r="E59" s="379">
        <v>0.01</v>
      </c>
      <c r="F59" s="377"/>
      <c r="G59" s="355"/>
      <c r="H59" s="359"/>
      <c r="I59" s="359"/>
      <c r="J59" s="360"/>
    </row>
    <row r="60" spans="1:10" hidden="1">
      <c r="A60" s="354"/>
      <c r="B60" s="380" t="s">
        <v>790</v>
      </c>
      <c r="C60" s="376"/>
      <c r="D60" s="377"/>
      <c r="E60" s="378"/>
      <c r="F60" s="377">
        <v>5530</v>
      </c>
      <c r="G60" s="355"/>
      <c r="H60" s="359"/>
      <c r="I60" s="359"/>
      <c r="J60" s="360"/>
    </row>
    <row r="61" spans="1:10" hidden="1">
      <c r="A61" s="354"/>
      <c r="B61" s="380" t="s">
        <v>791</v>
      </c>
      <c r="C61" s="381"/>
      <c r="D61" s="382"/>
      <c r="E61" s="383">
        <v>0.05</v>
      </c>
      <c r="F61" s="382"/>
      <c r="G61" s="355"/>
      <c r="H61" s="359"/>
      <c r="I61" s="359"/>
      <c r="J61" s="360"/>
    </row>
    <row r="62" spans="1:10" ht="17.25" hidden="1" thickBot="1">
      <c r="A62" s="354"/>
      <c r="B62" s="384" t="s">
        <v>792</v>
      </c>
      <c r="C62" s="385"/>
      <c r="D62" s="386"/>
      <c r="E62" s="387">
        <v>4.0000000000000001E-3</v>
      </c>
      <c r="F62" s="386"/>
      <c r="G62" s="355"/>
      <c r="H62" s="359"/>
      <c r="I62" s="359"/>
      <c r="J62" s="360"/>
    </row>
    <row r="63" spans="1:10">
      <c r="A63" s="354"/>
      <c r="B63" s="355"/>
      <c r="C63" s="356"/>
      <c r="D63" s="357"/>
      <c r="E63" s="357"/>
      <c r="F63" s="358"/>
      <c r="G63" s="355"/>
      <c r="H63" s="359"/>
      <c r="I63" s="359"/>
      <c r="J63" s="360"/>
    </row>
  </sheetData>
  <mergeCells count="2">
    <mergeCell ref="A1:J1"/>
    <mergeCell ref="B2:J3"/>
  </mergeCells>
  <pageMargins left="0.7" right="0.7" top="0.75" bottom="0.75" header="0.3" footer="0.3"/>
  <pageSetup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HP Inc.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GALINDO P</dc:creator>
  <cp:keywords/>
  <dc:description/>
  <cp:lastModifiedBy/>
  <cp:revision/>
  <dcterms:created xsi:type="dcterms:W3CDTF">2023-01-17T22:14:31Z</dcterms:created>
  <dcterms:modified xsi:type="dcterms:W3CDTF">2026-05-13T12:00:02Z</dcterms:modified>
  <cp:category/>
  <cp:contentStatus/>
</cp:coreProperties>
</file>