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sandra.ochoar\Downloads\036 GRUAL MANTENIMIENTO AGRICOLA (MINIMA CUANTIA) 03-JUN-26\PRECONTRACTUAL\"/>
    </mc:Choice>
  </mc:AlternateContent>
  <xr:revisionPtr revIDLastSave="0" documentId="8_{005E3225-8E21-49A1-A2A8-8B009829DA54}" xr6:coauthVersionLast="36" xr6:coauthVersionMax="36" xr10:uidLastSave="{00000000-0000-0000-0000-000000000000}"/>
  <bookViews>
    <workbookView xWindow="0" yWindow="0" windowWidth="28800" windowHeight="9825" firstSheet="1" activeTab="1" xr2:uid="{00000000-000D-0000-FFFF-FFFF00000000}"/>
  </bookViews>
  <sheets>
    <sheet name="LOTE 1" sheetId="1" r:id="rId1"/>
    <sheet name="LOTE 2" sheetId="2" r:id="rId2"/>
  </sheets>
  <definedNames>
    <definedName name="_xlnm._FilterDatabase" localSheetId="0" hidden="1">'LOTE 1'!$A$8:$AD$336</definedName>
    <definedName name="_xlnm._FilterDatabase" localSheetId="1" hidden="1">'LOTE 2'!$A$7:$AC$56</definedName>
    <definedName name="_xlnm.Print_Area" localSheetId="0">'LOTE 1'!$A$7:$I$8</definedName>
    <definedName name="_xlnm.Print_Area" localSheetId="1">'LOTE 2'!#REF!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AB144" i="2" l="1"/>
  <c r="AB143" i="2"/>
  <c r="AB57" i="2"/>
  <c r="AC336" i="1"/>
  <c r="AB136" i="2" l="1"/>
  <c r="AB126" i="2"/>
  <c r="AB118" i="2"/>
  <c r="AB109" i="2"/>
  <c r="AB98" i="2"/>
  <c r="AB88" i="2"/>
  <c r="AB84" i="2"/>
  <c r="AB78" i="2"/>
  <c r="AB72" i="2"/>
  <c r="AB66" i="2"/>
  <c r="S142" i="2" l="1"/>
  <c r="T142" i="2" s="1"/>
  <c r="P142" i="2"/>
  <c r="Q142" i="2" s="1"/>
  <c r="N142" i="2"/>
  <c r="I142" i="2"/>
  <c r="J142" i="2" s="1"/>
  <c r="S141" i="2"/>
  <c r="T141" i="2" s="1"/>
  <c r="P141" i="2"/>
  <c r="Q141" i="2" s="1"/>
  <c r="N141" i="2"/>
  <c r="I141" i="2"/>
  <c r="J141" i="2" s="1"/>
  <c r="S140" i="2"/>
  <c r="T140" i="2" s="1"/>
  <c r="P140" i="2"/>
  <c r="Q140" i="2" s="1"/>
  <c r="N140" i="2"/>
  <c r="I140" i="2"/>
  <c r="J140" i="2" s="1"/>
  <c r="S139" i="2"/>
  <c r="T139" i="2" s="1"/>
  <c r="P139" i="2"/>
  <c r="Q139" i="2" s="1"/>
  <c r="N139" i="2"/>
  <c r="I139" i="2"/>
  <c r="J139" i="2" s="1"/>
  <c r="S138" i="2"/>
  <c r="T138" i="2" s="1"/>
  <c r="P138" i="2"/>
  <c r="Q138" i="2" s="1"/>
  <c r="N138" i="2"/>
  <c r="I138" i="2"/>
  <c r="J138" i="2" s="1"/>
  <c r="S137" i="2"/>
  <c r="T137" i="2" s="1"/>
  <c r="P137" i="2"/>
  <c r="Q137" i="2" s="1"/>
  <c r="N137" i="2"/>
  <c r="I137" i="2"/>
  <c r="J137" i="2" s="1"/>
  <c r="N136" i="2"/>
  <c r="S135" i="2"/>
  <c r="T135" i="2" s="1"/>
  <c r="P135" i="2"/>
  <c r="Q135" i="2" s="1"/>
  <c r="N135" i="2"/>
  <c r="I135" i="2"/>
  <c r="J135" i="2" s="1"/>
  <c r="S134" i="2"/>
  <c r="T134" i="2" s="1"/>
  <c r="P134" i="2"/>
  <c r="Q134" i="2" s="1"/>
  <c r="N134" i="2"/>
  <c r="I134" i="2"/>
  <c r="J134" i="2" s="1"/>
  <c r="S133" i="2"/>
  <c r="T133" i="2" s="1"/>
  <c r="P133" i="2"/>
  <c r="Q133" i="2" s="1"/>
  <c r="N133" i="2"/>
  <c r="I133" i="2"/>
  <c r="J133" i="2" s="1"/>
  <c r="S132" i="2"/>
  <c r="T132" i="2" s="1"/>
  <c r="P132" i="2"/>
  <c r="Q132" i="2" s="1"/>
  <c r="N132" i="2"/>
  <c r="I132" i="2"/>
  <c r="J132" i="2" s="1"/>
  <c r="S131" i="2"/>
  <c r="T131" i="2" s="1"/>
  <c r="P131" i="2"/>
  <c r="Q131" i="2" s="1"/>
  <c r="N131" i="2"/>
  <c r="I131" i="2"/>
  <c r="J131" i="2" s="1"/>
  <c r="S130" i="2"/>
  <c r="T130" i="2" s="1"/>
  <c r="P130" i="2"/>
  <c r="Q130" i="2" s="1"/>
  <c r="N130" i="2"/>
  <c r="I130" i="2"/>
  <c r="J130" i="2" s="1"/>
  <c r="S129" i="2"/>
  <c r="T129" i="2" s="1"/>
  <c r="P129" i="2"/>
  <c r="Q129" i="2" s="1"/>
  <c r="N129" i="2"/>
  <c r="I129" i="2"/>
  <c r="J129" i="2" s="1"/>
  <c r="S128" i="2"/>
  <c r="T128" i="2" s="1"/>
  <c r="P128" i="2"/>
  <c r="Q128" i="2" s="1"/>
  <c r="N128" i="2"/>
  <c r="I128" i="2"/>
  <c r="J128" i="2" s="1"/>
  <c r="S127" i="2"/>
  <c r="T127" i="2" s="1"/>
  <c r="P127" i="2"/>
  <c r="Q127" i="2" s="1"/>
  <c r="N127" i="2"/>
  <c r="I127" i="2"/>
  <c r="J127" i="2" s="1"/>
  <c r="N126" i="2"/>
  <c r="S125" i="2"/>
  <c r="T125" i="2" s="1"/>
  <c r="P125" i="2"/>
  <c r="Q125" i="2" s="1"/>
  <c r="N125" i="2"/>
  <c r="I125" i="2"/>
  <c r="J125" i="2" s="1"/>
  <c r="S124" i="2"/>
  <c r="T124" i="2" s="1"/>
  <c r="P124" i="2"/>
  <c r="Q124" i="2" s="1"/>
  <c r="N124" i="2"/>
  <c r="I124" i="2"/>
  <c r="J124" i="2" s="1"/>
  <c r="S123" i="2"/>
  <c r="T123" i="2" s="1"/>
  <c r="P123" i="2"/>
  <c r="Q123" i="2" s="1"/>
  <c r="N123" i="2"/>
  <c r="I123" i="2"/>
  <c r="J123" i="2" s="1"/>
  <c r="S122" i="2"/>
  <c r="T122" i="2" s="1"/>
  <c r="P122" i="2"/>
  <c r="Q122" i="2" s="1"/>
  <c r="N122" i="2"/>
  <c r="I122" i="2"/>
  <c r="J122" i="2" s="1"/>
  <c r="S121" i="2"/>
  <c r="T121" i="2" s="1"/>
  <c r="P121" i="2"/>
  <c r="Q121" i="2" s="1"/>
  <c r="N121" i="2"/>
  <c r="I121" i="2"/>
  <c r="J121" i="2" s="1"/>
  <c r="S120" i="2"/>
  <c r="T120" i="2" s="1"/>
  <c r="P120" i="2"/>
  <c r="Q120" i="2" s="1"/>
  <c r="N120" i="2"/>
  <c r="I120" i="2"/>
  <c r="J120" i="2" s="1"/>
  <c r="S119" i="2"/>
  <c r="T119" i="2" s="1"/>
  <c r="P119" i="2"/>
  <c r="Q119" i="2" s="1"/>
  <c r="N119" i="2"/>
  <c r="I119" i="2"/>
  <c r="J119" i="2" s="1"/>
  <c r="N118" i="2"/>
  <c r="S117" i="2"/>
  <c r="T117" i="2" s="1"/>
  <c r="P117" i="2"/>
  <c r="Q117" i="2" s="1"/>
  <c r="N117" i="2"/>
  <c r="I117" i="2"/>
  <c r="J117" i="2" s="1"/>
  <c r="S116" i="2"/>
  <c r="T116" i="2" s="1"/>
  <c r="P116" i="2"/>
  <c r="Q116" i="2" s="1"/>
  <c r="N116" i="2"/>
  <c r="I116" i="2"/>
  <c r="J116" i="2" s="1"/>
  <c r="S115" i="2"/>
  <c r="T115" i="2" s="1"/>
  <c r="P115" i="2"/>
  <c r="Q115" i="2" s="1"/>
  <c r="N115" i="2"/>
  <c r="I115" i="2"/>
  <c r="J115" i="2" s="1"/>
  <c r="S114" i="2"/>
  <c r="T114" i="2" s="1"/>
  <c r="P114" i="2"/>
  <c r="Q114" i="2" s="1"/>
  <c r="N114" i="2"/>
  <c r="I114" i="2"/>
  <c r="J114" i="2" s="1"/>
  <c r="S113" i="2"/>
  <c r="T113" i="2" s="1"/>
  <c r="P113" i="2"/>
  <c r="Q113" i="2" s="1"/>
  <c r="N113" i="2"/>
  <c r="I113" i="2"/>
  <c r="J113" i="2" s="1"/>
  <c r="S112" i="2"/>
  <c r="T112" i="2" s="1"/>
  <c r="P112" i="2"/>
  <c r="Q112" i="2" s="1"/>
  <c r="N112" i="2"/>
  <c r="I112" i="2"/>
  <c r="J112" i="2" s="1"/>
  <c r="S111" i="2"/>
  <c r="T111" i="2" s="1"/>
  <c r="P111" i="2"/>
  <c r="Q111" i="2" s="1"/>
  <c r="N111" i="2"/>
  <c r="I111" i="2"/>
  <c r="J111" i="2" s="1"/>
  <c r="S110" i="2"/>
  <c r="T110" i="2" s="1"/>
  <c r="P110" i="2"/>
  <c r="Q110" i="2" s="1"/>
  <c r="N110" i="2"/>
  <c r="I110" i="2"/>
  <c r="J110" i="2" s="1"/>
  <c r="N109" i="2"/>
  <c r="S108" i="2"/>
  <c r="T108" i="2" s="1"/>
  <c r="P108" i="2"/>
  <c r="Q108" i="2" s="1"/>
  <c r="N108" i="2"/>
  <c r="I108" i="2"/>
  <c r="J108" i="2" s="1"/>
  <c r="S107" i="2"/>
  <c r="T107" i="2" s="1"/>
  <c r="P107" i="2"/>
  <c r="Q107" i="2" s="1"/>
  <c r="N107" i="2"/>
  <c r="I107" i="2"/>
  <c r="J107" i="2" s="1"/>
  <c r="S106" i="2"/>
  <c r="T106" i="2" s="1"/>
  <c r="P106" i="2"/>
  <c r="Q106" i="2" s="1"/>
  <c r="N106" i="2"/>
  <c r="I106" i="2"/>
  <c r="J106" i="2" s="1"/>
  <c r="S105" i="2"/>
  <c r="T105" i="2" s="1"/>
  <c r="P105" i="2"/>
  <c r="Q105" i="2" s="1"/>
  <c r="N105" i="2"/>
  <c r="I105" i="2"/>
  <c r="J105" i="2" s="1"/>
  <c r="S104" i="2"/>
  <c r="T104" i="2" s="1"/>
  <c r="P104" i="2"/>
  <c r="Q104" i="2" s="1"/>
  <c r="N104" i="2"/>
  <c r="I104" i="2"/>
  <c r="J104" i="2" s="1"/>
  <c r="S103" i="2"/>
  <c r="T103" i="2" s="1"/>
  <c r="P103" i="2"/>
  <c r="Q103" i="2" s="1"/>
  <c r="N103" i="2"/>
  <c r="I103" i="2"/>
  <c r="J103" i="2" s="1"/>
  <c r="S102" i="2"/>
  <c r="T102" i="2" s="1"/>
  <c r="P102" i="2"/>
  <c r="Q102" i="2" s="1"/>
  <c r="N102" i="2"/>
  <c r="I102" i="2"/>
  <c r="J102" i="2" s="1"/>
  <c r="S101" i="2"/>
  <c r="T101" i="2" s="1"/>
  <c r="P101" i="2"/>
  <c r="Q101" i="2" s="1"/>
  <c r="N101" i="2"/>
  <c r="I101" i="2"/>
  <c r="J101" i="2" s="1"/>
  <c r="S100" i="2"/>
  <c r="T100" i="2" s="1"/>
  <c r="P100" i="2"/>
  <c r="Q100" i="2" s="1"/>
  <c r="N100" i="2"/>
  <c r="I100" i="2"/>
  <c r="J100" i="2" s="1"/>
  <c r="S99" i="2"/>
  <c r="T99" i="2" s="1"/>
  <c r="P99" i="2"/>
  <c r="Q99" i="2" s="1"/>
  <c r="N99" i="2"/>
  <c r="I99" i="2"/>
  <c r="J99" i="2" s="1"/>
  <c r="N98" i="2"/>
  <c r="S97" i="2"/>
  <c r="T97" i="2" s="1"/>
  <c r="P97" i="2"/>
  <c r="Q97" i="2" s="1"/>
  <c r="N97" i="2"/>
  <c r="I97" i="2"/>
  <c r="J97" i="2" s="1"/>
  <c r="S96" i="2"/>
  <c r="T96" i="2" s="1"/>
  <c r="P96" i="2"/>
  <c r="Q96" i="2" s="1"/>
  <c r="N96" i="2"/>
  <c r="I96" i="2"/>
  <c r="J96" i="2" s="1"/>
  <c r="S95" i="2"/>
  <c r="T95" i="2" s="1"/>
  <c r="P95" i="2"/>
  <c r="Q95" i="2" s="1"/>
  <c r="N95" i="2"/>
  <c r="I95" i="2"/>
  <c r="J95" i="2" s="1"/>
  <c r="S94" i="2"/>
  <c r="T94" i="2" s="1"/>
  <c r="P94" i="2"/>
  <c r="Q94" i="2" s="1"/>
  <c r="N94" i="2"/>
  <c r="I94" i="2"/>
  <c r="J94" i="2" s="1"/>
  <c r="S93" i="2"/>
  <c r="T93" i="2" s="1"/>
  <c r="P93" i="2"/>
  <c r="Q93" i="2" s="1"/>
  <c r="N93" i="2"/>
  <c r="I93" i="2"/>
  <c r="J93" i="2" s="1"/>
  <c r="S92" i="2"/>
  <c r="T92" i="2" s="1"/>
  <c r="P92" i="2"/>
  <c r="Q92" i="2" s="1"/>
  <c r="N92" i="2"/>
  <c r="I92" i="2"/>
  <c r="J92" i="2" s="1"/>
  <c r="S91" i="2"/>
  <c r="T91" i="2" s="1"/>
  <c r="P91" i="2"/>
  <c r="Q91" i="2" s="1"/>
  <c r="N91" i="2"/>
  <c r="I91" i="2"/>
  <c r="J91" i="2" s="1"/>
  <c r="S90" i="2"/>
  <c r="T90" i="2" s="1"/>
  <c r="P90" i="2"/>
  <c r="Q90" i="2" s="1"/>
  <c r="N90" i="2"/>
  <c r="I90" i="2"/>
  <c r="J90" i="2" s="1"/>
  <c r="S89" i="2"/>
  <c r="T89" i="2" s="1"/>
  <c r="P89" i="2"/>
  <c r="Q89" i="2" s="1"/>
  <c r="N89" i="2"/>
  <c r="I89" i="2"/>
  <c r="J89" i="2" s="1"/>
  <c r="N88" i="2"/>
  <c r="S87" i="2"/>
  <c r="T87" i="2" s="1"/>
  <c r="P87" i="2"/>
  <c r="Q87" i="2" s="1"/>
  <c r="N87" i="2"/>
  <c r="I87" i="2"/>
  <c r="J87" i="2" s="1"/>
  <c r="S86" i="2"/>
  <c r="T86" i="2" s="1"/>
  <c r="P86" i="2"/>
  <c r="Q86" i="2" s="1"/>
  <c r="N86" i="2"/>
  <c r="I86" i="2"/>
  <c r="J86" i="2" s="1"/>
  <c r="S85" i="2"/>
  <c r="T85" i="2" s="1"/>
  <c r="P85" i="2"/>
  <c r="Q85" i="2" s="1"/>
  <c r="N85" i="2"/>
  <c r="I85" i="2"/>
  <c r="J85" i="2" s="1"/>
  <c r="N84" i="2"/>
  <c r="S83" i="2"/>
  <c r="T83" i="2" s="1"/>
  <c r="P83" i="2"/>
  <c r="Q83" i="2" s="1"/>
  <c r="N83" i="2"/>
  <c r="I83" i="2"/>
  <c r="J83" i="2" s="1"/>
  <c r="S82" i="2"/>
  <c r="T82" i="2" s="1"/>
  <c r="P82" i="2"/>
  <c r="Q82" i="2" s="1"/>
  <c r="N82" i="2"/>
  <c r="I82" i="2"/>
  <c r="J82" i="2" s="1"/>
  <c r="S81" i="2"/>
  <c r="T81" i="2" s="1"/>
  <c r="P81" i="2"/>
  <c r="Q81" i="2" s="1"/>
  <c r="N81" i="2"/>
  <c r="I81" i="2"/>
  <c r="J81" i="2" s="1"/>
  <c r="S80" i="2"/>
  <c r="T80" i="2" s="1"/>
  <c r="P80" i="2"/>
  <c r="Q80" i="2" s="1"/>
  <c r="N80" i="2"/>
  <c r="I80" i="2"/>
  <c r="J80" i="2" s="1"/>
  <c r="S79" i="2"/>
  <c r="T79" i="2" s="1"/>
  <c r="P79" i="2"/>
  <c r="Q79" i="2" s="1"/>
  <c r="N79" i="2"/>
  <c r="I79" i="2"/>
  <c r="J79" i="2" s="1"/>
  <c r="N78" i="2"/>
  <c r="S77" i="2"/>
  <c r="T77" i="2" s="1"/>
  <c r="P77" i="2"/>
  <c r="Q77" i="2" s="1"/>
  <c r="N77" i="2"/>
  <c r="I77" i="2"/>
  <c r="J77" i="2" s="1"/>
  <c r="S76" i="2"/>
  <c r="T76" i="2" s="1"/>
  <c r="P76" i="2"/>
  <c r="Q76" i="2" s="1"/>
  <c r="N76" i="2"/>
  <c r="I76" i="2"/>
  <c r="J76" i="2" s="1"/>
  <c r="S75" i="2"/>
  <c r="T75" i="2" s="1"/>
  <c r="P75" i="2"/>
  <c r="Q75" i="2" s="1"/>
  <c r="N75" i="2"/>
  <c r="I75" i="2"/>
  <c r="J75" i="2" s="1"/>
  <c r="S74" i="2"/>
  <c r="T74" i="2" s="1"/>
  <c r="P74" i="2"/>
  <c r="Q74" i="2" s="1"/>
  <c r="N74" i="2"/>
  <c r="I74" i="2"/>
  <c r="J74" i="2" s="1"/>
  <c r="S73" i="2"/>
  <c r="T73" i="2" s="1"/>
  <c r="P73" i="2"/>
  <c r="Q73" i="2" s="1"/>
  <c r="N73" i="2"/>
  <c r="I73" i="2"/>
  <c r="J73" i="2" s="1"/>
  <c r="N72" i="2"/>
  <c r="S71" i="2"/>
  <c r="T71" i="2" s="1"/>
  <c r="P71" i="2"/>
  <c r="Q71" i="2" s="1"/>
  <c r="N71" i="2"/>
  <c r="I71" i="2"/>
  <c r="J71" i="2" s="1"/>
  <c r="S70" i="2"/>
  <c r="T70" i="2" s="1"/>
  <c r="P70" i="2"/>
  <c r="Q70" i="2" s="1"/>
  <c r="N70" i="2"/>
  <c r="I70" i="2"/>
  <c r="J70" i="2" s="1"/>
  <c r="S69" i="2"/>
  <c r="T69" i="2" s="1"/>
  <c r="P69" i="2"/>
  <c r="Q69" i="2" s="1"/>
  <c r="N69" i="2"/>
  <c r="I69" i="2"/>
  <c r="J69" i="2" s="1"/>
  <c r="S68" i="2"/>
  <c r="T68" i="2" s="1"/>
  <c r="P68" i="2"/>
  <c r="Q68" i="2" s="1"/>
  <c r="N68" i="2"/>
  <c r="I68" i="2"/>
  <c r="J68" i="2" s="1"/>
  <c r="S67" i="2"/>
  <c r="T67" i="2" s="1"/>
  <c r="P67" i="2"/>
  <c r="Q67" i="2" s="1"/>
  <c r="N67" i="2"/>
  <c r="I67" i="2"/>
  <c r="J67" i="2" s="1"/>
  <c r="N66" i="2"/>
  <c r="S65" i="2"/>
  <c r="T65" i="2" s="1"/>
  <c r="P65" i="2"/>
  <c r="Q65" i="2" s="1"/>
  <c r="N65" i="2"/>
  <c r="I65" i="2"/>
  <c r="J65" i="2" s="1"/>
  <c r="S64" i="2"/>
  <c r="T64" i="2" s="1"/>
  <c r="P64" i="2"/>
  <c r="Q64" i="2" s="1"/>
  <c r="N64" i="2"/>
  <c r="I64" i="2"/>
  <c r="J64" i="2" s="1"/>
  <c r="S63" i="2"/>
  <c r="T63" i="2" s="1"/>
  <c r="P63" i="2"/>
  <c r="Q63" i="2" s="1"/>
  <c r="N63" i="2"/>
  <c r="I63" i="2"/>
  <c r="J63" i="2" s="1"/>
  <c r="S62" i="2"/>
  <c r="T62" i="2" s="1"/>
  <c r="P62" i="2"/>
  <c r="Q62" i="2" s="1"/>
  <c r="N62" i="2"/>
  <c r="I62" i="2"/>
  <c r="J62" i="2" s="1"/>
  <c r="S61" i="2"/>
  <c r="T61" i="2" s="1"/>
  <c r="P61" i="2"/>
  <c r="Q61" i="2" s="1"/>
  <c r="N61" i="2"/>
  <c r="I61" i="2"/>
  <c r="J61" i="2" s="1"/>
  <c r="Q56" i="2"/>
  <c r="M56" i="2"/>
  <c r="N56" i="2" s="1"/>
  <c r="J56" i="2"/>
  <c r="Q55" i="2"/>
  <c r="M55" i="2"/>
  <c r="N55" i="2" s="1"/>
  <c r="J55" i="2"/>
  <c r="Q54" i="2"/>
  <c r="M54" i="2"/>
  <c r="N54" i="2" s="1"/>
  <c r="J54" i="2"/>
  <c r="Q53" i="2"/>
  <c r="M53" i="2"/>
  <c r="N53" i="2" s="1"/>
  <c r="J53" i="2"/>
  <c r="Q52" i="2"/>
  <c r="M52" i="2"/>
  <c r="N52" i="2" s="1"/>
  <c r="J52" i="2"/>
  <c r="Q51" i="2"/>
  <c r="M51" i="2"/>
  <c r="N51" i="2" s="1"/>
  <c r="J51" i="2"/>
  <c r="Q50" i="2"/>
  <c r="M50" i="2"/>
  <c r="N50" i="2" s="1"/>
  <c r="J50" i="2"/>
  <c r="Q49" i="2"/>
  <c r="M49" i="2"/>
  <c r="N49" i="2" s="1"/>
  <c r="J49" i="2"/>
  <c r="Q48" i="2"/>
  <c r="M48" i="2"/>
  <c r="N48" i="2" s="1"/>
  <c r="J48" i="2"/>
  <c r="Q47" i="2"/>
  <c r="M47" i="2"/>
  <c r="N47" i="2" s="1"/>
  <c r="J47" i="2"/>
  <c r="Q46" i="2"/>
  <c r="M46" i="2"/>
  <c r="N46" i="2" s="1"/>
  <c r="J46" i="2"/>
  <c r="Q45" i="2"/>
  <c r="M45" i="2"/>
  <c r="N45" i="2" s="1"/>
  <c r="J45" i="2"/>
  <c r="Q44" i="2"/>
  <c r="M44" i="2"/>
  <c r="N44" i="2" s="1"/>
  <c r="J44" i="2"/>
  <c r="Q43" i="2"/>
  <c r="M43" i="2"/>
  <c r="N43" i="2" s="1"/>
  <c r="J43" i="2"/>
  <c r="Q42" i="2"/>
  <c r="M42" i="2"/>
  <c r="N42" i="2" s="1"/>
  <c r="J42" i="2"/>
  <c r="Q41" i="2"/>
  <c r="M41" i="2"/>
  <c r="N41" i="2" s="1"/>
  <c r="J41" i="2"/>
  <c r="Q40" i="2"/>
  <c r="M40" i="2"/>
  <c r="N40" i="2" s="1"/>
  <c r="J40" i="2"/>
  <c r="Q39" i="2"/>
  <c r="M39" i="2"/>
  <c r="N39" i="2" s="1"/>
  <c r="J39" i="2"/>
  <c r="Q38" i="2"/>
  <c r="M38" i="2"/>
  <c r="N38" i="2" s="1"/>
  <c r="J38" i="2"/>
  <c r="Q37" i="2"/>
  <c r="M37" i="2"/>
  <c r="N37" i="2" s="1"/>
  <c r="J37" i="2"/>
  <c r="Q36" i="2"/>
  <c r="M36" i="2"/>
  <c r="N36" i="2" s="1"/>
  <c r="J36" i="2"/>
  <c r="Q35" i="2"/>
  <c r="M35" i="2"/>
  <c r="N35" i="2" s="1"/>
  <c r="J35" i="2"/>
  <c r="Q34" i="2"/>
  <c r="M34" i="2"/>
  <c r="N34" i="2" s="1"/>
  <c r="J34" i="2"/>
  <c r="Q33" i="2"/>
  <c r="M33" i="2"/>
  <c r="N33" i="2" s="1"/>
  <c r="J33" i="2"/>
  <c r="Q32" i="2"/>
  <c r="M32" i="2"/>
  <c r="N32" i="2" s="1"/>
  <c r="J32" i="2"/>
  <c r="K32" i="2" s="1"/>
  <c r="Q31" i="2"/>
  <c r="M31" i="2"/>
  <c r="N31" i="2" s="1"/>
  <c r="J31" i="2"/>
  <c r="K31" i="2" s="1"/>
  <c r="Q30" i="2"/>
  <c r="M30" i="2"/>
  <c r="N30" i="2" s="1"/>
  <c r="J30" i="2"/>
  <c r="Q29" i="2"/>
  <c r="M29" i="2"/>
  <c r="N29" i="2" s="1"/>
  <c r="J29" i="2"/>
  <c r="Q28" i="2"/>
  <c r="M28" i="2"/>
  <c r="N28" i="2" s="1"/>
  <c r="J28" i="2"/>
  <c r="K28" i="2" s="1"/>
  <c r="Q27" i="2"/>
  <c r="M27" i="2"/>
  <c r="N27" i="2" s="1"/>
  <c r="J27" i="2"/>
  <c r="Q26" i="2"/>
  <c r="M26" i="2"/>
  <c r="N26" i="2" s="1"/>
  <c r="J26" i="2"/>
  <c r="Q25" i="2"/>
  <c r="M25" i="2"/>
  <c r="N25" i="2" s="1"/>
  <c r="J25" i="2"/>
  <c r="K25" i="2" s="1"/>
  <c r="Q24" i="2"/>
  <c r="M24" i="2"/>
  <c r="N24" i="2" s="1"/>
  <c r="J24" i="2"/>
  <c r="Q23" i="2"/>
  <c r="M23" i="2"/>
  <c r="N23" i="2" s="1"/>
  <c r="J23" i="2"/>
  <c r="K23" i="2" s="1"/>
  <c r="Q22" i="2"/>
  <c r="M22" i="2"/>
  <c r="N22" i="2" s="1"/>
  <c r="J22" i="2"/>
  <c r="K22" i="2" s="1"/>
  <c r="Q21" i="2"/>
  <c r="M21" i="2"/>
  <c r="N21" i="2" s="1"/>
  <c r="J21" i="2"/>
  <c r="Q20" i="2"/>
  <c r="M20" i="2"/>
  <c r="N20" i="2" s="1"/>
  <c r="J20" i="2"/>
  <c r="K20" i="2" s="1"/>
  <c r="Q19" i="2"/>
  <c r="M19" i="2"/>
  <c r="N19" i="2" s="1"/>
  <c r="J19" i="2"/>
  <c r="Q18" i="2"/>
  <c r="M18" i="2"/>
  <c r="N18" i="2" s="1"/>
  <c r="J18" i="2"/>
  <c r="K18" i="2" s="1"/>
  <c r="Q17" i="2"/>
  <c r="M17" i="2"/>
  <c r="N17" i="2" s="1"/>
  <c r="J17" i="2"/>
  <c r="K17" i="2" s="1"/>
  <c r="Q16" i="2"/>
  <c r="M16" i="2"/>
  <c r="N16" i="2" s="1"/>
  <c r="J16" i="2"/>
  <c r="Q15" i="2"/>
  <c r="M15" i="2"/>
  <c r="N15" i="2" s="1"/>
  <c r="J15" i="2"/>
  <c r="K15" i="2" s="1"/>
  <c r="Q14" i="2"/>
  <c r="M14" i="2"/>
  <c r="N14" i="2" s="1"/>
  <c r="J14" i="2"/>
  <c r="Q13" i="2"/>
  <c r="M13" i="2"/>
  <c r="N13" i="2" s="1"/>
  <c r="J13" i="2"/>
  <c r="X13" i="2" s="1"/>
  <c r="Q12" i="2"/>
  <c r="M12" i="2"/>
  <c r="N12" i="2" s="1"/>
  <c r="J12" i="2"/>
  <c r="Q11" i="2"/>
  <c r="M11" i="2"/>
  <c r="N11" i="2" s="1"/>
  <c r="J11" i="2"/>
  <c r="V11" i="2" s="1"/>
  <c r="Q10" i="2"/>
  <c r="M10" i="2"/>
  <c r="N10" i="2" s="1"/>
  <c r="J10" i="2"/>
  <c r="Q9" i="2"/>
  <c r="M9" i="2"/>
  <c r="N9" i="2" s="1"/>
  <c r="J9" i="2"/>
  <c r="K9" i="2" s="1"/>
  <c r="Q8" i="2"/>
  <c r="M8" i="2"/>
  <c r="N8" i="2" s="1"/>
  <c r="J8" i="2"/>
  <c r="X40" i="2" l="1"/>
  <c r="X44" i="2"/>
  <c r="X48" i="2"/>
  <c r="Y52" i="2"/>
  <c r="X32" i="2"/>
  <c r="X37" i="2"/>
  <c r="X34" i="2"/>
  <c r="W80" i="2"/>
  <c r="X80" i="2"/>
  <c r="V80" i="2"/>
  <c r="Y80" i="2"/>
  <c r="AB80" i="2" s="1"/>
  <c r="W82" i="2"/>
  <c r="V82" i="2"/>
  <c r="Y82" i="2"/>
  <c r="AB82" i="2" s="1"/>
  <c r="X82" i="2"/>
  <c r="X111" i="2"/>
  <c r="W111" i="2"/>
  <c r="V111" i="2"/>
  <c r="Y111" i="2"/>
  <c r="AB111" i="2" s="1"/>
  <c r="Y115" i="2"/>
  <c r="AB115" i="2" s="1"/>
  <c r="X115" i="2"/>
  <c r="V115" i="2"/>
  <c r="W115" i="2"/>
  <c r="V117" i="2"/>
  <c r="W117" i="2"/>
  <c r="Y117" i="2"/>
  <c r="AB117" i="2" s="1"/>
  <c r="X117" i="2"/>
  <c r="V85" i="2"/>
  <c r="W85" i="2"/>
  <c r="X85" i="2"/>
  <c r="Y85" i="2"/>
  <c r="AB85" i="2" s="1"/>
  <c r="V87" i="2"/>
  <c r="W87" i="2"/>
  <c r="X87" i="2"/>
  <c r="Y87" i="2"/>
  <c r="AB87" i="2" s="1"/>
  <c r="V120" i="2"/>
  <c r="W120" i="2"/>
  <c r="Y120" i="2"/>
  <c r="AB120" i="2" s="1"/>
  <c r="X120" i="2"/>
  <c r="Y122" i="2"/>
  <c r="AB122" i="2" s="1"/>
  <c r="W122" i="2"/>
  <c r="X122" i="2"/>
  <c r="V122" i="2"/>
  <c r="V139" i="2"/>
  <c r="W139" i="2"/>
  <c r="Y139" i="2"/>
  <c r="AB139" i="2" s="1"/>
  <c r="X139" i="2"/>
  <c r="V74" i="2"/>
  <c r="X74" i="2"/>
  <c r="Y74" i="2"/>
  <c r="AB74" i="2" s="1"/>
  <c r="W74" i="2"/>
  <c r="Y101" i="2"/>
  <c r="AB101" i="2" s="1"/>
  <c r="X101" i="2"/>
  <c r="W101" i="2"/>
  <c r="V101" i="2"/>
  <c r="V138" i="2"/>
  <c r="W138" i="2"/>
  <c r="Y138" i="2"/>
  <c r="AB138" i="2" s="1"/>
  <c r="X138" i="2"/>
  <c r="V140" i="2"/>
  <c r="Y140" i="2"/>
  <c r="AB140" i="2" s="1"/>
  <c r="X140" i="2"/>
  <c r="W140" i="2"/>
  <c r="Y142" i="2"/>
  <c r="AB142" i="2" s="1"/>
  <c r="X142" i="2"/>
  <c r="W142" i="2"/>
  <c r="V142" i="2"/>
  <c r="V137" i="2"/>
  <c r="X137" i="2"/>
  <c r="W137" i="2"/>
  <c r="Y137" i="2"/>
  <c r="AB137" i="2" s="1"/>
  <c r="W90" i="2"/>
  <c r="V90" i="2"/>
  <c r="X90" i="2"/>
  <c r="Y90" i="2"/>
  <c r="AB90" i="2" s="1"/>
  <c r="X92" i="2"/>
  <c r="W92" i="2"/>
  <c r="Y92" i="2"/>
  <c r="AB92" i="2" s="1"/>
  <c r="V92" i="2"/>
  <c r="V129" i="2"/>
  <c r="W129" i="2"/>
  <c r="Y129" i="2"/>
  <c r="AB129" i="2" s="1"/>
  <c r="X129" i="2"/>
  <c r="W131" i="2"/>
  <c r="Y131" i="2"/>
  <c r="AB131" i="2" s="1"/>
  <c r="X131" i="2"/>
  <c r="V131" i="2"/>
  <c r="X133" i="2"/>
  <c r="Y133" i="2"/>
  <c r="AB133" i="2" s="1"/>
  <c r="V133" i="2"/>
  <c r="W133" i="2"/>
  <c r="X135" i="2"/>
  <c r="Y135" i="2"/>
  <c r="AB135" i="2" s="1"/>
  <c r="V135" i="2"/>
  <c r="W135" i="2"/>
  <c r="W63" i="2"/>
  <c r="V63" i="2"/>
  <c r="Y63" i="2"/>
  <c r="AB63" i="2" s="1"/>
  <c r="X63" i="2"/>
  <c r="Y81" i="2"/>
  <c r="AB81" i="2" s="1"/>
  <c r="X81" i="2"/>
  <c r="W81" i="2"/>
  <c r="V81" i="2"/>
  <c r="Y83" i="2"/>
  <c r="AB83" i="2" s="1"/>
  <c r="X83" i="2"/>
  <c r="V83" i="2"/>
  <c r="W83" i="2"/>
  <c r="Z83" i="2" s="1"/>
  <c r="AA83" i="2" s="1"/>
  <c r="Y110" i="2"/>
  <c r="AB110" i="2" s="1"/>
  <c r="V110" i="2"/>
  <c r="X110" i="2"/>
  <c r="W110" i="2"/>
  <c r="X116" i="2"/>
  <c r="V116" i="2"/>
  <c r="W116" i="2"/>
  <c r="Y116" i="2"/>
  <c r="AB116" i="2" s="1"/>
  <c r="W108" i="2"/>
  <c r="Y108" i="2"/>
  <c r="AB108" i="2" s="1"/>
  <c r="V108" i="2"/>
  <c r="X108" i="2"/>
  <c r="X127" i="2"/>
  <c r="V127" i="2"/>
  <c r="W127" i="2"/>
  <c r="Y127" i="2"/>
  <c r="AB127" i="2" s="1"/>
  <c r="V119" i="2"/>
  <c r="W119" i="2"/>
  <c r="Y119" i="2"/>
  <c r="AB119" i="2" s="1"/>
  <c r="X119" i="2"/>
  <c r="W121" i="2"/>
  <c r="V121" i="2"/>
  <c r="Y121" i="2"/>
  <c r="AB121" i="2" s="1"/>
  <c r="X121" i="2"/>
  <c r="X123" i="2"/>
  <c r="W123" i="2"/>
  <c r="Y123" i="2"/>
  <c r="AB123" i="2" s="1"/>
  <c r="V123" i="2"/>
  <c r="X125" i="2"/>
  <c r="V125" i="2"/>
  <c r="W125" i="2"/>
  <c r="Y125" i="2"/>
  <c r="AB125" i="2" s="1"/>
  <c r="W89" i="2"/>
  <c r="V89" i="2"/>
  <c r="X89" i="2"/>
  <c r="Y89" i="2"/>
  <c r="AB89" i="2" s="1"/>
  <c r="X91" i="2"/>
  <c r="W91" i="2"/>
  <c r="Y91" i="2"/>
  <c r="AB91" i="2" s="1"/>
  <c r="V91" i="2"/>
  <c r="W97" i="2"/>
  <c r="V97" i="2"/>
  <c r="Y97" i="2"/>
  <c r="AB97" i="2" s="1"/>
  <c r="X97" i="2"/>
  <c r="V128" i="2"/>
  <c r="W128" i="2"/>
  <c r="Y128" i="2"/>
  <c r="AB128" i="2" s="1"/>
  <c r="X128" i="2"/>
  <c r="V130" i="2"/>
  <c r="W130" i="2"/>
  <c r="Y130" i="2"/>
  <c r="AB130" i="2" s="1"/>
  <c r="X130" i="2"/>
  <c r="Y132" i="2"/>
  <c r="AB132" i="2" s="1"/>
  <c r="X132" i="2"/>
  <c r="V132" i="2"/>
  <c r="W132" i="2"/>
  <c r="W103" i="2"/>
  <c r="W105" i="2"/>
  <c r="X76" i="2"/>
  <c r="X70" i="2"/>
  <c r="V124" i="2"/>
  <c r="X61" i="2"/>
  <c r="V86" i="2"/>
  <c r="X112" i="2"/>
  <c r="W65" i="2"/>
  <c r="Y141" i="2"/>
  <c r="V114" i="2"/>
  <c r="V96" i="2"/>
  <c r="W93" i="2"/>
  <c r="X100" i="2"/>
  <c r="AB100" i="2" s="1"/>
  <c r="V100" i="2"/>
  <c r="W73" i="2"/>
  <c r="V62" i="2"/>
  <c r="Y107" i="2"/>
  <c r="AB107" i="2" s="1"/>
  <c r="X96" i="2"/>
  <c r="AB96" i="2" s="1"/>
  <c r="Y99" i="2"/>
  <c r="AB99" i="2" s="1"/>
  <c r="X106" i="2"/>
  <c r="X134" i="2"/>
  <c r="Y79" i="2"/>
  <c r="Y95" i="2"/>
  <c r="Y113" i="2"/>
  <c r="AB113" i="2" s="1"/>
  <c r="Y61" i="2"/>
  <c r="AB61" i="2" s="1"/>
  <c r="Y67" i="2"/>
  <c r="AB67" i="2" s="1"/>
  <c r="Y77" i="2"/>
  <c r="AB77" i="2" s="1"/>
  <c r="Y75" i="2"/>
  <c r="AB75" i="2" s="1"/>
  <c r="V102" i="2"/>
  <c r="Y124" i="2"/>
  <c r="AB124" i="2" s="1"/>
  <c r="V18" i="2"/>
  <c r="Y56" i="2"/>
  <c r="X33" i="2"/>
  <c r="W23" i="2"/>
  <c r="AB23" i="2" s="1"/>
  <c r="W22" i="2"/>
  <c r="AB22" i="2" s="1"/>
  <c r="V10" i="2"/>
  <c r="X12" i="2"/>
  <c r="X20" i="2"/>
  <c r="Y30" i="2"/>
  <c r="X36" i="2"/>
  <c r="X56" i="2"/>
  <c r="X55" i="2"/>
  <c r="Y39" i="2"/>
  <c r="X8" i="2"/>
  <c r="Y33" i="2"/>
  <c r="Y43" i="2"/>
  <c r="Y47" i="2"/>
  <c r="X16" i="2"/>
  <c r="W24" i="2"/>
  <c r="AB24" i="2" s="1"/>
  <c r="V26" i="2"/>
  <c r="W30" i="2"/>
  <c r="AB30" i="2" s="1"/>
  <c r="X22" i="2"/>
  <c r="Y21" i="2"/>
  <c r="Y51" i="2"/>
  <c r="V27" i="2"/>
  <c r="V14" i="2"/>
  <c r="X14" i="2"/>
  <c r="V53" i="2"/>
  <c r="W53" i="2"/>
  <c r="AB53" i="2" s="1"/>
  <c r="Y26" i="2"/>
  <c r="W31" i="2"/>
  <c r="AB31" i="2" s="1"/>
  <c r="Y12" i="2"/>
  <c r="W15" i="2"/>
  <c r="AB15" i="2" s="1"/>
  <c r="W16" i="2"/>
  <c r="AB16" i="2" s="1"/>
  <c r="W19" i="2"/>
  <c r="AB19" i="2" s="1"/>
  <c r="Y37" i="2"/>
  <c r="V38" i="2"/>
  <c r="V42" i="2"/>
  <c r="V46" i="2"/>
  <c r="V50" i="2"/>
  <c r="V37" i="2"/>
  <c r="Y10" i="2"/>
  <c r="Y14" i="2"/>
  <c r="K10" i="2"/>
  <c r="K14" i="2"/>
  <c r="K16" i="2"/>
  <c r="Y22" i="2"/>
  <c r="X24" i="2"/>
  <c r="V30" i="2"/>
  <c r="V33" i="2"/>
  <c r="W25" i="2"/>
  <c r="AB25" i="2" s="1"/>
  <c r="W27" i="2"/>
  <c r="AB27" i="2" s="1"/>
  <c r="X30" i="2"/>
  <c r="Y34" i="2"/>
  <c r="W36" i="2"/>
  <c r="AB36" i="2" s="1"/>
  <c r="Y18" i="2"/>
  <c r="X21" i="2"/>
  <c r="V22" i="2"/>
  <c r="Z22" i="2" s="1"/>
  <c r="AA22" i="2" s="1"/>
  <c r="K26" i="2"/>
  <c r="Y38" i="2"/>
  <c r="W40" i="2"/>
  <c r="AB40" i="2" s="1"/>
  <c r="Y42" i="2"/>
  <c r="W44" i="2"/>
  <c r="AB44" i="2" s="1"/>
  <c r="Y46" i="2"/>
  <c r="W48" i="2"/>
  <c r="AB48" i="2" s="1"/>
  <c r="Y50" i="2"/>
  <c r="W52" i="2"/>
  <c r="AB52" i="2" s="1"/>
  <c r="W11" i="2"/>
  <c r="Z11" i="2" s="1"/>
  <c r="AA11" i="2" s="1"/>
  <c r="W8" i="2"/>
  <c r="AB8" i="2" s="1"/>
  <c r="K24" i="2"/>
  <c r="K30" i="2"/>
  <c r="K8" i="2"/>
  <c r="K12" i="2"/>
  <c r="X28" i="2"/>
  <c r="W32" i="2"/>
  <c r="AB32" i="2" s="1"/>
  <c r="Y35" i="2"/>
  <c r="W56" i="2"/>
  <c r="AB56" i="2" s="1"/>
  <c r="X29" i="2"/>
  <c r="Y41" i="2"/>
  <c r="Y45" i="2"/>
  <c r="Y49" i="2"/>
  <c r="V41" i="2"/>
  <c r="X41" i="2"/>
  <c r="V45" i="2"/>
  <c r="X45" i="2"/>
  <c r="V49" i="2"/>
  <c r="X49" i="2"/>
  <c r="W49" i="2"/>
  <c r="AB49" i="2" s="1"/>
  <c r="V19" i="2"/>
  <c r="Y29" i="2"/>
  <c r="Y69" i="2"/>
  <c r="AB69" i="2" s="1"/>
  <c r="X69" i="2"/>
  <c r="V69" i="2"/>
  <c r="Y8" i="2"/>
  <c r="V9" i="2"/>
  <c r="X11" i="2"/>
  <c r="K13" i="2"/>
  <c r="W14" i="2"/>
  <c r="AB14" i="2" s="1"/>
  <c r="Y16" i="2"/>
  <c r="V17" i="2"/>
  <c r="X19" i="2"/>
  <c r="K21" i="2"/>
  <c r="Y24" i="2"/>
  <c r="V25" i="2"/>
  <c r="X27" i="2"/>
  <c r="K29" i="2"/>
  <c r="Y32" i="2"/>
  <c r="W33" i="2"/>
  <c r="AB33" i="2" s="1"/>
  <c r="Y36" i="2"/>
  <c r="W37" i="2"/>
  <c r="AB37" i="2" s="1"/>
  <c r="Y40" i="2"/>
  <c r="W41" i="2"/>
  <c r="AB41" i="2" s="1"/>
  <c r="Y44" i="2"/>
  <c r="W45" i="2"/>
  <c r="AB45" i="2" s="1"/>
  <c r="Y48" i="2"/>
  <c r="Y53" i="2"/>
  <c r="V56" i="2"/>
  <c r="Y64" i="2"/>
  <c r="X64" i="2"/>
  <c r="AB64" i="2" s="1"/>
  <c r="W64" i="2"/>
  <c r="V64" i="2"/>
  <c r="W67" i="2"/>
  <c r="W9" i="2"/>
  <c r="Y11" i="2"/>
  <c r="AB11" i="2" s="1"/>
  <c r="V12" i="2"/>
  <c r="W17" i="2"/>
  <c r="AB17" i="2" s="1"/>
  <c r="Y19" i="2"/>
  <c r="V20" i="2"/>
  <c r="Y27" i="2"/>
  <c r="V28" i="2"/>
  <c r="V34" i="2"/>
  <c r="Y54" i="2"/>
  <c r="X54" i="2"/>
  <c r="V54" i="2"/>
  <c r="W94" i="2"/>
  <c r="V94" i="2"/>
  <c r="Y94" i="2"/>
  <c r="AB94" i="2" s="1"/>
  <c r="Y96" i="2"/>
  <c r="W96" i="2"/>
  <c r="V103" i="2"/>
  <c r="X103" i="2"/>
  <c r="X9" i="2"/>
  <c r="K11" i="2"/>
  <c r="W12" i="2"/>
  <c r="AB12" i="2" s="1"/>
  <c r="V15" i="2"/>
  <c r="X17" i="2"/>
  <c r="K19" i="2"/>
  <c r="W20" i="2"/>
  <c r="AB20" i="2" s="1"/>
  <c r="V23" i="2"/>
  <c r="Z23" i="2" s="1"/>
  <c r="AA23" i="2" s="1"/>
  <c r="X25" i="2"/>
  <c r="K27" i="2"/>
  <c r="W28" i="2"/>
  <c r="AB28" i="2" s="1"/>
  <c r="V31" i="2"/>
  <c r="W34" i="2"/>
  <c r="AB34" i="2" s="1"/>
  <c r="W38" i="2"/>
  <c r="AB38" i="2" s="1"/>
  <c r="W42" i="2"/>
  <c r="AB42" i="2" s="1"/>
  <c r="W46" i="2"/>
  <c r="AB46" i="2" s="1"/>
  <c r="W50" i="2"/>
  <c r="AB50" i="2" s="1"/>
  <c r="X53" i="2"/>
  <c r="Y68" i="2"/>
  <c r="X68" i="2"/>
  <c r="AB68" i="2" s="1"/>
  <c r="W68" i="2"/>
  <c r="V68" i="2"/>
  <c r="Y93" i="2"/>
  <c r="AB93" i="2" s="1"/>
  <c r="X93" i="2"/>
  <c r="V93" i="2"/>
  <c r="Z93" i="2" s="1"/>
  <c r="AA93" i="2" s="1"/>
  <c r="Y13" i="2"/>
  <c r="Y9" i="2"/>
  <c r="AB9" i="2" s="1"/>
  <c r="Y17" i="2"/>
  <c r="Y25" i="2"/>
  <c r="V35" i="2"/>
  <c r="X38" i="2"/>
  <c r="V39" i="2"/>
  <c r="X42" i="2"/>
  <c r="V43" i="2"/>
  <c r="X46" i="2"/>
  <c r="V47" i="2"/>
  <c r="X50" i="2"/>
  <c r="V51" i="2"/>
  <c r="V76" i="2"/>
  <c r="Y100" i="2"/>
  <c r="W100" i="2"/>
  <c r="Y102" i="2"/>
  <c r="AB102" i="2" s="1"/>
  <c r="X102" i="2"/>
  <c r="W102" i="2"/>
  <c r="W106" i="2"/>
  <c r="V106" i="2"/>
  <c r="Y106" i="2"/>
  <c r="AB106" i="2" s="1"/>
  <c r="V112" i="2"/>
  <c r="W134" i="2"/>
  <c r="V134" i="2"/>
  <c r="Y134" i="2"/>
  <c r="AB134" i="2" s="1"/>
  <c r="Y104" i="2"/>
  <c r="AB104" i="2" s="1"/>
  <c r="X104" i="2"/>
  <c r="W104" i="2"/>
  <c r="V104" i="2"/>
  <c r="W10" i="2"/>
  <c r="AB10" i="2" s="1"/>
  <c r="V13" i="2"/>
  <c r="X15" i="2"/>
  <c r="W18" i="2"/>
  <c r="AB18" i="2" s="1"/>
  <c r="Y20" i="2"/>
  <c r="V21" i="2"/>
  <c r="X23" i="2"/>
  <c r="W26" i="2"/>
  <c r="AB26" i="2" s="1"/>
  <c r="Y28" i="2"/>
  <c r="V29" i="2"/>
  <c r="X31" i="2"/>
  <c r="W35" i="2"/>
  <c r="AB35" i="2" s="1"/>
  <c r="W39" i="2"/>
  <c r="AB39" i="2" s="1"/>
  <c r="W43" i="2"/>
  <c r="AB43" i="2" s="1"/>
  <c r="W47" i="2"/>
  <c r="AB47" i="2" s="1"/>
  <c r="W51" i="2"/>
  <c r="AB51" i="2" s="1"/>
  <c r="Y62" i="2"/>
  <c r="X62" i="2"/>
  <c r="AB62" i="2" s="1"/>
  <c r="W62" i="2"/>
  <c r="V67" i="2"/>
  <c r="X67" i="2"/>
  <c r="W69" i="2"/>
  <c r="Y86" i="2"/>
  <c r="AB86" i="2" s="1"/>
  <c r="X86" i="2"/>
  <c r="W86" i="2"/>
  <c r="Y105" i="2"/>
  <c r="AB105" i="2" s="1"/>
  <c r="X105" i="2"/>
  <c r="V105" i="2"/>
  <c r="V8" i="2"/>
  <c r="Z8" i="2" s="1"/>
  <c r="AA8" i="2" s="1"/>
  <c r="X10" i="2"/>
  <c r="W13" i="2"/>
  <c r="AB13" i="2" s="1"/>
  <c r="Y15" i="2"/>
  <c r="V16" i="2"/>
  <c r="X18" i="2"/>
  <c r="W21" i="2"/>
  <c r="AB21" i="2" s="1"/>
  <c r="Y23" i="2"/>
  <c r="V24" i="2"/>
  <c r="X26" i="2"/>
  <c r="W29" i="2"/>
  <c r="AB29" i="2" s="1"/>
  <c r="Y31" i="2"/>
  <c r="V32" i="2"/>
  <c r="X35" i="2"/>
  <c r="V36" i="2"/>
  <c r="X39" i="2"/>
  <c r="V40" i="2"/>
  <c r="Z40" i="2" s="1"/>
  <c r="AA40" i="2" s="1"/>
  <c r="X43" i="2"/>
  <c r="V44" i="2"/>
  <c r="Z44" i="2" s="1"/>
  <c r="AA44" i="2" s="1"/>
  <c r="X47" i="2"/>
  <c r="V48" i="2"/>
  <c r="X51" i="2"/>
  <c r="V52" i="2"/>
  <c r="W54" i="2"/>
  <c r="AB54" i="2" s="1"/>
  <c r="Y65" i="2"/>
  <c r="X65" i="2"/>
  <c r="AB65" i="2" s="1"/>
  <c r="V65" i="2"/>
  <c r="Y76" i="2"/>
  <c r="AB76" i="2" s="1"/>
  <c r="W76" i="2"/>
  <c r="Y112" i="2"/>
  <c r="AB112" i="2" s="1"/>
  <c r="W112" i="2"/>
  <c r="Y114" i="2"/>
  <c r="AB114" i="2" s="1"/>
  <c r="X114" i="2"/>
  <c r="W114" i="2"/>
  <c r="X141" i="2"/>
  <c r="AB141" i="2" s="1"/>
  <c r="W141" i="2"/>
  <c r="V141" i="2"/>
  <c r="W55" i="2"/>
  <c r="AB55" i="2" s="1"/>
  <c r="V55" i="2"/>
  <c r="Y55" i="2"/>
  <c r="X52" i="2"/>
  <c r="V61" i="2"/>
  <c r="W70" i="2"/>
  <c r="V70" i="2"/>
  <c r="Y70" i="2"/>
  <c r="AB70" i="2" s="1"/>
  <c r="Y71" i="2"/>
  <c r="AB71" i="2" s="1"/>
  <c r="Y73" i="2"/>
  <c r="AB73" i="2" s="1"/>
  <c r="X73" i="2"/>
  <c r="V73" i="2"/>
  <c r="X77" i="2"/>
  <c r="X94" i="2"/>
  <c r="Y103" i="2"/>
  <c r="AB103" i="2" s="1"/>
  <c r="X113" i="2"/>
  <c r="W124" i="2"/>
  <c r="X124" i="2"/>
  <c r="V71" i="2"/>
  <c r="V75" i="2"/>
  <c r="V79" i="2"/>
  <c r="V95" i="2"/>
  <c r="V99" i="2"/>
  <c r="V107" i="2"/>
  <c r="W71" i="2"/>
  <c r="W75" i="2"/>
  <c r="W79" i="2"/>
  <c r="W95" i="2"/>
  <c r="W99" i="2"/>
  <c r="W107" i="2"/>
  <c r="X71" i="2"/>
  <c r="X75" i="2"/>
  <c r="V77" i="2"/>
  <c r="X79" i="2"/>
  <c r="AB79" i="2" s="1"/>
  <c r="X95" i="2"/>
  <c r="AB95" i="2" s="1"/>
  <c r="X99" i="2"/>
  <c r="X107" i="2"/>
  <c r="V113" i="2"/>
  <c r="W61" i="2"/>
  <c r="W77" i="2"/>
  <c r="W113" i="2"/>
  <c r="Z100" i="2" l="1"/>
  <c r="AA100" i="2" s="1"/>
  <c r="Z82" i="2"/>
  <c r="AA82" i="2" s="1"/>
  <c r="Z90" i="2"/>
  <c r="AA90" i="2" s="1"/>
  <c r="Z24" i="2"/>
  <c r="AA24" i="2" s="1"/>
  <c r="Z131" i="2"/>
  <c r="AA131" i="2" s="1"/>
  <c r="Z15" i="2"/>
  <c r="AA15" i="2" s="1"/>
  <c r="Z32" i="2"/>
  <c r="AA32" i="2" s="1"/>
  <c r="Z25" i="2"/>
  <c r="AA25" i="2" s="1"/>
  <c r="Z73" i="2"/>
  <c r="AA73" i="2" s="1"/>
  <c r="Z117" i="2"/>
  <c r="AA117" i="2" s="1"/>
  <c r="Z96" i="2"/>
  <c r="AA96" i="2" s="1"/>
  <c r="Z62" i="2"/>
  <c r="AA62" i="2" s="1"/>
  <c r="Z63" i="2"/>
  <c r="AA63" i="2" s="1"/>
  <c r="Z140" i="2"/>
  <c r="AA140" i="2" s="1"/>
  <c r="Z80" i="2"/>
  <c r="AA80" i="2" s="1"/>
  <c r="Z105" i="2"/>
  <c r="AA105" i="2" s="1"/>
  <c r="Z103" i="2"/>
  <c r="AA103" i="2" s="1"/>
  <c r="Z106" i="2"/>
  <c r="AA106" i="2" s="1"/>
  <c r="Z137" i="2"/>
  <c r="AA137" i="2" s="1"/>
  <c r="Z64" i="2"/>
  <c r="AA64" i="2" s="1"/>
  <c r="Z104" i="2"/>
  <c r="AA104" i="2" s="1"/>
  <c r="Z125" i="2"/>
  <c r="AA125" i="2" s="1"/>
  <c r="Z115" i="2"/>
  <c r="AA115" i="2" s="1"/>
  <c r="Z86" i="2"/>
  <c r="AA86" i="2" s="1"/>
  <c r="Z114" i="2"/>
  <c r="AA114" i="2" s="1"/>
  <c r="Z94" i="2"/>
  <c r="AA94" i="2" s="1"/>
  <c r="Z121" i="2"/>
  <c r="AA121" i="2" s="1"/>
  <c r="Z124" i="2"/>
  <c r="AA124" i="2" s="1"/>
  <c r="Z134" i="2"/>
  <c r="AA134" i="2" s="1"/>
  <c r="Z68" i="2"/>
  <c r="AA68" i="2" s="1"/>
  <c r="Z113" i="2"/>
  <c r="AA113" i="2" s="1"/>
  <c r="Z128" i="2"/>
  <c r="AA128" i="2" s="1"/>
  <c r="Z130" i="2"/>
  <c r="AA130" i="2" s="1"/>
  <c r="Z92" i="2"/>
  <c r="AA92" i="2" s="1"/>
  <c r="Z129" i="2"/>
  <c r="AA129" i="2" s="1"/>
  <c r="Z122" i="2"/>
  <c r="AA122" i="2" s="1"/>
  <c r="Z74" i="2"/>
  <c r="AA74" i="2" s="1"/>
  <c r="Z97" i="2"/>
  <c r="AA97" i="2" s="1"/>
  <c r="Z65" i="2"/>
  <c r="AA65" i="2" s="1"/>
  <c r="Z85" i="2"/>
  <c r="AA85" i="2" s="1"/>
  <c r="Z139" i="2"/>
  <c r="AA139" i="2" s="1"/>
  <c r="Z79" i="2"/>
  <c r="AA79" i="2" s="1"/>
  <c r="Z102" i="2"/>
  <c r="AA102" i="2" s="1"/>
  <c r="Z135" i="2"/>
  <c r="AA135" i="2" s="1"/>
  <c r="Z75" i="2"/>
  <c r="AA75" i="2" s="1"/>
  <c r="Z77" i="2"/>
  <c r="AA77" i="2" s="1"/>
  <c r="Z95" i="2"/>
  <c r="AA95" i="2" s="1"/>
  <c r="Z101" i="2"/>
  <c r="AA101" i="2" s="1"/>
  <c r="Z70" i="2"/>
  <c r="AA70" i="2" s="1"/>
  <c r="Z67" i="2"/>
  <c r="AA67" i="2" s="1"/>
  <c r="Z42" i="2"/>
  <c r="AA42" i="2" s="1"/>
  <c r="Z31" i="2"/>
  <c r="AA31" i="2" s="1"/>
  <c r="Z36" i="2"/>
  <c r="AA36" i="2" s="1"/>
  <c r="Z14" i="2"/>
  <c r="AA14" i="2" s="1"/>
  <c r="Z10" i="2"/>
  <c r="AA10" i="2" s="1"/>
  <c r="Z26" i="2"/>
  <c r="AA26" i="2" s="1"/>
  <c r="Z56" i="2"/>
  <c r="AA56" i="2" s="1"/>
  <c r="Z27" i="2"/>
  <c r="AA27" i="2" s="1"/>
  <c r="Z30" i="2"/>
  <c r="AA30" i="2" s="1"/>
  <c r="Z37" i="2"/>
  <c r="AA37" i="2" s="1"/>
  <c r="Z50" i="2"/>
  <c r="AA50" i="2" s="1"/>
  <c r="Z16" i="2"/>
  <c r="AA16" i="2" s="1"/>
  <c r="Z46" i="2"/>
  <c r="AA46" i="2" s="1"/>
  <c r="Z55" i="2"/>
  <c r="AA55" i="2" s="1"/>
  <c r="Z38" i="2"/>
  <c r="AA38" i="2" s="1"/>
  <c r="Z20" i="2"/>
  <c r="AA20" i="2" s="1"/>
  <c r="Z33" i="2"/>
  <c r="AA33" i="2" s="1"/>
  <c r="Z17" i="2"/>
  <c r="AA17" i="2" s="1"/>
  <c r="Z18" i="2"/>
  <c r="AA18" i="2" s="1"/>
  <c r="Z29" i="2"/>
  <c r="AA29" i="2" s="1"/>
  <c r="Z52" i="2"/>
  <c r="AA52" i="2" s="1"/>
  <c r="Z48" i="2"/>
  <c r="AA48" i="2" s="1"/>
  <c r="Z19" i="2"/>
  <c r="AA19" i="2" s="1"/>
  <c r="Z53" i="2"/>
  <c r="AA53" i="2" s="1"/>
  <c r="Z81" i="2"/>
  <c r="AA81" i="2" s="1"/>
  <c r="Z13" i="2"/>
  <c r="AA13" i="2" s="1"/>
  <c r="Z51" i="2"/>
  <c r="AA51" i="2" s="1"/>
  <c r="Z35" i="2"/>
  <c r="AA35" i="2" s="1"/>
  <c r="Z116" i="2"/>
  <c r="AA116" i="2" s="1"/>
  <c r="Z132" i="2"/>
  <c r="AA132" i="2" s="1"/>
  <c r="Z41" i="2"/>
  <c r="AA41" i="2" s="1"/>
  <c r="Z133" i="2"/>
  <c r="AA133" i="2" s="1"/>
  <c r="Z54" i="2"/>
  <c r="AA54" i="2" s="1"/>
  <c r="Z69" i="2"/>
  <c r="AA69" i="2" s="1"/>
  <c r="Z127" i="2"/>
  <c r="AA127" i="2" s="1"/>
  <c r="Z71" i="2"/>
  <c r="AA71" i="2" s="1"/>
  <c r="Z47" i="2"/>
  <c r="AA47" i="2" s="1"/>
  <c r="Z12" i="2"/>
  <c r="AA12" i="2" s="1"/>
  <c r="Z76" i="2"/>
  <c r="AA76" i="2" s="1"/>
  <c r="Z123" i="2"/>
  <c r="AA123" i="2" s="1"/>
  <c r="Z112" i="2"/>
  <c r="AA112" i="2" s="1"/>
  <c r="Z87" i="2"/>
  <c r="AA87" i="2" s="1"/>
  <c r="Z111" i="2"/>
  <c r="AA111" i="2" s="1"/>
  <c r="Z21" i="2"/>
  <c r="AA21" i="2" s="1"/>
  <c r="Z43" i="2"/>
  <c r="AA43" i="2" s="1"/>
  <c r="Z108" i="2"/>
  <c r="AA108" i="2" s="1"/>
  <c r="Z34" i="2"/>
  <c r="AA34" i="2" s="1"/>
  <c r="Z9" i="2"/>
  <c r="AA9" i="2" s="1"/>
  <c r="Z49" i="2"/>
  <c r="AA49" i="2" s="1"/>
  <c r="Z107" i="2"/>
  <c r="AA107" i="2" s="1"/>
  <c r="Z61" i="2"/>
  <c r="AA61" i="2" s="1"/>
  <c r="Z110" i="2"/>
  <c r="AA110" i="2" s="1"/>
  <c r="Z120" i="2"/>
  <c r="AA120" i="2" s="1"/>
  <c r="Z91" i="2"/>
  <c r="AA91" i="2" s="1"/>
  <c r="Z28" i="2"/>
  <c r="AA28" i="2" s="1"/>
  <c r="Z89" i="2"/>
  <c r="AA89" i="2" s="1"/>
  <c r="Z99" i="2"/>
  <c r="AA99" i="2" s="1"/>
  <c r="Z141" i="2"/>
  <c r="AA141" i="2" s="1"/>
  <c r="Z119" i="2"/>
  <c r="AA119" i="2" s="1"/>
  <c r="Z142" i="2"/>
  <c r="AA142" i="2" s="1"/>
  <c r="Z39" i="2"/>
  <c r="AA39" i="2" s="1"/>
  <c r="Z138" i="2"/>
  <c r="AA138" i="2" s="1"/>
  <c r="Z45" i="2"/>
  <c r="AA45" i="2" s="1"/>
  <c r="T335" i="1" l="1"/>
  <c r="U335" i="1" s="1"/>
  <c r="R335" i="1"/>
  <c r="T334" i="1"/>
  <c r="U334" i="1" s="1"/>
  <c r="R334" i="1"/>
  <c r="T333" i="1"/>
  <c r="U333" i="1" s="1"/>
  <c r="R333" i="1"/>
  <c r="T332" i="1"/>
  <c r="U332" i="1" s="1"/>
  <c r="R332" i="1"/>
  <c r="T331" i="1"/>
  <c r="U331" i="1" s="1"/>
  <c r="R331" i="1"/>
  <c r="T330" i="1"/>
  <c r="U330" i="1" s="1"/>
  <c r="R330" i="1"/>
  <c r="T329" i="1"/>
  <c r="U329" i="1" s="1"/>
  <c r="R329" i="1"/>
  <c r="T328" i="1"/>
  <c r="U328" i="1" s="1"/>
  <c r="R328" i="1"/>
  <c r="T326" i="1"/>
  <c r="U326" i="1" s="1"/>
  <c r="R326" i="1"/>
  <c r="T325" i="1"/>
  <c r="U325" i="1" s="1"/>
  <c r="R325" i="1"/>
  <c r="T324" i="1"/>
  <c r="U324" i="1" s="1"/>
  <c r="R324" i="1"/>
  <c r="T323" i="1"/>
  <c r="U323" i="1" s="1"/>
  <c r="R323" i="1"/>
  <c r="T322" i="1"/>
  <c r="U322" i="1" s="1"/>
  <c r="R322" i="1"/>
  <c r="T321" i="1"/>
  <c r="U321" i="1" s="1"/>
  <c r="R321" i="1"/>
  <c r="T320" i="1"/>
  <c r="U320" i="1" s="1"/>
  <c r="R320" i="1"/>
  <c r="T319" i="1"/>
  <c r="U319" i="1" s="1"/>
  <c r="R319" i="1"/>
  <c r="T318" i="1"/>
  <c r="U318" i="1" s="1"/>
  <c r="R318" i="1"/>
  <c r="T317" i="1"/>
  <c r="U317" i="1" s="1"/>
  <c r="R317" i="1"/>
  <c r="T316" i="1"/>
  <c r="U316" i="1" s="1"/>
  <c r="R316" i="1"/>
  <c r="T315" i="1"/>
  <c r="U315" i="1" s="1"/>
  <c r="R315" i="1"/>
  <c r="T314" i="1"/>
  <c r="U314" i="1" s="1"/>
  <c r="R314" i="1"/>
  <c r="T313" i="1"/>
  <c r="U313" i="1" s="1"/>
  <c r="R313" i="1"/>
  <c r="T312" i="1"/>
  <c r="U312" i="1" s="1"/>
  <c r="R312" i="1"/>
  <c r="T311" i="1"/>
  <c r="U311" i="1" s="1"/>
  <c r="R311" i="1"/>
  <c r="T310" i="1"/>
  <c r="U310" i="1" s="1"/>
  <c r="R310" i="1"/>
  <c r="T309" i="1"/>
  <c r="U309" i="1" s="1"/>
  <c r="R309" i="1"/>
  <c r="T308" i="1"/>
  <c r="U308" i="1" s="1"/>
  <c r="R308" i="1"/>
  <c r="T307" i="1"/>
  <c r="U307" i="1" s="1"/>
  <c r="R307" i="1"/>
  <c r="T306" i="1"/>
  <c r="U306" i="1" s="1"/>
  <c r="R306" i="1"/>
  <c r="T305" i="1"/>
  <c r="U305" i="1" s="1"/>
  <c r="R305" i="1"/>
  <c r="T304" i="1"/>
  <c r="U304" i="1" s="1"/>
  <c r="R304" i="1"/>
  <c r="T303" i="1"/>
  <c r="U303" i="1" s="1"/>
  <c r="R303" i="1"/>
  <c r="T302" i="1"/>
  <c r="U302" i="1" s="1"/>
  <c r="R302" i="1"/>
  <c r="T301" i="1"/>
  <c r="U301" i="1" s="1"/>
  <c r="R301" i="1"/>
  <c r="T300" i="1"/>
  <c r="U300" i="1" s="1"/>
  <c r="R300" i="1"/>
  <c r="T299" i="1"/>
  <c r="U299" i="1" s="1"/>
  <c r="R299" i="1"/>
  <c r="T298" i="1"/>
  <c r="U298" i="1" s="1"/>
  <c r="R298" i="1"/>
  <c r="T297" i="1"/>
  <c r="U297" i="1" s="1"/>
  <c r="R297" i="1"/>
  <c r="T296" i="1"/>
  <c r="U296" i="1" s="1"/>
  <c r="R296" i="1"/>
  <c r="T295" i="1"/>
  <c r="U295" i="1" s="1"/>
  <c r="R295" i="1"/>
  <c r="T294" i="1"/>
  <c r="U294" i="1" s="1"/>
  <c r="R294" i="1"/>
  <c r="T293" i="1"/>
  <c r="U293" i="1" s="1"/>
  <c r="R293" i="1"/>
  <c r="T292" i="1"/>
  <c r="U292" i="1" s="1"/>
  <c r="R292" i="1"/>
  <c r="T291" i="1"/>
  <c r="U291" i="1" s="1"/>
  <c r="R291" i="1"/>
  <c r="T290" i="1"/>
  <c r="U290" i="1" s="1"/>
  <c r="R290" i="1"/>
  <c r="T289" i="1"/>
  <c r="U289" i="1" s="1"/>
  <c r="R289" i="1"/>
  <c r="T288" i="1"/>
  <c r="U288" i="1" s="1"/>
  <c r="R288" i="1"/>
  <c r="T286" i="1"/>
  <c r="U286" i="1" s="1"/>
  <c r="R286" i="1"/>
  <c r="T285" i="1"/>
  <c r="U285" i="1" s="1"/>
  <c r="R285" i="1"/>
  <c r="T284" i="1"/>
  <c r="U284" i="1" s="1"/>
  <c r="R284" i="1"/>
  <c r="T283" i="1"/>
  <c r="U283" i="1" s="1"/>
  <c r="R283" i="1"/>
  <c r="T282" i="1"/>
  <c r="U282" i="1" s="1"/>
  <c r="R282" i="1"/>
  <c r="T281" i="1"/>
  <c r="U281" i="1" s="1"/>
  <c r="R281" i="1"/>
  <c r="T280" i="1"/>
  <c r="U280" i="1" s="1"/>
  <c r="R280" i="1"/>
  <c r="T279" i="1"/>
  <c r="U279" i="1" s="1"/>
  <c r="R279" i="1"/>
  <c r="T278" i="1"/>
  <c r="U278" i="1" s="1"/>
  <c r="R278" i="1"/>
  <c r="T277" i="1"/>
  <c r="U277" i="1" s="1"/>
  <c r="R277" i="1"/>
  <c r="T276" i="1"/>
  <c r="U276" i="1" s="1"/>
  <c r="R276" i="1"/>
  <c r="T275" i="1"/>
  <c r="U275" i="1" s="1"/>
  <c r="R275" i="1"/>
  <c r="T274" i="1"/>
  <c r="U274" i="1" s="1"/>
  <c r="R274" i="1"/>
  <c r="T273" i="1"/>
  <c r="U273" i="1" s="1"/>
  <c r="R273" i="1"/>
  <c r="T272" i="1"/>
  <c r="U272" i="1" s="1"/>
  <c r="R272" i="1"/>
  <c r="T271" i="1"/>
  <c r="U271" i="1" s="1"/>
  <c r="R271" i="1"/>
  <c r="T270" i="1"/>
  <c r="U270" i="1" s="1"/>
  <c r="R270" i="1"/>
  <c r="T269" i="1"/>
  <c r="U269" i="1" s="1"/>
  <c r="R269" i="1"/>
  <c r="T268" i="1"/>
  <c r="U268" i="1" s="1"/>
  <c r="R268" i="1"/>
  <c r="T267" i="1"/>
  <c r="U267" i="1" s="1"/>
  <c r="R267" i="1"/>
  <c r="T266" i="1"/>
  <c r="U266" i="1" s="1"/>
  <c r="R266" i="1"/>
  <c r="T265" i="1"/>
  <c r="U265" i="1" s="1"/>
  <c r="R265" i="1"/>
  <c r="T264" i="1"/>
  <c r="U264" i="1" s="1"/>
  <c r="R264" i="1"/>
  <c r="T263" i="1"/>
  <c r="U263" i="1" s="1"/>
  <c r="R263" i="1"/>
  <c r="T262" i="1"/>
  <c r="U262" i="1" s="1"/>
  <c r="R262" i="1"/>
  <c r="T261" i="1"/>
  <c r="U261" i="1" s="1"/>
  <c r="R261" i="1"/>
  <c r="T260" i="1"/>
  <c r="U260" i="1" s="1"/>
  <c r="R260" i="1"/>
  <c r="T259" i="1"/>
  <c r="U259" i="1" s="1"/>
  <c r="R259" i="1"/>
  <c r="T258" i="1"/>
  <c r="U258" i="1" s="1"/>
  <c r="R258" i="1"/>
  <c r="T257" i="1"/>
  <c r="U257" i="1" s="1"/>
  <c r="R257" i="1"/>
  <c r="T256" i="1"/>
  <c r="U256" i="1" s="1"/>
  <c r="R256" i="1"/>
  <c r="T255" i="1"/>
  <c r="U255" i="1" s="1"/>
  <c r="R255" i="1"/>
  <c r="T254" i="1"/>
  <c r="U254" i="1" s="1"/>
  <c r="R254" i="1"/>
  <c r="T253" i="1"/>
  <c r="U253" i="1" s="1"/>
  <c r="R253" i="1"/>
  <c r="T252" i="1"/>
  <c r="U252" i="1" s="1"/>
  <c r="R252" i="1"/>
  <c r="T251" i="1"/>
  <c r="U251" i="1" s="1"/>
  <c r="R251" i="1"/>
  <c r="T250" i="1"/>
  <c r="U250" i="1" s="1"/>
  <c r="R250" i="1"/>
  <c r="T249" i="1"/>
  <c r="U249" i="1" s="1"/>
  <c r="R249" i="1"/>
  <c r="T248" i="1"/>
  <c r="U248" i="1" s="1"/>
  <c r="R248" i="1"/>
  <c r="T247" i="1"/>
  <c r="U247" i="1" s="1"/>
  <c r="R247" i="1"/>
  <c r="T246" i="1"/>
  <c r="U246" i="1" s="1"/>
  <c r="R246" i="1"/>
  <c r="T245" i="1"/>
  <c r="U245" i="1" s="1"/>
  <c r="R245" i="1"/>
  <c r="T244" i="1"/>
  <c r="U244" i="1" s="1"/>
  <c r="R244" i="1"/>
  <c r="T243" i="1"/>
  <c r="U243" i="1" s="1"/>
  <c r="R243" i="1"/>
  <c r="T242" i="1"/>
  <c r="U242" i="1" s="1"/>
  <c r="R242" i="1"/>
  <c r="T241" i="1"/>
  <c r="U241" i="1" s="1"/>
  <c r="R241" i="1"/>
  <c r="T240" i="1"/>
  <c r="U240" i="1" s="1"/>
  <c r="R240" i="1"/>
  <c r="T239" i="1"/>
  <c r="U239" i="1" s="1"/>
  <c r="R239" i="1"/>
  <c r="T238" i="1"/>
  <c r="U238" i="1" s="1"/>
  <c r="R238" i="1"/>
  <c r="T237" i="1"/>
  <c r="U237" i="1" s="1"/>
  <c r="R237" i="1"/>
  <c r="T236" i="1"/>
  <c r="U236" i="1" s="1"/>
  <c r="R236" i="1"/>
  <c r="T235" i="1"/>
  <c r="U235" i="1" s="1"/>
  <c r="R235" i="1"/>
  <c r="T234" i="1"/>
  <c r="U234" i="1" s="1"/>
  <c r="R234" i="1"/>
  <c r="T232" i="1"/>
  <c r="U232" i="1" s="1"/>
  <c r="R232" i="1"/>
  <c r="T231" i="1"/>
  <c r="U231" i="1" s="1"/>
  <c r="R231" i="1"/>
  <c r="T230" i="1"/>
  <c r="U230" i="1" s="1"/>
  <c r="R230" i="1"/>
  <c r="T229" i="1"/>
  <c r="U229" i="1" s="1"/>
  <c r="R229" i="1"/>
  <c r="T228" i="1"/>
  <c r="U228" i="1" s="1"/>
  <c r="R228" i="1"/>
  <c r="T227" i="1"/>
  <c r="U227" i="1" s="1"/>
  <c r="R227" i="1"/>
  <c r="T226" i="1"/>
  <c r="U226" i="1" s="1"/>
  <c r="R226" i="1"/>
  <c r="T225" i="1"/>
  <c r="U225" i="1" s="1"/>
  <c r="R225" i="1"/>
  <c r="T224" i="1"/>
  <c r="U224" i="1" s="1"/>
  <c r="R224" i="1"/>
  <c r="T223" i="1"/>
  <c r="U223" i="1" s="1"/>
  <c r="R223" i="1"/>
  <c r="T222" i="1"/>
  <c r="U222" i="1" s="1"/>
  <c r="R222" i="1"/>
  <c r="T221" i="1"/>
  <c r="U221" i="1" s="1"/>
  <c r="R221" i="1"/>
  <c r="T220" i="1"/>
  <c r="U220" i="1" s="1"/>
  <c r="R220" i="1"/>
  <c r="T219" i="1"/>
  <c r="U219" i="1" s="1"/>
  <c r="R219" i="1"/>
  <c r="T218" i="1"/>
  <c r="U218" i="1" s="1"/>
  <c r="R218" i="1"/>
  <c r="T217" i="1"/>
  <c r="U217" i="1" s="1"/>
  <c r="R217" i="1"/>
  <c r="T216" i="1"/>
  <c r="U216" i="1" s="1"/>
  <c r="R216" i="1"/>
  <c r="T215" i="1"/>
  <c r="U215" i="1" s="1"/>
  <c r="R215" i="1"/>
  <c r="T214" i="1"/>
  <c r="U214" i="1" s="1"/>
  <c r="R214" i="1"/>
  <c r="T213" i="1"/>
  <c r="U213" i="1" s="1"/>
  <c r="R213" i="1"/>
  <c r="T212" i="1"/>
  <c r="U212" i="1" s="1"/>
  <c r="R212" i="1"/>
  <c r="T211" i="1"/>
  <c r="U211" i="1" s="1"/>
  <c r="R211" i="1"/>
  <c r="T210" i="1"/>
  <c r="U210" i="1" s="1"/>
  <c r="R210" i="1"/>
  <c r="T209" i="1"/>
  <c r="U209" i="1" s="1"/>
  <c r="R209" i="1"/>
  <c r="T208" i="1"/>
  <c r="U208" i="1" s="1"/>
  <c r="R208" i="1"/>
  <c r="T207" i="1"/>
  <c r="U207" i="1" s="1"/>
  <c r="R207" i="1"/>
  <c r="T206" i="1"/>
  <c r="U206" i="1" s="1"/>
  <c r="R206" i="1"/>
  <c r="T205" i="1"/>
  <c r="U205" i="1" s="1"/>
  <c r="R205" i="1"/>
  <c r="T204" i="1"/>
  <c r="U204" i="1" s="1"/>
  <c r="R204" i="1"/>
  <c r="T203" i="1"/>
  <c r="U203" i="1" s="1"/>
  <c r="R203" i="1"/>
  <c r="T202" i="1"/>
  <c r="U202" i="1" s="1"/>
  <c r="R202" i="1"/>
  <c r="T201" i="1"/>
  <c r="U201" i="1" s="1"/>
  <c r="R201" i="1"/>
  <c r="T200" i="1"/>
  <c r="U200" i="1" s="1"/>
  <c r="R200" i="1"/>
  <c r="T199" i="1"/>
  <c r="U199" i="1" s="1"/>
  <c r="R199" i="1"/>
  <c r="T198" i="1"/>
  <c r="U198" i="1" s="1"/>
  <c r="R198" i="1"/>
  <c r="T197" i="1"/>
  <c r="U197" i="1" s="1"/>
  <c r="R197" i="1"/>
  <c r="T196" i="1"/>
  <c r="U196" i="1" s="1"/>
  <c r="R196" i="1"/>
  <c r="T195" i="1"/>
  <c r="U195" i="1" s="1"/>
  <c r="R195" i="1"/>
  <c r="T194" i="1"/>
  <c r="U194" i="1" s="1"/>
  <c r="R194" i="1"/>
  <c r="T193" i="1"/>
  <c r="U193" i="1" s="1"/>
  <c r="R193" i="1"/>
  <c r="T191" i="1"/>
  <c r="U191" i="1" s="1"/>
  <c r="R191" i="1"/>
  <c r="T190" i="1"/>
  <c r="U190" i="1" s="1"/>
  <c r="R190" i="1"/>
  <c r="T189" i="1"/>
  <c r="U189" i="1" s="1"/>
  <c r="R189" i="1"/>
  <c r="T188" i="1"/>
  <c r="U188" i="1" s="1"/>
  <c r="R188" i="1"/>
  <c r="T187" i="1"/>
  <c r="U187" i="1" s="1"/>
  <c r="R187" i="1"/>
  <c r="T186" i="1"/>
  <c r="U186" i="1" s="1"/>
  <c r="R186" i="1"/>
  <c r="T185" i="1"/>
  <c r="U185" i="1" s="1"/>
  <c r="R185" i="1"/>
  <c r="T184" i="1"/>
  <c r="U184" i="1" s="1"/>
  <c r="R184" i="1"/>
  <c r="T183" i="1"/>
  <c r="U183" i="1" s="1"/>
  <c r="R183" i="1"/>
  <c r="T181" i="1"/>
  <c r="U181" i="1" s="1"/>
  <c r="R181" i="1"/>
  <c r="T180" i="1"/>
  <c r="U180" i="1" s="1"/>
  <c r="R180" i="1"/>
  <c r="T179" i="1"/>
  <c r="U179" i="1" s="1"/>
  <c r="R179" i="1"/>
  <c r="T178" i="1"/>
  <c r="U178" i="1" s="1"/>
  <c r="R178" i="1"/>
  <c r="T177" i="1"/>
  <c r="U177" i="1" s="1"/>
  <c r="R177" i="1"/>
  <c r="T176" i="1"/>
  <c r="U176" i="1" s="1"/>
  <c r="R176" i="1"/>
  <c r="T175" i="1"/>
  <c r="U175" i="1" s="1"/>
  <c r="R175" i="1"/>
  <c r="T174" i="1"/>
  <c r="U174" i="1" s="1"/>
  <c r="R174" i="1"/>
  <c r="T171" i="1"/>
  <c r="U171" i="1" s="1"/>
  <c r="R171" i="1"/>
  <c r="T170" i="1"/>
  <c r="U170" i="1" s="1"/>
  <c r="R170" i="1"/>
  <c r="T169" i="1"/>
  <c r="U169" i="1" s="1"/>
  <c r="R169" i="1"/>
  <c r="T168" i="1"/>
  <c r="U168" i="1" s="1"/>
  <c r="R168" i="1"/>
  <c r="T167" i="1"/>
  <c r="U167" i="1" s="1"/>
  <c r="R167" i="1"/>
  <c r="T166" i="1"/>
  <c r="U166" i="1" s="1"/>
  <c r="R166" i="1"/>
  <c r="T163" i="1"/>
  <c r="U163" i="1" s="1"/>
  <c r="R163" i="1"/>
  <c r="T162" i="1"/>
  <c r="U162" i="1" s="1"/>
  <c r="R162" i="1"/>
  <c r="T161" i="1"/>
  <c r="U161" i="1" s="1"/>
  <c r="R161" i="1"/>
  <c r="T160" i="1"/>
  <c r="U160" i="1" s="1"/>
  <c r="R160" i="1"/>
  <c r="T159" i="1"/>
  <c r="U159" i="1" s="1"/>
  <c r="R159" i="1"/>
  <c r="T158" i="1"/>
  <c r="U158" i="1" s="1"/>
  <c r="R158" i="1"/>
  <c r="T155" i="1"/>
  <c r="U155" i="1" s="1"/>
  <c r="R155" i="1"/>
  <c r="T154" i="1"/>
  <c r="U154" i="1" s="1"/>
  <c r="R154" i="1"/>
  <c r="T153" i="1"/>
  <c r="U153" i="1" s="1"/>
  <c r="R153" i="1"/>
  <c r="T152" i="1"/>
  <c r="U152" i="1" s="1"/>
  <c r="R152" i="1"/>
  <c r="T151" i="1"/>
  <c r="U151" i="1" s="1"/>
  <c r="R151" i="1"/>
  <c r="T150" i="1"/>
  <c r="U150" i="1" s="1"/>
  <c r="R150" i="1"/>
  <c r="T149" i="1"/>
  <c r="U149" i="1" s="1"/>
  <c r="R149" i="1"/>
  <c r="T146" i="1"/>
  <c r="U146" i="1" s="1"/>
  <c r="R146" i="1"/>
  <c r="T145" i="1"/>
  <c r="U145" i="1" s="1"/>
  <c r="R145" i="1"/>
  <c r="T144" i="1"/>
  <c r="U144" i="1" s="1"/>
  <c r="R144" i="1"/>
  <c r="T143" i="1"/>
  <c r="U143" i="1" s="1"/>
  <c r="R143" i="1"/>
  <c r="T142" i="1"/>
  <c r="U142" i="1" s="1"/>
  <c r="R142" i="1"/>
  <c r="T141" i="1"/>
  <c r="U141" i="1" s="1"/>
  <c r="R141" i="1"/>
  <c r="T140" i="1"/>
  <c r="U140" i="1" s="1"/>
  <c r="R140" i="1"/>
  <c r="T137" i="1"/>
  <c r="U137" i="1" s="1"/>
  <c r="R137" i="1"/>
  <c r="T136" i="1"/>
  <c r="U136" i="1" s="1"/>
  <c r="R136" i="1"/>
  <c r="T135" i="1"/>
  <c r="U135" i="1" s="1"/>
  <c r="R135" i="1"/>
  <c r="T134" i="1"/>
  <c r="U134" i="1" s="1"/>
  <c r="R134" i="1"/>
  <c r="T133" i="1"/>
  <c r="U133" i="1" s="1"/>
  <c r="R133" i="1"/>
  <c r="T132" i="1"/>
  <c r="U132" i="1" s="1"/>
  <c r="R132" i="1"/>
  <c r="T131" i="1"/>
  <c r="U131" i="1" s="1"/>
  <c r="R131" i="1"/>
  <c r="T128" i="1"/>
  <c r="U128" i="1" s="1"/>
  <c r="R128" i="1"/>
  <c r="T127" i="1"/>
  <c r="U127" i="1" s="1"/>
  <c r="R127" i="1"/>
  <c r="T126" i="1"/>
  <c r="U126" i="1" s="1"/>
  <c r="R126" i="1"/>
  <c r="T125" i="1"/>
  <c r="U125" i="1" s="1"/>
  <c r="R125" i="1"/>
  <c r="T124" i="1"/>
  <c r="U124" i="1" s="1"/>
  <c r="R124" i="1"/>
  <c r="T123" i="1"/>
  <c r="U123" i="1" s="1"/>
  <c r="R123" i="1"/>
  <c r="T122" i="1"/>
  <c r="U122" i="1" s="1"/>
  <c r="R122" i="1"/>
  <c r="T121" i="1"/>
  <c r="U121" i="1" s="1"/>
  <c r="R121" i="1"/>
  <c r="T118" i="1"/>
  <c r="U118" i="1" s="1"/>
  <c r="R118" i="1"/>
  <c r="T117" i="1"/>
  <c r="U117" i="1" s="1"/>
  <c r="R117" i="1"/>
  <c r="T116" i="1"/>
  <c r="U116" i="1" s="1"/>
  <c r="R116" i="1"/>
  <c r="T115" i="1"/>
  <c r="U115" i="1" s="1"/>
  <c r="R115" i="1"/>
  <c r="T114" i="1"/>
  <c r="U114" i="1" s="1"/>
  <c r="R114" i="1"/>
  <c r="T113" i="1"/>
  <c r="U113" i="1" s="1"/>
  <c r="R113" i="1"/>
  <c r="T112" i="1"/>
  <c r="U112" i="1" s="1"/>
  <c r="R112" i="1"/>
  <c r="T111" i="1"/>
  <c r="U111" i="1" s="1"/>
  <c r="R111" i="1"/>
  <c r="T108" i="1"/>
  <c r="U108" i="1" s="1"/>
  <c r="R108" i="1"/>
  <c r="T107" i="1"/>
  <c r="U107" i="1" s="1"/>
  <c r="R107" i="1"/>
  <c r="T106" i="1"/>
  <c r="U106" i="1" s="1"/>
  <c r="R106" i="1"/>
  <c r="T105" i="1"/>
  <c r="U105" i="1" s="1"/>
  <c r="R105" i="1"/>
  <c r="T104" i="1"/>
  <c r="U104" i="1" s="1"/>
  <c r="R104" i="1"/>
  <c r="T103" i="1"/>
  <c r="U103" i="1" s="1"/>
  <c r="R103" i="1"/>
  <c r="T102" i="1"/>
  <c r="U102" i="1" s="1"/>
  <c r="R102" i="1"/>
  <c r="T99" i="1"/>
  <c r="U99" i="1" s="1"/>
  <c r="R99" i="1"/>
  <c r="T98" i="1"/>
  <c r="U98" i="1" s="1"/>
  <c r="R98" i="1"/>
  <c r="T97" i="1"/>
  <c r="U97" i="1" s="1"/>
  <c r="R97" i="1"/>
  <c r="T96" i="1"/>
  <c r="U96" i="1" s="1"/>
  <c r="R96" i="1"/>
  <c r="T95" i="1"/>
  <c r="U95" i="1" s="1"/>
  <c r="R95" i="1"/>
  <c r="T94" i="1"/>
  <c r="U94" i="1" s="1"/>
  <c r="R94" i="1"/>
  <c r="T93" i="1"/>
  <c r="U93" i="1" s="1"/>
  <c r="R93" i="1"/>
  <c r="T90" i="1"/>
  <c r="U90" i="1" s="1"/>
  <c r="R90" i="1"/>
  <c r="T89" i="1"/>
  <c r="U89" i="1" s="1"/>
  <c r="R89" i="1"/>
  <c r="T88" i="1"/>
  <c r="U88" i="1" s="1"/>
  <c r="R88" i="1"/>
  <c r="T87" i="1"/>
  <c r="U87" i="1" s="1"/>
  <c r="R87" i="1"/>
  <c r="T86" i="1"/>
  <c r="U86" i="1" s="1"/>
  <c r="R86" i="1"/>
  <c r="T85" i="1"/>
  <c r="U85" i="1" s="1"/>
  <c r="R85" i="1"/>
  <c r="T84" i="1"/>
  <c r="U84" i="1" s="1"/>
  <c r="R84" i="1"/>
  <c r="T83" i="1"/>
  <c r="U83" i="1" s="1"/>
  <c r="R83" i="1"/>
  <c r="T82" i="1"/>
  <c r="U82" i="1" s="1"/>
  <c r="R82" i="1"/>
  <c r="T79" i="1"/>
  <c r="U79" i="1" s="1"/>
  <c r="R79" i="1"/>
  <c r="T78" i="1"/>
  <c r="U78" i="1" s="1"/>
  <c r="R78" i="1"/>
  <c r="T77" i="1"/>
  <c r="U77" i="1" s="1"/>
  <c r="R77" i="1"/>
  <c r="T76" i="1"/>
  <c r="U76" i="1" s="1"/>
  <c r="R76" i="1"/>
  <c r="T75" i="1"/>
  <c r="U75" i="1" s="1"/>
  <c r="R75" i="1"/>
  <c r="T74" i="1"/>
  <c r="U74" i="1" s="1"/>
  <c r="R74" i="1"/>
  <c r="T73" i="1"/>
  <c r="U73" i="1" s="1"/>
  <c r="R73" i="1"/>
  <c r="T70" i="1"/>
  <c r="U70" i="1" s="1"/>
  <c r="R70" i="1"/>
  <c r="T69" i="1"/>
  <c r="U69" i="1" s="1"/>
  <c r="R69" i="1"/>
  <c r="T68" i="1"/>
  <c r="U68" i="1" s="1"/>
  <c r="R68" i="1"/>
  <c r="T67" i="1"/>
  <c r="U67" i="1" s="1"/>
  <c r="R67" i="1"/>
  <c r="T66" i="1"/>
  <c r="U66" i="1" s="1"/>
  <c r="R66" i="1"/>
  <c r="T65" i="1"/>
  <c r="U65" i="1" s="1"/>
  <c r="R65" i="1"/>
  <c r="T64" i="1"/>
  <c r="U64" i="1" s="1"/>
  <c r="R64" i="1"/>
  <c r="T63" i="1"/>
  <c r="U63" i="1" s="1"/>
  <c r="R63" i="1"/>
  <c r="T60" i="1"/>
  <c r="U60" i="1" s="1"/>
  <c r="R60" i="1"/>
  <c r="T58" i="1"/>
  <c r="U58" i="1" s="1"/>
  <c r="R58" i="1"/>
  <c r="T57" i="1"/>
  <c r="U57" i="1" s="1"/>
  <c r="R57" i="1"/>
  <c r="T56" i="1"/>
  <c r="U56" i="1" s="1"/>
  <c r="R56" i="1"/>
  <c r="T53" i="1"/>
  <c r="U53" i="1" s="1"/>
  <c r="R53" i="1"/>
  <c r="T51" i="1"/>
  <c r="U51" i="1" s="1"/>
  <c r="R51" i="1"/>
  <c r="T50" i="1"/>
  <c r="U50" i="1" s="1"/>
  <c r="R50" i="1"/>
  <c r="T49" i="1"/>
  <c r="U49" i="1" s="1"/>
  <c r="R49" i="1"/>
  <c r="T46" i="1"/>
  <c r="U46" i="1" s="1"/>
  <c r="R46" i="1"/>
  <c r="T45" i="1"/>
  <c r="U45" i="1" s="1"/>
  <c r="R45" i="1"/>
  <c r="T42" i="1"/>
  <c r="U42" i="1" s="1"/>
  <c r="R42" i="1"/>
  <c r="T41" i="1"/>
  <c r="U41" i="1" s="1"/>
  <c r="R41" i="1"/>
  <c r="T38" i="1"/>
  <c r="U38" i="1" s="1"/>
  <c r="R38" i="1"/>
  <c r="T34" i="1"/>
  <c r="U34" i="1" s="1"/>
  <c r="R34" i="1"/>
  <c r="T31" i="1"/>
  <c r="U31" i="1" s="1"/>
  <c r="R31" i="1"/>
  <c r="T30" i="1"/>
  <c r="U30" i="1" s="1"/>
  <c r="R30" i="1"/>
  <c r="T29" i="1"/>
  <c r="U29" i="1" s="1"/>
  <c r="R29" i="1"/>
  <c r="T28" i="1"/>
  <c r="U28" i="1" s="1"/>
  <c r="R28" i="1"/>
  <c r="T27" i="1"/>
  <c r="U27" i="1" s="1"/>
  <c r="R27" i="1"/>
  <c r="T26" i="1"/>
  <c r="U26" i="1" s="1"/>
  <c r="R26" i="1"/>
  <c r="T25" i="1"/>
  <c r="U25" i="1" s="1"/>
  <c r="R25" i="1"/>
  <c r="T24" i="1"/>
  <c r="U24" i="1" s="1"/>
  <c r="R24" i="1"/>
  <c r="T21" i="1"/>
  <c r="U21" i="1" s="1"/>
  <c r="R21" i="1"/>
  <c r="T20" i="1"/>
  <c r="U20" i="1" s="1"/>
  <c r="R20" i="1"/>
  <c r="T19" i="1"/>
  <c r="U19" i="1" s="1"/>
  <c r="R19" i="1"/>
  <c r="T18" i="1"/>
  <c r="U18" i="1" s="1"/>
  <c r="R18" i="1"/>
  <c r="T15" i="1"/>
  <c r="U15" i="1" s="1"/>
  <c r="R15" i="1"/>
  <c r="T14" i="1"/>
  <c r="U14" i="1" s="1"/>
  <c r="R14" i="1"/>
  <c r="T13" i="1"/>
  <c r="U13" i="1" s="1"/>
  <c r="R13" i="1"/>
  <c r="T12" i="1"/>
  <c r="U12" i="1" s="1"/>
  <c r="R12" i="1"/>
  <c r="T11" i="1"/>
  <c r="U11" i="1" s="1"/>
  <c r="R11" i="1"/>
  <c r="K10" i="1"/>
  <c r="L10" i="1" s="1"/>
  <c r="Y10" i="1" s="1"/>
  <c r="K11" i="1"/>
  <c r="L11" i="1" s="1"/>
  <c r="K12" i="1"/>
  <c r="L12" i="1" s="1"/>
  <c r="K13" i="1"/>
  <c r="L13" i="1" s="1"/>
  <c r="K14" i="1"/>
  <c r="L14" i="1" s="1"/>
  <c r="K15" i="1"/>
  <c r="L15" i="1" s="1"/>
  <c r="K17" i="1"/>
  <c r="L17" i="1" s="1"/>
  <c r="K18" i="1"/>
  <c r="L18" i="1" s="1"/>
  <c r="K19" i="1"/>
  <c r="L19" i="1" s="1"/>
  <c r="K20" i="1"/>
  <c r="L20" i="1" s="1"/>
  <c r="K21" i="1"/>
  <c r="L21" i="1" s="1"/>
  <c r="K23" i="1"/>
  <c r="L23" i="1" s="1"/>
  <c r="K24" i="1"/>
  <c r="L24" i="1" s="1"/>
  <c r="K25" i="1"/>
  <c r="L25" i="1" s="1"/>
  <c r="K26" i="1"/>
  <c r="L26" i="1" s="1"/>
  <c r="K27" i="1"/>
  <c r="L27" i="1" s="1"/>
  <c r="K28" i="1"/>
  <c r="L28" i="1" s="1"/>
  <c r="K29" i="1"/>
  <c r="L29" i="1" s="1"/>
  <c r="K30" i="1"/>
  <c r="L30" i="1" s="1"/>
  <c r="K31" i="1"/>
  <c r="L31" i="1" s="1"/>
  <c r="K33" i="1"/>
  <c r="L33" i="1" s="1"/>
  <c r="K34" i="1"/>
  <c r="L34" i="1" s="1"/>
  <c r="K35" i="1"/>
  <c r="L35" i="1" s="1"/>
  <c r="K36" i="1"/>
  <c r="L36" i="1" s="1"/>
  <c r="K37" i="1"/>
  <c r="L37" i="1" s="1"/>
  <c r="K38" i="1"/>
  <c r="L38" i="1" s="1"/>
  <c r="K39" i="1"/>
  <c r="L39" i="1" s="1"/>
  <c r="K40" i="1"/>
  <c r="L40" i="1" s="1"/>
  <c r="K41" i="1"/>
  <c r="L41" i="1" s="1"/>
  <c r="K42" i="1"/>
  <c r="L42" i="1" s="1"/>
  <c r="K43" i="1"/>
  <c r="L43" i="1" s="1"/>
  <c r="K44" i="1"/>
  <c r="L44" i="1" s="1"/>
  <c r="K45" i="1"/>
  <c r="L45" i="1" s="1"/>
  <c r="K46" i="1"/>
  <c r="L46" i="1" s="1"/>
  <c r="K48" i="1"/>
  <c r="L48" i="1" s="1"/>
  <c r="K49" i="1"/>
  <c r="L49" i="1" s="1"/>
  <c r="K50" i="1"/>
  <c r="L50" i="1" s="1"/>
  <c r="K51" i="1"/>
  <c r="L51" i="1" s="1"/>
  <c r="K52" i="1"/>
  <c r="L52" i="1" s="1"/>
  <c r="K53" i="1"/>
  <c r="L53" i="1" s="1"/>
  <c r="K55" i="1"/>
  <c r="L55" i="1" s="1"/>
  <c r="K56" i="1"/>
  <c r="L56" i="1" s="1"/>
  <c r="K57" i="1"/>
  <c r="L57" i="1" s="1"/>
  <c r="K58" i="1"/>
  <c r="L58" i="1" s="1"/>
  <c r="K59" i="1"/>
  <c r="L59" i="1" s="1"/>
  <c r="K60" i="1"/>
  <c r="L60" i="1" s="1"/>
  <c r="K62" i="1"/>
  <c r="L62" i="1" s="1"/>
  <c r="K63" i="1"/>
  <c r="L63" i="1" s="1"/>
  <c r="K64" i="1"/>
  <c r="L64" i="1" s="1"/>
  <c r="K65" i="1"/>
  <c r="L65" i="1" s="1"/>
  <c r="K66" i="1"/>
  <c r="L66" i="1" s="1"/>
  <c r="K67" i="1"/>
  <c r="L67" i="1" s="1"/>
  <c r="K68" i="1"/>
  <c r="L68" i="1" s="1"/>
  <c r="K69" i="1"/>
  <c r="L69" i="1" s="1"/>
  <c r="K70" i="1"/>
  <c r="L70" i="1" s="1"/>
  <c r="K72" i="1"/>
  <c r="L72" i="1" s="1"/>
  <c r="K73" i="1"/>
  <c r="L73" i="1" s="1"/>
  <c r="K74" i="1"/>
  <c r="L74" i="1" s="1"/>
  <c r="K75" i="1"/>
  <c r="L75" i="1" s="1"/>
  <c r="K76" i="1"/>
  <c r="L76" i="1" s="1"/>
  <c r="K77" i="1"/>
  <c r="L77" i="1" s="1"/>
  <c r="K78" i="1"/>
  <c r="L78" i="1" s="1"/>
  <c r="K79" i="1"/>
  <c r="L79" i="1" s="1"/>
  <c r="K81" i="1"/>
  <c r="L81" i="1" s="1"/>
  <c r="K82" i="1"/>
  <c r="L82" i="1" s="1"/>
  <c r="K83" i="1"/>
  <c r="L83" i="1" s="1"/>
  <c r="K84" i="1"/>
  <c r="L84" i="1" s="1"/>
  <c r="K85" i="1"/>
  <c r="L85" i="1" s="1"/>
  <c r="K86" i="1"/>
  <c r="L86" i="1" s="1"/>
  <c r="K87" i="1"/>
  <c r="L87" i="1" s="1"/>
  <c r="K88" i="1"/>
  <c r="L88" i="1" s="1"/>
  <c r="K89" i="1"/>
  <c r="L89" i="1" s="1"/>
  <c r="K90" i="1"/>
  <c r="L90" i="1" s="1"/>
  <c r="K92" i="1"/>
  <c r="L92" i="1" s="1"/>
  <c r="K93" i="1"/>
  <c r="L93" i="1" s="1"/>
  <c r="K94" i="1"/>
  <c r="L94" i="1" s="1"/>
  <c r="K95" i="1"/>
  <c r="L95" i="1" s="1"/>
  <c r="K96" i="1"/>
  <c r="L96" i="1" s="1"/>
  <c r="K97" i="1"/>
  <c r="L97" i="1" s="1"/>
  <c r="K98" i="1"/>
  <c r="L98" i="1" s="1"/>
  <c r="K99" i="1"/>
  <c r="L99" i="1" s="1"/>
  <c r="K101" i="1"/>
  <c r="L101" i="1" s="1"/>
  <c r="K102" i="1"/>
  <c r="L102" i="1" s="1"/>
  <c r="K103" i="1"/>
  <c r="L103" i="1" s="1"/>
  <c r="K104" i="1"/>
  <c r="L104" i="1" s="1"/>
  <c r="K105" i="1"/>
  <c r="L105" i="1" s="1"/>
  <c r="K106" i="1"/>
  <c r="L106" i="1" s="1"/>
  <c r="K107" i="1"/>
  <c r="L107" i="1" s="1"/>
  <c r="K108" i="1"/>
  <c r="L108" i="1" s="1"/>
  <c r="K110" i="1"/>
  <c r="L110" i="1" s="1"/>
  <c r="K111" i="1"/>
  <c r="L111" i="1" s="1"/>
  <c r="K112" i="1"/>
  <c r="L112" i="1" s="1"/>
  <c r="K113" i="1"/>
  <c r="L113" i="1" s="1"/>
  <c r="K114" i="1"/>
  <c r="L114" i="1" s="1"/>
  <c r="K115" i="1"/>
  <c r="L115" i="1" s="1"/>
  <c r="K116" i="1"/>
  <c r="L116" i="1" s="1"/>
  <c r="K117" i="1"/>
  <c r="L117" i="1" s="1"/>
  <c r="K118" i="1"/>
  <c r="L118" i="1" s="1"/>
  <c r="K120" i="1"/>
  <c r="L120" i="1" s="1"/>
  <c r="K121" i="1"/>
  <c r="L121" i="1" s="1"/>
  <c r="K122" i="1"/>
  <c r="L122" i="1" s="1"/>
  <c r="K123" i="1"/>
  <c r="L123" i="1" s="1"/>
  <c r="K124" i="1"/>
  <c r="L124" i="1" s="1"/>
  <c r="K125" i="1"/>
  <c r="L125" i="1" s="1"/>
  <c r="K126" i="1"/>
  <c r="L126" i="1" s="1"/>
  <c r="K127" i="1"/>
  <c r="L127" i="1" s="1"/>
  <c r="K128" i="1"/>
  <c r="L128" i="1" s="1"/>
  <c r="K130" i="1"/>
  <c r="L130" i="1" s="1"/>
  <c r="K131" i="1"/>
  <c r="L131" i="1" s="1"/>
  <c r="K132" i="1"/>
  <c r="L132" i="1" s="1"/>
  <c r="K133" i="1"/>
  <c r="L133" i="1" s="1"/>
  <c r="K134" i="1"/>
  <c r="L134" i="1" s="1"/>
  <c r="K135" i="1"/>
  <c r="L135" i="1" s="1"/>
  <c r="K136" i="1"/>
  <c r="L136" i="1" s="1"/>
  <c r="K137" i="1"/>
  <c r="L137" i="1" s="1"/>
  <c r="K139" i="1"/>
  <c r="L139" i="1" s="1"/>
  <c r="K140" i="1"/>
  <c r="L140" i="1" s="1"/>
  <c r="K141" i="1"/>
  <c r="L141" i="1" s="1"/>
  <c r="K142" i="1"/>
  <c r="L142" i="1" s="1"/>
  <c r="K143" i="1"/>
  <c r="L143" i="1" s="1"/>
  <c r="K144" i="1"/>
  <c r="L144" i="1" s="1"/>
  <c r="K145" i="1"/>
  <c r="L145" i="1" s="1"/>
  <c r="K146" i="1"/>
  <c r="L146" i="1" s="1"/>
  <c r="K148" i="1"/>
  <c r="L148" i="1" s="1"/>
  <c r="K149" i="1"/>
  <c r="L149" i="1" s="1"/>
  <c r="K150" i="1"/>
  <c r="L150" i="1" s="1"/>
  <c r="K151" i="1"/>
  <c r="L151" i="1" s="1"/>
  <c r="K152" i="1"/>
  <c r="L152" i="1" s="1"/>
  <c r="K153" i="1"/>
  <c r="L153" i="1" s="1"/>
  <c r="K154" i="1"/>
  <c r="L154" i="1" s="1"/>
  <c r="K155" i="1"/>
  <c r="L155" i="1" s="1"/>
  <c r="K157" i="1"/>
  <c r="L157" i="1" s="1"/>
  <c r="K158" i="1"/>
  <c r="L158" i="1" s="1"/>
  <c r="K159" i="1"/>
  <c r="L159" i="1" s="1"/>
  <c r="K160" i="1"/>
  <c r="L160" i="1" s="1"/>
  <c r="K161" i="1"/>
  <c r="L161" i="1" s="1"/>
  <c r="K162" i="1"/>
  <c r="L162" i="1" s="1"/>
  <c r="K163" i="1"/>
  <c r="L163" i="1" s="1"/>
  <c r="K165" i="1"/>
  <c r="L165" i="1" s="1"/>
  <c r="K166" i="1"/>
  <c r="L166" i="1" s="1"/>
  <c r="K167" i="1"/>
  <c r="L167" i="1" s="1"/>
  <c r="K168" i="1"/>
  <c r="L168" i="1" s="1"/>
  <c r="K169" i="1"/>
  <c r="L169" i="1" s="1"/>
  <c r="K170" i="1"/>
  <c r="L170" i="1" s="1"/>
  <c r="K171" i="1"/>
  <c r="L171" i="1" s="1"/>
  <c r="K173" i="1"/>
  <c r="L173" i="1" s="1"/>
  <c r="K174" i="1"/>
  <c r="L174" i="1" s="1"/>
  <c r="K175" i="1"/>
  <c r="L175" i="1" s="1"/>
  <c r="K176" i="1"/>
  <c r="L176" i="1" s="1"/>
  <c r="K177" i="1"/>
  <c r="L177" i="1" s="1"/>
  <c r="K178" i="1"/>
  <c r="L178" i="1" s="1"/>
  <c r="K179" i="1"/>
  <c r="L179" i="1" s="1"/>
  <c r="K180" i="1"/>
  <c r="L180" i="1" s="1"/>
  <c r="K181" i="1"/>
  <c r="L181" i="1" s="1"/>
  <c r="K183" i="1"/>
  <c r="L183" i="1" s="1"/>
  <c r="K184" i="1"/>
  <c r="L184" i="1" s="1"/>
  <c r="K185" i="1"/>
  <c r="L185" i="1" s="1"/>
  <c r="K186" i="1"/>
  <c r="L186" i="1" s="1"/>
  <c r="K187" i="1"/>
  <c r="L187" i="1" s="1"/>
  <c r="K188" i="1"/>
  <c r="L188" i="1" s="1"/>
  <c r="K189" i="1"/>
  <c r="L189" i="1" s="1"/>
  <c r="K190" i="1"/>
  <c r="L190" i="1" s="1"/>
  <c r="K191" i="1"/>
  <c r="L191" i="1" s="1"/>
  <c r="K193" i="1"/>
  <c r="L193" i="1" s="1"/>
  <c r="K194" i="1"/>
  <c r="L194" i="1" s="1"/>
  <c r="K195" i="1"/>
  <c r="L195" i="1" s="1"/>
  <c r="K196" i="1"/>
  <c r="L196" i="1" s="1"/>
  <c r="K197" i="1"/>
  <c r="L197" i="1" s="1"/>
  <c r="K198" i="1"/>
  <c r="L198" i="1" s="1"/>
  <c r="K199" i="1"/>
  <c r="L199" i="1" s="1"/>
  <c r="K200" i="1"/>
  <c r="L200" i="1" s="1"/>
  <c r="K201" i="1"/>
  <c r="L201" i="1" s="1"/>
  <c r="K202" i="1"/>
  <c r="L202" i="1" s="1"/>
  <c r="K203" i="1"/>
  <c r="L203" i="1" s="1"/>
  <c r="K204" i="1"/>
  <c r="L204" i="1" s="1"/>
  <c r="K205" i="1"/>
  <c r="L205" i="1" s="1"/>
  <c r="K206" i="1"/>
  <c r="L206" i="1" s="1"/>
  <c r="K207" i="1"/>
  <c r="L207" i="1" s="1"/>
  <c r="K208" i="1"/>
  <c r="L208" i="1" s="1"/>
  <c r="K209" i="1"/>
  <c r="L209" i="1" s="1"/>
  <c r="K210" i="1"/>
  <c r="L210" i="1" s="1"/>
  <c r="K211" i="1"/>
  <c r="L211" i="1" s="1"/>
  <c r="K212" i="1"/>
  <c r="L212" i="1" s="1"/>
  <c r="K213" i="1"/>
  <c r="L213" i="1" s="1"/>
  <c r="K214" i="1"/>
  <c r="L214" i="1" s="1"/>
  <c r="K215" i="1"/>
  <c r="L215" i="1" s="1"/>
  <c r="K216" i="1"/>
  <c r="L216" i="1" s="1"/>
  <c r="K217" i="1"/>
  <c r="L217" i="1" s="1"/>
  <c r="K218" i="1"/>
  <c r="L218" i="1" s="1"/>
  <c r="K219" i="1"/>
  <c r="L219" i="1" s="1"/>
  <c r="K220" i="1"/>
  <c r="L220" i="1" s="1"/>
  <c r="K221" i="1"/>
  <c r="L221" i="1" s="1"/>
  <c r="K222" i="1"/>
  <c r="L222" i="1" s="1"/>
  <c r="K223" i="1"/>
  <c r="L223" i="1" s="1"/>
  <c r="K224" i="1"/>
  <c r="L224" i="1" s="1"/>
  <c r="K225" i="1"/>
  <c r="L225" i="1" s="1"/>
  <c r="K226" i="1"/>
  <c r="L226" i="1" s="1"/>
  <c r="K227" i="1"/>
  <c r="L227" i="1" s="1"/>
  <c r="K228" i="1"/>
  <c r="L228" i="1" s="1"/>
  <c r="K229" i="1"/>
  <c r="L229" i="1" s="1"/>
  <c r="K230" i="1"/>
  <c r="L230" i="1" s="1"/>
  <c r="K231" i="1"/>
  <c r="L231" i="1" s="1"/>
  <c r="K232" i="1"/>
  <c r="L232" i="1" s="1"/>
  <c r="K234" i="1"/>
  <c r="L234" i="1" s="1"/>
  <c r="K235" i="1"/>
  <c r="L235" i="1" s="1"/>
  <c r="K236" i="1"/>
  <c r="L236" i="1" s="1"/>
  <c r="K237" i="1"/>
  <c r="L237" i="1" s="1"/>
  <c r="K238" i="1"/>
  <c r="L238" i="1" s="1"/>
  <c r="K239" i="1"/>
  <c r="L239" i="1" s="1"/>
  <c r="K240" i="1"/>
  <c r="L240" i="1" s="1"/>
  <c r="K241" i="1"/>
  <c r="L241" i="1" s="1"/>
  <c r="K242" i="1"/>
  <c r="L242" i="1" s="1"/>
  <c r="K243" i="1"/>
  <c r="L243" i="1" s="1"/>
  <c r="K244" i="1"/>
  <c r="L244" i="1" s="1"/>
  <c r="K245" i="1"/>
  <c r="L245" i="1" s="1"/>
  <c r="K246" i="1"/>
  <c r="L246" i="1" s="1"/>
  <c r="K247" i="1"/>
  <c r="L247" i="1" s="1"/>
  <c r="K248" i="1"/>
  <c r="L248" i="1" s="1"/>
  <c r="K249" i="1"/>
  <c r="L249" i="1" s="1"/>
  <c r="K250" i="1"/>
  <c r="L250" i="1" s="1"/>
  <c r="K251" i="1"/>
  <c r="L251" i="1" s="1"/>
  <c r="K252" i="1"/>
  <c r="L252" i="1" s="1"/>
  <c r="K253" i="1"/>
  <c r="L253" i="1" s="1"/>
  <c r="K254" i="1"/>
  <c r="L254" i="1" s="1"/>
  <c r="K255" i="1"/>
  <c r="L255" i="1" s="1"/>
  <c r="K256" i="1"/>
  <c r="L256" i="1" s="1"/>
  <c r="K257" i="1"/>
  <c r="L257" i="1" s="1"/>
  <c r="K258" i="1"/>
  <c r="L258" i="1" s="1"/>
  <c r="K259" i="1"/>
  <c r="L259" i="1" s="1"/>
  <c r="K260" i="1"/>
  <c r="L260" i="1" s="1"/>
  <c r="K261" i="1"/>
  <c r="L261" i="1" s="1"/>
  <c r="K262" i="1"/>
  <c r="L262" i="1" s="1"/>
  <c r="K263" i="1"/>
  <c r="L263" i="1" s="1"/>
  <c r="K264" i="1"/>
  <c r="L264" i="1" s="1"/>
  <c r="K265" i="1"/>
  <c r="L265" i="1" s="1"/>
  <c r="K266" i="1"/>
  <c r="L266" i="1" s="1"/>
  <c r="K267" i="1"/>
  <c r="L267" i="1" s="1"/>
  <c r="K268" i="1"/>
  <c r="L268" i="1" s="1"/>
  <c r="K269" i="1"/>
  <c r="L269" i="1" s="1"/>
  <c r="K270" i="1"/>
  <c r="L270" i="1" s="1"/>
  <c r="K271" i="1"/>
  <c r="L271" i="1" s="1"/>
  <c r="K272" i="1"/>
  <c r="L272" i="1" s="1"/>
  <c r="K273" i="1"/>
  <c r="L273" i="1" s="1"/>
  <c r="K274" i="1"/>
  <c r="L274" i="1" s="1"/>
  <c r="K275" i="1"/>
  <c r="L275" i="1" s="1"/>
  <c r="K276" i="1"/>
  <c r="L276" i="1" s="1"/>
  <c r="K277" i="1"/>
  <c r="L277" i="1" s="1"/>
  <c r="K278" i="1"/>
  <c r="L278" i="1" s="1"/>
  <c r="K279" i="1"/>
  <c r="L279" i="1" s="1"/>
  <c r="K280" i="1"/>
  <c r="L280" i="1" s="1"/>
  <c r="K281" i="1"/>
  <c r="L281" i="1" s="1"/>
  <c r="K282" i="1"/>
  <c r="L282" i="1" s="1"/>
  <c r="K283" i="1"/>
  <c r="L283" i="1" s="1"/>
  <c r="K284" i="1"/>
  <c r="L284" i="1" s="1"/>
  <c r="K285" i="1"/>
  <c r="L285" i="1" s="1"/>
  <c r="K286" i="1"/>
  <c r="L286" i="1" s="1"/>
  <c r="K288" i="1"/>
  <c r="L288" i="1" s="1"/>
  <c r="K289" i="1"/>
  <c r="L289" i="1" s="1"/>
  <c r="K290" i="1"/>
  <c r="L290" i="1" s="1"/>
  <c r="K291" i="1"/>
  <c r="L291" i="1" s="1"/>
  <c r="K292" i="1"/>
  <c r="L292" i="1" s="1"/>
  <c r="K293" i="1"/>
  <c r="L293" i="1" s="1"/>
  <c r="K294" i="1"/>
  <c r="L294" i="1" s="1"/>
  <c r="K295" i="1"/>
  <c r="L295" i="1" s="1"/>
  <c r="K296" i="1"/>
  <c r="L296" i="1" s="1"/>
  <c r="K297" i="1"/>
  <c r="L297" i="1" s="1"/>
  <c r="K298" i="1"/>
  <c r="L298" i="1" s="1"/>
  <c r="K299" i="1"/>
  <c r="L299" i="1" s="1"/>
  <c r="K300" i="1"/>
  <c r="L300" i="1" s="1"/>
  <c r="K301" i="1"/>
  <c r="L301" i="1" s="1"/>
  <c r="K302" i="1"/>
  <c r="L302" i="1" s="1"/>
  <c r="K303" i="1"/>
  <c r="L303" i="1" s="1"/>
  <c r="K304" i="1"/>
  <c r="L304" i="1" s="1"/>
  <c r="K305" i="1"/>
  <c r="L305" i="1" s="1"/>
  <c r="K306" i="1"/>
  <c r="L306" i="1" s="1"/>
  <c r="K307" i="1"/>
  <c r="L307" i="1" s="1"/>
  <c r="K308" i="1"/>
  <c r="L308" i="1" s="1"/>
  <c r="K309" i="1"/>
  <c r="L309" i="1" s="1"/>
  <c r="K310" i="1"/>
  <c r="L310" i="1" s="1"/>
  <c r="K311" i="1"/>
  <c r="L311" i="1" s="1"/>
  <c r="K312" i="1"/>
  <c r="L312" i="1" s="1"/>
  <c r="K313" i="1"/>
  <c r="L313" i="1" s="1"/>
  <c r="K314" i="1"/>
  <c r="L314" i="1" s="1"/>
  <c r="K315" i="1"/>
  <c r="L315" i="1" s="1"/>
  <c r="K316" i="1"/>
  <c r="L316" i="1" s="1"/>
  <c r="K317" i="1"/>
  <c r="L317" i="1" s="1"/>
  <c r="K318" i="1"/>
  <c r="L318" i="1" s="1"/>
  <c r="K319" i="1"/>
  <c r="L319" i="1" s="1"/>
  <c r="K320" i="1"/>
  <c r="L320" i="1" s="1"/>
  <c r="K321" i="1"/>
  <c r="L321" i="1" s="1"/>
  <c r="K322" i="1"/>
  <c r="L322" i="1" s="1"/>
  <c r="K323" i="1"/>
  <c r="L323" i="1" s="1"/>
  <c r="K324" i="1"/>
  <c r="L324" i="1" s="1"/>
  <c r="K325" i="1"/>
  <c r="L325" i="1" s="1"/>
  <c r="K326" i="1"/>
  <c r="L326" i="1" s="1"/>
  <c r="K328" i="1"/>
  <c r="L328" i="1" s="1"/>
  <c r="K329" i="1"/>
  <c r="L329" i="1" s="1"/>
  <c r="K330" i="1"/>
  <c r="L330" i="1" s="1"/>
  <c r="K331" i="1"/>
  <c r="L331" i="1" s="1"/>
  <c r="K332" i="1"/>
  <c r="L332" i="1" s="1"/>
  <c r="K333" i="1"/>
  <c r="L333" i="1" s="1"/>
  <c r="K334" i="1"/>
  <c r="L334" i="1" s="1"/>
  <c r="K335" i="1"/>
  <c r="L335" i="1" s="1"/>
  <c r="Y30" i="1" l="1"/>
  <c r="Z30" i="1"/>
  <c r="X30" i="1"/>
  <c r="AC30" i="1" s="1"/>
  <c r="W30" i="1"/>
  <c r="Z63" i="1"/>
  <c r="W63" i="1"/>
  <c r="Y63" i="1"/>
  <c r="X63" i="1"/>
  <c r="AC63" i="1" s="1"/>
  <c r="Z77" i="1"/>
  <c r="W77" i="1"/>
  <c r="Y77" i="1"/>
  <c r="X77" i="1"/>
  <c r="AC77" i="1" s="1"/>
  <c r="Z107" i="1"/>
  <c r="W107" i="1"/>
  <c r="Y107" i="1"/>
  <c r="X107" i="1"/>
  <c r="AC107" i="1" s="1"/>
  <c r="Y15" i="1"/>
  <c r="Z15" i="1"/>
  <c r="X15" i="1"/>
  <c r="AC15" i="1" s="1"/>
  <c r="W15" i="1"/>
  <c r="W31" i="1"/>
  <c r="X31" i="1"/>
  <c r="AC31" i="1" s="1"/>
  <c r="Y31" i="1"/>
  <c r="Z31" i="1"/>
  <c r="X50" i="1"/>
  <c r="AC50" i="1" s="1"/>
  <c r="W50" i="1"/>
  <c r="Y50" i="1"/>
  <c r="Z50" i="1"/>
  <c r="Z74" i="1"/>
  <c r="W74" i="1"/>
  <c r="X74" i="1"/>
  <c r="AC74" i="1" s="1"/>
  <c r="Y74" i="1"/>
  <c r="Z88" i="1"/>
  <c r="W88" i="1"/>
  <c r="X88" i="1"/>
  <c r="AC88" i="1" s="1"/>
  <c r="Y88" i="1"/>
  <c r="Z104" i="1"/>
  <c r="W104" i="1"/>
  <c r="Y104" i="1"/>
  <c r="X104" i="1"/>
  <c r="AC104" i="1" s="1"/>
  <c r="Z185" i="1"/>
  <c r="W185" i="1"/>
  <c r="Y185" i="1"/>
  <c r="X185" i="1"/>
  <c r="AC185" i="1" s="1"/>
  <c r="W198" i="1"/>
  <c r="Z198" i="1"/>
  <c r="X198" i="1"/>
  <c r="AC198" i="1" s="1"/>
  <c r="Y198" i="1"/>
  <c r="Z206" i="1"/>
  <c r="W206" i="1"/>
  <c r="Y206" i="1"/>
  <c r="X206" i="1"/>
  <c r="AC206" i="1" s="1"/>
  <c r="W218" i="1"/>
  <c r="Z218" i="1"/>
  <c r="X218" i="1"/>
  <c r="AC218" i="1" s="1"/>
  <c r="Y218" i="1"/>
  <c r="Z226" i="1"/>
  <c r="W226" i="1"/>
  <c r="Y226" i="1"/>
  <c r="X226" i="1"/>
  <c r="AC226" i="1" s="1"/>
  <c r="W239" i="1"/>
  <c r="Z239" i="1"/>
  <c r="Y239" i="1"/>
  <c r="X239" i="1"/>
  <c r="AC239" i="1" s="1"/>
  <c r="Z247" i="1"/>
  <c r="W247" i="1"/>
  <c r="Y247" i="1"/>
  <c r="X247" i="1"/>
  <c r="AC247" i="1" s="1"/>
  <c r="W275" i="1"/>
  <c r="Z275" i="1"/>
  <c r="X275" i="1"/>
  <c r="AC275" i="1" s="1"/>
  <c r="Y275" i="1"/>
  <c r="W296" i="1"/>
  <c r="Z296" i="1"/>
  <c r="X296" i="1"/>
  <c r="AC296" i="1" s="1"/>
  <c r="Y296" i="1"/>
  <c r="W316" i="1"/>
  <c r="Z316" i="1"/>
  <c r="X316" i="1"/>
  <c r="AC316" i="1" s="1"/>
  <c r="Y316" i="1"/>
  <c r="W332" i="1"/>
  <c r="X332" i="1"/>
  <c r="AC332" i="1" s="1"/>
  <c r="Z332" i="1"/>
  <c r="Y332" i="1"/>
  <c r="W12" i="1"/>
  <c r="Y12" i="1"/>
  <c r="Z12" i="1"/>
  <c r="X12" i="1"/>
  <c r="AC12" i="1" s="1"/>
  <c r="X18" i="1"/>
  <c r="AC18" i="1" s="1"/>
  <c r="W18" i="1"/>
  <c r="Z18" i="1"/>
  <c r="Y18" i="1"/>
  <c r="X24" i="1"/>
  <c r="AC24" i="1" s="1"/>
  <c r="W24" i="1"/>
  <c r="Z24" i="1"/>
  <c r="Y24" i="1"/>
  <c r="Y28" i="1"/>
  <c r="Z28" i="1"/>
  <c r="X28" i="1"/>
  <c r="AC28" i="1" s="1"/>
  <c r="W28" i="1"/>
  <c r="X34" i="1"/>
  <c r="AC34" i="1" s="1"/>
  <c r="W34" i="1"/>
  <c r="Z34" i="1"/>
  <c r="Y34" i="1"/>
  <c r="Y45" i="1"/>
  <c r="W45" i="1"/>
  <c r="Z45" i="1"/>
  <c r="X45" i="1"/>
  <c r="AC45" i="1" s="1"/>
  <c r="Y51" i="1"/>
  <c r="Z51" i="1"/>
  <c r="W51" i="1"/>
  <c r="X51" i="1"/>
  <c r="AC51" i="1" s="1"/>
  <c r="W58" i="1"/>
  <c r="Z58" i="1"/>
  <c r="X58" i="1"/>
  <c r="AC58" i="1" s="1"/>
  <c r="Y58" i="1"/>
  <c r="W65" i="1"/>
  <c r="Z65" i="1"/>
  <c r="Y65" i="1"/>
  <c r="X65" i="1"/>
  <c r="AC65" i="1" s="1"/>
  <c r="Z75" i="1"/>
  <c r="W75" i="1"/>
  <c r="X75" i="1"/>
  <c r="AC75" i="1" s="1"/>
  <c r="Y75" i="1"/>
  <c r="Z85" i="1"/>
  <c r="W85" i="1"/>
  <c r="Y85" i="1"/>
  <c r="X85" i="1"/>
  <c r="AC85" i="1" s="1"/>
  <c r="Z89" i="1"/>
  <c r="W89" i="1"/>
  <c r="X89" i="1"/>
  <c r="AC89" i="1" s="1"/>
  <c r="Y89" i="1"/>
  <c r="Z115" i="1"/>
  <c r="W115" i="1"/>
  <c r="X115" i="1"/>
  <c r="AC115" i="1" s="1"/>
  <c r="Y115" i="1"/>
  <c r="Z155" i="1"/>
  <c r="W155" i="1"/>
  <c r="Y155" i="1"/>
  <c r="X155" i="1"/>
  <c r="AC155" i="1" s="1"/>
  <c r="Z161" i="1"/>
  <c r="W161" i="1"/>
  <c r="Y161" i="1"/>
  <c r="X161" i="1"/>
  <c r="AC161" i="1" s="1"/>
  <c r="Z167" i="1"/>
  <c r="W167" i="1"/>
  <c r="Y167" i="1"/>
  <c r="X167" i="1"/>
  <c r="AC167" i="1" s="1"/>
  <c r="Z171" i="1"/>
  <c r="W171" i="1"/>
  <c r="Y171" i="1"/>
  <c r="X171" i="1"/>
  <c r="AC171" i="1" s="1"/>
  <c r="Z177" i="1"/>
  <c r="W177" i="1"/>
  <c r="Y177" i="1"/>
  <c r="X177" i="1"/>
  <c r="AC177" i="1" s="1"/>
  <c r="Z181" i="1"/>
  <c r="W181" i="1"/>
  <c r="X181" i="1"/>
  <c r="AC181" i="1" s="1"/>
  <c r="Y181" i="1"/>
  <c r="Z190" i="1"/>
  <c r="W190" i="1"/>
  <c r="X190" i="1"/>
  <c r="AC190" i="1" s="1"/>
  <c r="Y190" i="1"/>
  <c r="W195" i="1"/>
  <c r="Z195" i="1"/>
  <c r="Y195" i="1"/>
  <c r="X195" i="1"/>
  <c r="AC195" i="1" s="1"/>
  <c r="W199" i="1"/>
  <c r="Z199" i="1"/>
  <c r="X199" i="1"/>
  <c r="AC199" i="1" s="1"/>
  <c r="Y199" i="1"/>
  <c r="W207" i="1"/>
  <c r="Z207" i="1"/>
  <c r="X207" i="1"/>
  <c r="AC207" i="1" s="1"/>
  <c r="Y207" i="1"/>
  <c r="W211" i="1"/>
  <c r="Z211" i="1"/>
  <c r="X211" i="1"/>
  <c r="AC211" i="1" s="1"/>
  <c r="Y211" i="1"/>
  <c r="Z215" i="1"/>
  <c r="W215" i="1"/>
  <c r="X215" i="1"/>
  <c r="AC215" i="1" s="1"/>
  <c r="Y215" i="1"/>
  <c r="W219" i="1"/>
  <c r="Z219" i="1"/>
  <c r="Y219" i="1"/>
  <c r="X219" i="1"/>
  <c r="AC219" i="1" s="1"/>
  <c r="Z223" i="1"/>
  <c r="W223" i="1"/>
  <c r="Y223" i="1"/>
  <c r="X223" i="1"/>
  <c r="AC223" i="1" s="1"/>
  <c r="Z227" i="1"/>
  <c r="W227" i="1"/>
  <c r="X227" i="1"/>
  <c r="AC227" i="1" s="1"/>
  <c r="Y227" i="1"/>
  <c r="W236" i="1"/>
  <c r="Z236" i="1"/>
  <c r="X236" i="1"/>
  <c r="AC236" i="1" s="1"/>
  <c r="Y236" i="1"/>
  <c r="W240" i="1"/>
  <c r="Z240" i="1"/>
  <c r="X240" i="1"/>
  <c r="AC240" i="1" s="1"/>
  <c r="Y240" i="1"/>
  <c r="W248" i="1"/>
  <c r="Z248" i="1"/>
  <c r="X248" i="1"/>
  <c r="AC248" i="1" s="1"/>
  <c r="Y248" i="1"/>
  <c r="W252" i="1"/>
  <c r="Z252" i="1"/>
  <c r="X252" i="1"/>
  <c r="AC252" i="1" s="1"/>
  <c r="Y252" i="1"/>
  <c r="Z256" i="1"/>
  <c r="W256" i="1"/>
  <c r="X256" i="1"/>
  <c r="AC256" i="1" s="1"/>
  <c r="Y256" i="1"/>
  <c r="W260" i="1"/>
  <c r="Z260" i="1"/>
  <c r="Y260" i="1"/>
  <c r="X260" i="1"/>
  <c r="AC260" i="1" s="1"/>
  <c r="Z264" i="1"/>
  <c r="W264" i="1"/>
  <c r="Y264" i="1"/>
  <c r="X264" i="1"/>
  <c r="AC264" i="1" s="1"/>
  <c r="Z268" i="1"/>
  <c r="W268" i="1"/>
  <c r="Y268" i="1"/>
  <c r="X268" i="1"/>
  <c r="AC268" i="1" s="1"/>
  <c r="W276" i="1"/>
  <c r="Z276" i="1"/>
  <c r="X276" i="1"/>
  <c r="AC276" i="1" s="1"/>
  <c r="Y276" i="1"/>
  <c r="W280" i="1"/>
  <c r="Z280" i="1"/>
  <c r="X280" i="1"/>
  <c r="AC280" i="1" s="1"/>
  <c r="Y280" i="1"/>
  <c r="Z284" i="1"/>
  <c r="W284" i="1"/>
  <c r="Y284" i="1"/>
  <c r="X284" i="1"/>
  <c r="AC284" i="1" s="1"/>
  <c r="W289" i="1"/>
  <c r="Z289" i="1"/>
  <c r="X289" i="1"/>
  <c r="AC289" i="1" s="1"/>
  <c r="Y289" i="1"/>
  <c r="W293" i="1"/>
  <c r="Z293" i="1"/>
  <c r="X293" i="1"/>
  <c r="AC293" i="1" s="1"/>
  <c r="Y293" i="1"/>
  <c r="W297" i="1"/>
  <c r="Z297" i="1"/>
  <c r="X297" i="1"/>
  <c r="AC297" i="1" s="1"/>
  <c r="Y297" i="1"/>
  <c r="W301" i="1"/>
  <c r="Z301" i="1"/>
  <c r="X301" i="1"/>
  <c r="AC301" i="1" s="1"/>
  <c r="Y301" i="1"/>
  <c r="Z309" i="1"/>
  <c r="W309" i="1"/>
  <c r="Y309" i="1"/>
  <c r="X309" i="1"/>
  <c r="AC309" i="1" s="1"/>
  <c r="Z313" i="1"/>
  <c r="W313" i="1"/>
  <c r="Y313" i="1"/>
  <c r="X313" i="1"/>
  <c r="AC313" i="1" s="1"/>
  <c r="W317" i="1"/>
  <c r="Z317" i="1"/>
  <c r="X317" i="1"/>
  <c r="AC317" i="1" s="1"/>
  <c r="Y317" i="1"/>
  <c r="Z325" i="1"/>
  <c r="W325" i="1"/>
  <c r="Y325" i="1"/>
  <c r="X325" i="1"/>
  <c r="AC325" i="1" s="1"/>
  <c r="Z329" i="1"/>
  <c r="Y329" i="1"/>
  <c r="W329" i="1"/>
  <c r="X329" i="1"/>
  <c r="AC329" i="1" s="1"/>
  <c r="W333" i="1"/>
  <c r="X333" i="1"/>
  <c r="AC333" i="1" s="1"/>
  <c r="Z333" i="1"/>
  <c r="Y333" i="1"/>
  <c r="Y26" i="1"/>
  <c r="Z26" i="1"/>
  <c r="X26" i="1"/>
  <c r="AC26" i="1" s="1"/>
  <c r="W26" i="1"/>
  <c r="W49" i="1"/>
  <c r="Z49" i="1"/>
  <c r="Y49" i="1"/>
  <c r="X49" i="1"/>
  <c r="AC49" i="1" s="1"/>
  <c r="Z73" i="1"/>
  <c r="W73" i="1"/>
  <c r="Y73" i="1"/>
  <c r="X73" i="1"/>
  <c r="AC73" i="1" s="1"/>
  <c r="W57" i="1"/>
  <c r="Z57" i="1"/>
  <c r="X57" i="1"/>
  <c r="AC57" i="1" s="1"/>
  <c r="Y57" i="1"/>
  <c r="Y20" i="1"/>
  <c r="Z20" i="1"/>
  <c r="W20" i="1"/>
  <c r="X20" i="1"/>
  <c r="AC20" i="1" s="1"/>
  <c r="W67" i="1"/>
  <c r="Z67" i="1"/>
  <c r="X67" i="1"/>
  <c r="AC67" i="1" s="1"/>
  <c r="Y67" i="1"/>
  <c r="Z93" i="1"/>
  <c r="W93" i="1"/>
  <c r="Y93" i="1"/>
  <c r="X93" i="1"/>
  <c r="AC93" i="1" s="1"/>
  <c r="X11" i="1"/>
  <c r="AC11" i="1" s="1"/>
  <c r="W11" i="1"/>
  <c r="Z11" i="1"/>
  <c r="Y11" i="1"/>
  <c r="X27" i="1"/>
  <c r="AC27" i="1" s="1"/>
  <c r="Z27" i="1"/>
  <c r="W27" i="1"/>
  <c r="Y27" i="1"/>
  <c r="Z84" i="1"/>
  <c r="W84" i="1"/>
  <c r="Y84" i="1"/>
  <c r="X84" i="1"/>
  <c r="AC84" i="1" s="1"/>
  <c r="Z176" i="1"/>
  <c r="W176" i="1"/>
  <c r="Y176" i="1"/>
  <c r="X176" i="1"/>
  <c r="AC176" i="1" s="1"/>
  <c r="Z189" i="1"/>
  <c r="W189" i="1"/>
  <c r="X189" i="1"/>
  <c r="AC189" i="1" s="1"/>
  <c r="Y189" i="1"/>
  <c r="W235" i="1"/>
  <c r="Z235" i="1"/>
  <c r="Y235" i="1"/>
  <c r="X235" i="1"/>
  <c r="AC235" i="1" s="1"/>
  <c r="W259" i="1"/>
  <c r="Z259" i="1"/>
  <c r="X259" i="1"/>
  <c r="AC259" i="1" s="1"/>
  <c r="Y259" i="1"/>
  <c r="Z288" i="1"/>
  <c r="W288" i="1"/>
  <c r="Y288" i="1"/>
  <c r="X288" i="1"/>
  <c r="AC288" i="1" s="1"/>
  <c r="W300" i="1"/>
  <c r="Z300" i="1"/>
  <c r="X300" i="1"/>
  <c r="AC300" i="1" s="1"/>
  <c r="Y300" i="1"/>
  <c r="W320" i="1"/>
  <c r="Z320" i="1"/>
  <c r="X320" i="1"/>
  <c r="AC320" i="1" s="1"/>
  <c r="Y320" i="1"/>
  <c r="Z324" i="1"/>
  <c r="W324" i="1"/>
  <c r="Y324" i="1"/>
  <c r="X324" i="1"/>
  <c r="AC324" i="1" s="1"/>
  <c r="Z328" i="1"/>
  <c r="Y328" i="1"/>
  <c r="W328" i="1"/>
  <c r="X328" i="1"/>
  <c r="AC328" i="1" s="1"/>
  <c r="X19" i="1"/>
  <c r="AC19" i="1" s="1"/>
  <c r="Z19" i="1"/>
  <c r="W19" i="1"/>
  <c r="Y19" i="1"/>
  <c r="X25" i="1"/>
  <c r="AC25" i="1" s="1"/>
  <c r="W25" i="1"/>
  <c r="Y25" i="1"/>
  <c r="Z25" i="1"/>
  <c r="X29" i="1"/>
  <c r="AC29" i="1" s="1"/>
  <c r="W29" i="1"/>
  <c r="Z29" i="1"/>
  <c r="Y29" i="1"/>
  <c r="Y46" i="1"/>
  <c r="Z46" i="1"/>
  <c r="W46" i="1"/>
  <c r="X46" i="1"/>
  <c r="AC46" i="1" s="1"/>
  <c r="X53" i="1"/>
  <c r="AC53" i="1" s="1"/>
  <c r="W53" i="1"/>
  <c r="Z53" i="1"/>
  <c r="Y53" i="1"/>
  <c r="Z60" i="1"/>
  <c r="W60" i="1"/>
  <c r="X60" i="1"/>
  <c r="AC60" i="1" s="1"/>
  <c r="Y60" i="1"/>
  <c r="W66" i="1"/>
  <c r="Z66" i="1"/>
  <c r="Y66" i="1"/>
  <c r="X66" i="1"/>
  <c r="AC66" i="1" s="1"/>
  <c r="Z70" i="1"/>
  <c r="W70" i="1"/>
  <c r="Y70" i="1"/>
  <c r="X70" i="1"/>
  <c r="AC70" i="1" s="1"/>
  <c r="Z82" i="1"/>
  <c r="W82" i="1"/>
  <c r="Y82" i="1"/>
  <c r="X82" i="1"/>
  <c r="AC82" i="1" s="1"/>
  <c r="Z86" i="1"/>
  <c r="W86" i="1"/>
  <c r="Y86" i="1"/>
  <c r="X86" i="1"/>
  <c r="AC86" i="1" s="1"/>
  <c r="Z90" i="1"/>
  <c r="W90" i="1"/>
  <c r="Y90" i="1"/>
  <c r="X90" i="1"/>
  <c r="AC90" i="1" s="1"/>
  <c r="Z168" i="1"/>
  <c r="W168" i="1"/>
  <c r="X168" i="1"/>
  <c r="AC168" i="1" s="1"/>
  <c r="Y168" i="1"/>
  <c r="Z174" i="1"/>
  <c r="W174" i="1"/>
  <c r="X174" i="1"/>
  <c r="AC174" i="1" s="1"/>
  <c r="Y174" i="1"/>
  <c r="Z178" i="1"/>
  <c r="W178" i="1"/>
  <c r="X178" i="1"/>
  <c r="AC178" i="1" s="1"/>
  <c r="Y178" i="1"/>
  <c r="W196" i="1"/>
  <c r="Z196" i="1"/>
  <c r="X196" i="1"/>
  <c r="AC196" i="1" s="1"/>
  <c r="Y196" i="1"/>
  <c r="W208" i="1"/>
  <c r="Z208" i="1"/>
  <c r="X208" i="1"/>
  <c r="AC208" i="1" s="1"/>
  <c r="Y208" i="1"/>
  <c r="W212" i="1"/>
  <c r="Z212" i="1"/>
  <c r="X212" i="1"/>
  <c r="AC212" i="1" s="1"/>
  <c r="Y212" i="1"/>
  <c r="W216" i="1"/>
  <c r="Z216" i="1"/>
  <c r="X216" i="1"/>
  <c r="AC216" i="1" s="1"/>
  <c r="Y216" i="1"/>
  <c r="Z228" i="1"/>
  <c r="W228" i="1"/>
  <c r="X228" i="1"/>
  <c r="AC228" i="1" s="1"/>
  <c r="Y228" i="1"/>
  <c r="W237" i="1"/>
  <c r="Z237" i="1"/>
  <c r="X237" i="1"/>
  <c r="AC237" i="1" s="1"/>
  <c r="Y237" i="1"/>
  <c r="W249" i="1"/>
  <c r="Z249" i="1"/>
  <c r="X249" i="1"/>
  <c r="AC249" i="1" s="1"/>
  <c r="Y249" i="1"/>
  <c r="W257" i="1"/>
  <c r="Z257" i="1"/>
  <c r="Y257" i="1"/>
  <c r="X257" i="1"/>
  <c r="AC257" i="1" s="1"/>
  <c r="Z269" i="1"/>
  <c r="W269" i="1"/>
  <c r="Y269" i="1"/>
  <c r="X269" i="1"/>
  <c r="AC269" i="1" s="1"/>
  <c r="W277" i="1"/>
  <c r="Z277" i="1"/>
  <c r="X277" i="1"/>
  <c r="AC277" i="1" s="1"/>
  <c r="Y277" i="1"/>
  <c r="W281" i="1"/>
  <c r="Z281" i="1"/>
  <c r="X281" i="1"/>
  <c r="AC281" i="1" s="1"/>
  <c r="Y281" i="1"/>
  <c r="Z285" i="1"/>
  <c r="W285" i="1"/>
  <c r="Y285" i="1"/>
  <c r="X285" i="1"/>
  <c r="AC285" i="1" s="1"/>
  <c r="W290" i="1"/>
  <c r="Z290" i="1"/>
  <c r="Y290" i="1"/>
  <c r="X290" i="1"/>
  <c r="AC290" i="1" s="1"/>
  <c r="W294" i="1"/>
  <c r="Z294" i="1"/>
  <c r="X294" i="1"/>
  <c r="AC294" i="1" s="1"/>
  <c r="Y294" i="1"/>
  <c r="W298" i="1"/>
  <c r="Z298" i="1"/>
  <c r="X298" i="1"/>
  <c r="AC298" i="1" s="1"/>
  <c r="Y298" i="1"/>
  <c r="Z306" i="1"/>
  <c r="W306" i="1"/>
  <c r="Y306" i="1"/>
  <c r="X306" i="1"/>
  <c r="AC306" i="1" s="1"/>
  <c r="Z310" i="1"/>
  <c r="W310" i="1"/>
  <c r="Y310" i="1"/>
  <c r="X310" i="1"/>
  <c r="AC310" i="1" s="1"/>
  <c r="W314" i="1"/>
  <c r="Z314" i="1"/>
  <c r="X314" i="1"/>
  <c r="AC314" i="1" s="1"/>
  <c r="Y314" i="1"/>
  <c r="W318" i="1"/>
  <c r="Z318" i="1"/>
  <c r="X318" i="1"/>
  <c r="AC318" i="1" s="1"/>
  <c r="Y318" i="1"/>
  <c r="Z322" i="1"/>
  <c r="W322" i="1"/>
  <c r="Y322" i="1"/>
  <c r="X322" i="1"/>
  <c r="AC322" i="1" s="1"/>
  <c r="Z326" i="1"/>
  <c r="W326" i="1"/>
  <c r="Y326" i="1"/>
  <c r="X326" i="1"/>
  <c r="AC326" i="1" s="1"/>
  <c r="W330" i="1"/>
  <c r="X330" i="1"/>
  <c r="AC330" i="1" s="1"/>
  <c r="Y330" i="1"/>
  <c r="Z330" i="1"/>
  <c r="W334" i="1"/>
  <c r="X334" i="1"/>
  <c r="AC334" i="1" s="1"/>
  <c r="Z334" i="1"/>
  <c r="Y334" i="1"/>
  <c r="X14" i="1"/>
  <c r="AC14" i="1" s="1"/>
  <c r="W14" i="1"/>
  <c r="Z14" i="1"/>
  <c r="Y14" i="1"/>
  <c r="Y56" i="1"/>
  <c r="Z56" i="1"/>
  <c r="W56" i="1"/>
  <c r="X56" i="1"/>
  <c r="AC56" i="1" s="1"/>
  <c r="Z97" i="1"/>
  <c r="W97" i="1"/>
  <c r="X97" i="1"/>
  <c r="AC97" i="1" s="1"/>
  <c r="Y97" i="1"/>
  <c r="X21" i="1"/>
  <c r="AC21" i="1" s="1"/>
  <c r="Z21" i="1"/>
  <c r="W21" i="1"/>
  <c r="Y21" i="1"/>
  <c r="W64" i="1"/>
  <c r="Z64" i="1"/>
  <c r="Y64" i="1"/>
  <c r="X64" i="1"/>
  <c r="AC64" i="1" s="1"/>
  <c r="W78" i="1"/>
  <c r="Z78" i="1"/>
  <c r="X78" i="1"/>
  <c r="AC78" i="1" s="1"/>
  <c r="Y78" i="1"/>
  <c r="Z98" i="1"/>
  <c r="W98" i="1"/>
  <c r="X98" i="1"/>
  <c r="AC98" i="1" s="1"/>
  <c r="Y98" i="1"/>
  <c r="Z166" i="1"/>
  <c r="W166" i="1"/>
  <c r="Y166" i="1"/>
  <c r="X166" i="1"/>
  <c r="AC166" i="1" s="1"/>
  <c r="W194" i="1"/>
  <c r="Z194" i="1"/>
  <c r="Y194" i="1"/>
  <c r="X194" i="1"/>
  <c r="AC194" i="1" s="1"/>
  <c r="W210" i="1"/>
  <c r="Z210" i="1"/>
  <c r="Y210" i="1"/>
  <c r="X210" i="1"/>
  <c r="AC210" i="1" s="1"/>
  <c r="W251" i="1"/>
  <c r="Z251" i="1"/>
  <c r="X251" i="1"/>
  <c r="AC251" i="1" s="1"/>
  <c r="Y251" i="1"/>
  <c r="Z267" i="1"/>
  <c r="W267" i="1"/>
  <c r="Y267" i="1"/>
  <c r="X267" i="1"/>
  <c r="AC267" i="1" s="1"/>
  <c r="W279" i="1"/>
  <c r="Z279" i="1"/>
  <c r="Y279" i="1"/>
  <c r="X279" i="1"/>
  <c r="AC279" i="1" s="1"/>
  <c r="W292" i="1"/>
  <c r="Z292" i="1"/>
  <c r="X292" i="1"/>
  <c r="AC292" i="1" s="1"/>
  <c r="Y292" i="1"/>
  <c r="Z312" i="1"/>
  <c r="W312" i="1"/>
  <c r="Y312" i="1"/>
  <c r="X312" i="1"/>
  <c r="AC312" i="1" s="1"/>
  <c r="Z117" i="1"/>
  <c r="W117" i="1"/>
  <c r="X117" i="1"/>
  <c r="AC117" i="1" s="1"/>
  <c r="Y117" i="1"/>
  <c r="Z137" i="1"/>
  <c r="W137" i="1"/>
  <c r="Y137" i="1"/>
  <c r="X137" i="1"/>
  <c r="AC137" i="1" s="1"/>
  <c r="Z163" i="1"/>
  <c r="W163" i="1"/>
  <c r="Y163" i="1"/>
  <c r="X163" i="1"/>
  <c r="AC163" i="1" s="1"/>
  <c r="Z169" i="1"/>
  <c r="W169" i="1"/>
  <c r="X169" i="1"/>
  <c r="AC169" i="1" s="1"/>
  <c r="Y169" i="1"/>
  <c r="Z175" i="1"/>
  <c r="W175" i="1"/>
  <c r="X175" i="1"/>
  <c r="AC175" i="1" s="1"/>
  <c r="Y175" i="1"/>
  <c r="Z179" i="1"/>
  <c r="W179" i="1"/>
  <c r="Y179" i="1"/>
  <c r="X179" i="1"/>
  <c r="AC179" i="1" s="1"/>
  <c r="Z188" i="1"/>
  <c r="W188" i="1"/>
  <c r="Y188" i="1"/>
  <c r="X188" i="1"/>
  <c r="AC188" i="1" s="1"/>
  <c r="Z193" i="1"/>
  <c r="W193" i="1"/>
  <c r="Y193" i="1"/>
  <c r="X193" i="1"/>
  <c r="AC193" i="1" s="1"/>
  <c r="W197" i="1"/>
  <c r="Z197" i="1"/>
  <c r="Y197" i="1"/>
  <c r="X197" i="1"/>
  <c r="AC197" i="1" s="1"/>
  <c r="W209" i="1"/>
  <c r="Z209" i="1"/>
  <c r="Y209" i="1"/>
  <c r="X209" i="1"/>
  <c r="AC209" i="1" s="1"/>
  <c r="W217" i="1"/>
  <c r="Z217" i="1"/>
  <c r="X217" i="1"/>
  <c r="AC217" i="1" s="1"/>
  <c r="Y217" i="1"/>
  <c r="Z225" i="1"/>
  <c r="W225" i="1"/>
  <c r="Y225" i="1"/>
  <c r="X225" i="1"/>
  <c r="AC225" i="1" s="1"/>
  <c r="Z229" i="1"/>
  <c r="W229" i="1"/>
  <c r="Y229" i="1"/>
  <c r="X229" i="1"/>
  <c r="AC229" i="1" s="1"/>
  <c r="Z234" i="1"/>
  <c r="W234" i="1"/>
  <c r="Y234" i="1"/>
  <c r="X234" i="1"/>
  <c r="AC234" i="1" s="1"/>
  <c r="W238" i="1"/>
  <c r="Z238" i="1"/>
  <c r="X238" i="1"/>
  <c r="AC238" i="1" s="1"/>
  <c r="Y238" i="1"/>
  <c r="W250" i="1"/>
  <c r="Z250" i="1"/>
  <c r="Y250" i="1"/>
  <c r="X250" i="1"/>
  <c r="AC250" i="1" s="1"/>
  <c r="W258" i="1"/>
  <c r="Z258" i="1"/>
  <c r="Y258" i="1"/>
  <c r="X258" i="1"/>
  <c r="AC258" i="1" s="1"/>
  <c r="Z266" i="1"/>
  <c r="W266" i="1"/>
  <c r="Y266" i="1"/>
  <c r="X266" i="1"/>
  <c r="AC266" i="1" s="1"/>
  <c r="Z270" i="1"/>
  <c r="W270" i="1"/>
  <c r="Y270" i="1"/>
  <c r="X270" i="1"/>
  <c r="AC270" i="1" s="1"/>
  <c r="Z274" i="1"/>
  <c r="W274" i="1"/>
  <c r="Y274" i="1"/>
  <c r="X274" i="1"/>
  <c r="AC274" i="1" s="1"/>
  <c r="W278" i="1"/>
  <c r="Z278" i="1"/>
  <c r="X278" i="1"/>
  <c r="AC278" i="1" s="1"/>
  <c r="Y278" i="1"/>
  <c r="W282" i="1"/>
  <c r="Z282" i="1"/>
  <c r="Y282" i="1"/>
  <c r="X282" i="1"/>
  <c r="AC282" i="1" s="1"/>
  <c r="Z286" i="1"/>
  <c r="W286" i="1"/>
  <c r="Y286" i="1"/>
  <c r="X286" i="1"/>
  <c r="AC286" i="1" s="1"/>
  <c r="W291" i="1"/>
  <c r="Z291" i="1"/>
  <c r="X291" i="1"/>
  <c r="AC291" i="1" s="1"/>
  <c r="Y291" i="1"/>
  <c r="W295" i="1"/>
  <c r="Z295" i="1"/>
  <c r="X295" i="1"/>
  <c r="AC295" i="1" s="1"/>
  <c r="Y295" i="1"/>
  <c r="W299" i="1"/>
  <c r="Z299" i="1"/>
  <c r="X299" i="1"/>
  <c r="AC299" i="1" s="1"/>
  <c r="Y299" i="1"/>
  <c r="Z303" i="1"/>
  <c r="W303" i="1"/>
  <c r="Y303" i="1"/>
  <c r="X303" i="1"/>
  <c r="AC303" i="1" s="1"/>
  <c r="Z307" i="1"/>
  <c r="W307" i="1"/>
  <c r="Y307" i="1"/>
  <c r="X307" i="1"/>
  <c r="AC307" i="1" s="1"/>
  <c r="W315" i="1"/>
  <c r="Z315" i="1"/>
  <c r="X315" i="1"/>
  <c r="AC315" i="1" s="1"/>
  <c r="Y315" i="1"/>
  <c r="W319" i="1"/>
  <c r="Z319" i="1"/>
  <c r="X319" i="1"/>
  <c r="AC319" i="1" s="1"/>
  <c r="Y319" i="1"/>
  <c r="Z323" i="1"/>
  <c r="W323" i="1"/>
  <c r="Y323" i="1"/>
  <c r="X323" i="1"/>
  <c r="AC323" i="1" s="1"/>
  <c r="W331" i="1"/>
  <c r="X331" i="1"/>
  <c r="AC331" i="1" s="1"/>
  <c r="Y331" i="1"/>
  <c r="Z331" i="1"/>
  <c r="W335" i="1"/>
  <c r="X335" i="1"/>
  <c r="AC335" i="1" s="1"/>
  <c r="Z335" i="1"/>
  <c r="Y335" i="1"/>
  <c r="Y152" i="1"/>
  <c r="AC152" i="1" s="1"/>
  <c r="Y187" i="1"/>
  <c r="W157" i="1"/>
  <c r="X157" i="1"/>
  <c r="AC157" i="1" s="1"/>
  <c r="Y157" i="1"/>
  <c r="Z157" i="1"/>
  <c r="X148" i="1"/>
  <c r="AC148" i="1" s="1"/>
  <c r="Y148" i="1"/>
  <c r="Z148" i="1"/>
  <c r="W148" i="1"/>
  <c r="Z139" i="1"/>
  <c r="W139" i="1"/>
  <c r="X139" i="1"/>
  <c r="AC139" i="1" s="1"/>
  <c r="Y139" i="1"/>
  <c r="W130" i="1"/>
  <c r="X130" i="1"/>
  <c r="AC130" i="1" s="1"/>
  <c r="Y130" i="1"/>
  <c r="Z130" i="1"/>
  <c r="X40" i="1"/>
  <c r="AC40" i="1" s="1"/>
  <c r="Z40" i="1"/>
  <c r="Y40" i="1"/>
  <c r="W40" i="1"/>
  <c r="W173" i="1"/>
  <c r="X173" i="1"/>
  <c r="AC173" i="1" s="1"/>
  <c r="Y173" i="1"/>
  <c r="Z173" i="1"/>
  <c r="Y110" i="1"/>
  <c r="Z110" i="1"/>
  <c r="W110" i="1"/>
  <c r="X110" i="1"/>
  <c r="AC110" i="1" s="1"/>
  <c r="W101" i="1"/>
  <c r="X101" i="1"/>
  <c r="AC101" i="1" s="1"/>
  <c r="Z101" i="1"/>
  <c r="Y101" i="1"/>
  <c r="X92" i="1"/>
  <c r="AC92" i="1" s="1"/>
  <c r="Y92" i="1"/>
  <c r="W92" i="1"/>
  <c r="Z92" i="1"/>
  <c r="W68" i="1"/>
  <c r="X68" i="1"/>
  <c r="Z68" i="1"/>
  <c r="AC68" i="1" s="1"/>
  <c r="Y68" i="1"/>
  <c r="W76" i="1"/>
  <c r="Y76" i="1"/>
  <c r="Z76" i="1"/>
  <c r="AC76" i="1" s="1"/>
  <c r="X76" i="1"/>
  <c r="Y94" i="1"/>
  <c r="Z94" i="1"/>
  <c r="W94" i="1"/>
  <c r="X94" i="1"/>
  <c r="AC94" i="1" s="1"/>
  <c r="Z96" i="1"/>
  <c r="W96" i="1"/>
  <c r="Y96" i="1"/>
  <c r="X96" i="1"/>
  <c r="AC96" i="1" s="1"/>
  <c r="Y102" i="1"/>
  <c r="AC102" i="1" s="1"/>
  <c r="Z102" i="1"/>
  <c r="W102" i="1"/>
  <c r="X102" i="1"/>
  <c r="W106" i="1"/>
  <c r="X106" i="1"/>
  <c r="Y106" i="1"/>
  <c r="AC106" i="1" s="1"/>
  <c r="Z106" i="1"/>
  <c r="X108" i="1"/>
  <c r="Y108" i="1"/>
  <c r="AC108" i="1" s="1"/>
  <c r="W108" i="1"/>
  <c r="Z108" i="1"/>
  <c r="Z112" i="1"/>
  <c r="AC112" i="1" s="1"/>
  <c r="W112" i="1"/>
  <c r="X112" i="1"/>
  <c r="Y112" i="1"/>
  <c r="W114" i="1"/>
  <c r="X114" i="1"/>
  <c r="AC114" i="1" s="1"/>
  <c r="Y114" i="1"/>
  <c r="Z114" i="1"/>
  <c r="X116" i="1"/>
  <c r="AC116" i="1" s="1"/>
  <c r="Y116" i="1"/>
  <c r="Z116" i="1"/>
  <c r="W116" i="1"/>
  <c r="Y118" i="1"/>
  <c r="Z118" i="1"/>
  <c r="W118" i="1"/>
  <c r="X118" i="1"/>
  <c r="AC118" i="1" s="1"/>
  <c r="W122" i="1"/>
  <c r="X122" i="1"/>
  <c r="AC122" i="1" s="1"/>
  <c r="Y122" i="1"/>
  <c r="Z122" i="1"/>
  <c r="X124" i="1"/>
  <c r="Y124" i="1"/>
  <c r="Z124" i="1"/>
  <c r="AC124" i="1" s="1"/>
  <c r="W124" i="1"/>
  <c r="Y126" i="1"/>
  <c r="AC126" i="1" s="1"/>
  <c r="Z126" i="1"/>
  <c r="W126" i="1"/>
  <c r="X126" i="1"/>
  <c r="Y144" i="1"/>
  <c r="X214" i="1"/>
  <c r="AC214" i="1" s="1"/>
  <c r="Z222" i="1"/>
  <c r="Z230" i="1"/>
  <c r="Z243" i="1"/>
  <c r="Z255" i="1"/>
  <c r="Z263" i="1"/>
  <c r="Z271" i="1"/>
  <c r="AC271" i="1" s="1"/>
  <c r="Z283" i="1"/>
  <c r="AC283" i="1" s="1"/>
  <c r="Z304" i="1"/>
  <c r="AC304" i="1" s="1"/>
  <c r="Z308" i="1"/>
  <c r="Y81" i="1"/>
  <c r="Z81" i="1"/>
  <c r="X81" i="1"/>
  <c r="AC81" i="1" s="1"/>
  <c r="W81" i="1"/>
  <c r="Y72" i="1"/>
  <c r="Z72" i="1"/>
  <c r="W72" i="1"/>
  <c r="X72" i="1"/>
  <c r="AC72" i="1" s="1"/>
  <c r="W44" i="1"/>
  <c r="Y44" i="1"/>
  <c r="X44" i="1"/>
  <c r="AC44" i="1" s="1"/>
  <c r="Z44" i="1"/>
  <c r="Y36" i="1"/>
  <c r="W36" i="1"/>
  <c r="X36" i="1"/>
  <c r="AC36" i="1" s="1"/>
  <c r="Z36" i="1"/>
  <c r="Z23" i="1"/>
  <c r="X23" i="1"/>
  <c r="AC23" i="1" s="1"/>
  <c r="W23" i="1"/>
  <c r="Y23" i="1"/>
  <c r="Z69" i="1"/>
  <c r="W69" i="1"/>
  <c r="X69" i="1"/>
  <c r="Y69" i="1"/>
  <c r="AC69" i="1" s="1"/>
  <c r="X79" i="1"/>
  <c r="Y79" i="1"/>
  <c r="W79" i="1"/>
  <c r="Z79" i="1"/>
  <c r="AC79" i="1" s="1"/>
  <c r="Z83" i="1"/>
  <c r="AC83" i="1" s="1"/>
  <c r="W83" i="1"/>
  <c r="X83" i="1"/>
  <c r="Y83" i="1"/>
  <c r="X87" i="1"/>
  <c r="Y87" i="1"/>
  <c r="W87" i="1"/>
  <c r="Z87" i="1"/>
  <c r="AC87" i="1" s="1"/>
  <c r="X95" i="1"/>
  <c r="Y95" i="1"/>
  <c r="W95" i="1"/>
  <c r="Z95" i="1"/>
  <c r="AC95" i="1" s="1"/>
  <c r="Z99" i="1"/>
  <c r="W99" i="1"/>
  <c r="Y99" i="1"/>
  <c r="X99" i="1"/>
  <c r="AC99" i="1" s="1"/>
  <c r="X103" i="1"/>
  <c r="Y103" i="1"/>
  <c r="W103" i="1"/>
  <c r="Z103" i="1"/>
  <c r="AC103" i="1" s="1"/>
  <c r="Y105" i="1"/>
  <c r="Z105" i="1"/>
  <c r="AC105" i="1" s="1"/>
  <c r="W105" i="1"/>
  <c r="X105" i="1"/>
  <c r="X111" i="1"/>
  <c r="Y111" i="1"/>
  <c r="AC111" i="1" s="1"/>
  <c r="Z111" i="1"/>
  <c r="W111" i="1"/>
  <c r="Y113" i="1"/>
  <c r="AC113" i="1" s="1"/>
  <c r="Z113" i="1"/>
  <c r="W113" i="1"/>
  <c r="X113" i="1"/>
  <c r="Y121" i="1"/>
  <c r="Z121" i="1"/>
  <c r="AC121" i="1" s="1"/>
  <c r="W121" i="1"/>
  <c r="X121" i="1"/>
  <c r="Z123" i="1"/>
  <c r="W123" i="1"/>
  <c r="X123" i="1"/>
  <c r="AC123" i="1" s="1"/>
  <c r="Y123" i="1"/>
  <c r="W125" i="1"/>
  <c r="X125" i="1"/>
  <c r="AC125" i="1" s="1"/>
  <c r="Y125" i="1"/>
  <c r="Z125" i="1"/>
  <c r="X127" i="1"/>
  <c r="Y127" i="1"/>
  <c r="Z127" i="1"/>
  <c r="AC127" i="1" s="1"/>
  <c r="W127" i="1"/>
  <c r="Z131" i="1"/>
  <c r="W131" i="1"/>
  <c r="X131" i="1"/>
  <c r="AC131" i="1" s="1"/>
  <c r="Y131" i="1"/>
  <c r="W133" i="1"/>
  <c r="X133" i="1"/>
  <c r="AC133" i="1" s="1"/>
  <c r="Y133" i="1"/>
  <c r="Z133" i="1"/>
  <c r="X135" i="1"/>
  <c r="AC135" i="1" s="1"/>
  <c r="Y135" i="1"/>
  <c r="Z135" i="1"/>
  <c r="W135" i="1"/>
  <c r="W141" i="1"/>
  <c r="X141" i="1"/>
  <c r="AC141" i="1" s="1"/>
  <c r="Y141" i="1"/>
  <c r="Z141" i="1"/>
  <c r="X143" i="1"/>
  <c r="AC143" i="1" s="1"/>
  <c r="Y143" i="1"/>
  <c r="Z143" i="1"/>
  <c r="W143" i="1"/>
  <c r="Y145" i="1"/>
  <c r="Z145" i="1"/>
  <c r="W145" i="1"/>
  <c r="X145" i="1"/>
  <c r="AC145" i="1" s="1"/>
  <c r="W149" i="1"/>
  <c r="X149" i="1"/>
  <c r="Y149" i="1"/>
  <c r="Z149" i="1"/>
  <c r="AC149" i="1" s="1"/>
  <c r="X151" i="1"/>
  <c r="Y151" i="1"/>
  <c r="Z151" i="1"/>
  <c r="AC151" i="1" s="1"/>
  <c r="W151" i="1"/>
  <c r="Y153" i="1"/>
  <c r="AC153" i="1" s="1"/>
  <c r="Z153" i="1"/>
  <c r="W153" i="1"/>
  <c r="X153" i="1"/>
  <c r="X159" i="1"/>
  <c r="Y159" i="1"/>
  <c r="AC159" i="1" s="1"/>
  <c r="Z159" i="1"/>
  <c r="W159" i="1"/>
  <c r="W184" i="1"/>
  <c r="X184" i="1"/>
  <c r="Y184" i="1"/>
  <c r="AC184" i="1" s="1"/>
  <c r="Z184" i="1"/>
  <c r="Z186" i="1"/>
  <c r="W186" i="1"/>
  <c r="X186" i="1"/>
  <c r="Y186" i="1"/>
  <c r="AC186" i="1" s="1"/>
  <c r="Z201" i="1"/>
  <c r="X201" i="1"/>
  <c r="Y201" i="1"/>
  <c r="AC201" i="1" s="1"/>
  <c r="W201" i="1"/>
  <c r="Z203" i="1"/>
  <c r="W203" i="1"/>
  <c r="X203" i="1"/>
  <c r="AC203" i="1" s="1"/>
  <c r="Y203" i="1"/>
  <c r="Z205" i="1"/>
  <c r="AC205" i="1" s="1"/>
  <c r="X205" i="1"/>
  <c r="Y205" i="1"/>
  <c r="W205" i="1"/>
  <c r="Z213" i="1"/>
  <c r="X213" i="1"/>
  <c r="Y213" i="1"/>
  <c r="AC213" i="1" s="1"/>
  <c r="W213" i="1"/>
  <c r="W221" i="1"/>
  <c r="X221" i="1"/>
  <c r="Y221" i="1"/>
  <c r="Z221" i="1"/>
  <c r="AC221" i="1" s="1"/>
  <c r="W231" i="1"/>
  <c r="X231" i="1"/>
  <c r="Y231" i="1"/>
  <c r="AC231" i="1" s="1"/>
  <c r="Z231" i="1"/>
  <c r="W242" i="1"/>
  <c r="X242" i="1"/>
  <c r="Y242" i="1"/>
  <c r="AC242" i="1" s="1"/>
  <c r="Z242" i="1"/>
  <c r="W244" i="1"/>
  <c r="X244" i="1"/>
  <c r="AC244" i="1" s="1"/>
  <c r="Y244" i="1"/>
  <c r="Z244" i="1"/>
  <c r="W246" i="1"/>
  <c r="X246" i="1"/>
  <c r="Y246" i="1"/>
  <c r="Z246" i="1"/>
  <c r="AC246" i="1" s="1"/>
  <c r="W254" i="1"/>
  <c r="X254" i="1"/>
  <c r="Y254" i="1"/>
  <c r="AC254" i="1" s="1"/>
  <c r="Z254" i="1"/>
  <c r="W262" i="1"/>
  <c r="X262" i="1"/>
  <c r="Y262" i="1"/>
  <c r="Z262" i="1"/>
  <c r="AC262" i="1" s="1"/>
  <c r="W272" i="1"/>
  <c r="X272" i="1"/>
  <c r="Y272" i="1"/>
  <c r="AC272" i="1" s="1"/>
  <c r="Z272" i="1"/>
  <c r="W305" i="1"/>
  <c r="X305" i="1"/>
  <c r="Y305" i="1"/>
  <c r="Z305" i="1"/>
  <c r="AC305" i="1" s="1"/>
  <c r="W311" i="1"/>
  <c r="X311" i="1"/>
  <c r="Y311" i="1"/>
  <c r="AC311" i="1" s="1"/>
  <c r="Z311" i="1"/>
  <c r="Y321" i="1"/>
  <c r="AC321" i="1" s="1"/>
  <c r="Z321" i="1"/>
  <c r="W321" i="1"/>
  <c r="X321" i="1"/>
  <c r="W165" i="1"/>
  <c r="X165" i="1"/>
  <c r="AC165" i="1" s="1"/>
  <c r="Y165" i="1"/>
  <c r="Z165" i="1"/>
  <c r="Z120" i="1"/>
  <c r="W120" i="1"/>
  <c r="X120" i="1"/>
  <c r="AC120" i="1" s="1"/>
  <c r="Y120" i="1"/>
  <c r="X62" i="1"/>
  <c r="AC62" i="1" s="1"/>
  <c r="W62" i="1"/>
  <c r="Y62" i="1"/>
  <c r="Z62" i="1"/>
  <c r="Y52" i="1"/>
  <c r="W52" i="1"/>
  <c r="X52" i="1"/>
  <c r="AC52" i="1" s="1"/>
  <c r="Z52" i="1"/>
  <c r="Z48" i="1"/>
  <c r="X48" i="1"/>
  <c r="AC48" i="1" s="1"/>
  <c r="W48" i="1"/>
  <c r="Y48" i="1"/>
  <c r="Y43" i="1"/>
  <c r="W43" i="1"/>
  <c r="Z43" i="1"/>
  <c r="X43" i="1"/>
  <c r="AC43" i="1" s="1"/>
  <c r="Z39" i="1"/>
  <c r="X39" i="1"/>
  <c r="AC39" i="1" s="1"/>
  <c r="W39" i="1"/>
  <c r="Y39" i="1"/>
  <c r="W35" i="1"/>
  <c r="Y35" i="1"/>
  <c r="X35" i="1"/>
  <c r="AC35" i="1" s="1"/>
  <c r="Z35" i="1"/>
  <c r="Y17" i="1"/>
  <c r="Z17" i="1"/>
  <c r="X17" i="1"/>
  <c r="AC17" i="1" s="1"/>
  <c r="W17" i="1"/>
  <c r="Z13" i="1"/>
  <c r="W13" i="1"/>
  <c r="Y13" i="1"/>
  <c r="AC13" i="1" s="1"/>
  <c r="X13" i="1"/>
  <c r="W38" i="1"/>
  <c r="Y38" i="1"/>
  <c r="X38" i="1"/>
  <c r="Z38" i="1"/>
  <c r="AC38" i="1" s="1"/>
  <c r="Z42" i="1"/>
  <c r="AC42" i="1" s="1"/>
  <c r="X42" i="1"/>
  <c r="W42" i="1"/>
  <c r="Y42" i="1"/>
  <c r="X10" i="1"/>
  <c r="AC10" i="1" s="1"/>
  <c r="Z10" i="1"/>
  <c r="Z128" i="1"/>
  <c r="W128" i="1"/>
  <c r="X128" i="1"/>
  <c r="Y128" i="1"/>
  <c r="AC128" i="1" s="1"/>
  <c r="X132" i="1"/>
  <c r="AC132" i="1" s="1"/>
  <c r="Y132" i="1"/>
  <c r="Z132" i="1"/>
  <c r="W132" i="1"/>
  <c r="Y134" i="1"/>
  <c r="Z134" i="1"/>
  <c r="AC134" i="1" s="1"/>
  <c r="W134" i="1"/>
  <c r="X134" i="1"/>
  <c r="Z136" i="1"/>
  <c r="AC136" i="1" s="1"/>
  <c r="W136" i="1"/>
  <c r="X136" i="1"/>
  <c r="Y136" i="1"/>
  <c r="X140" i="1"/>
  <c r="Y140" i="1"/>
  <c r="Z140" i="1"/>
  <c r="AC140" i="1" s="1"/>
  <c r="W140" i="1"/>
  <c r="Y142" i="1"/>
  <c r="Z142" i="1"/>
  <c r="AC142" i="1" s="1"/>
  <c r="W142" i="1"/>
  <c r="X142" i="1"/>
  <c r="Z144" i="1"/>
  <c r="W144" i="1"/>
  <c r="X144" i="1"/>
  <c r="AC144" i="1" s="1"/>
  <c r="W146" i="1"/>
  <c r="X146" i="1"/>
  <c r="AC146" i="1" s="1"/>
  <c r="Y146" i="1"/>
  <c r="Z146" i="1"/>
  <c r="Y150" i="1"/>
  <c r="Z150" i="1"/>
  <c r="AC150" i="1" s="1"/>
  <c r="W150" i="1"/>
  <c r="X150" i="1"/>
  <c r="Z152" i="1"/>
  <c r="W152" i="1"/>
  <c r="X152" i="1"/>
  <c r="W154" i="1"/>
  <c r="X154" i="1"/>
  <c r="Y154" i="1"/>
  <c r="Z154" i="1"/>
  <c r="AC154" i="1" s="1"/>
  <c r="Y158" i="1"/>
  <c r="Z158" i="1"/>
  <c r="AC158" i="1" s="1"/>
  <c r="W158" i="1"/>
  <c r="X158" i="1"/>
  <c r="Z160" i="1"/>
  <c r="W160" i="1"/>
  <c r="X160" i="1"/>
  <c r="W162" i="1"/>
  <c r="X162" i="1"/>
  <c r="Y162" i="1"/>
  <c r="Z162" i="1"/>
  <c r="AC162" i="1" s="1"/>
  <c r="W170" i="1"/>
  <c r="X170" i="1"/>
  <c r="Y170" i="1"/>
  <c r="AC170" i="1" s="1"/>
  <c r="Z170" i="1"/>
  <c r="X180" i="1"/>
  <c r="Y180" i="1"/>
  <c r="AC180" i="1" s="1"/>
  <c r="W180" i="1"/>
  <c r="Z180" i="1"/>
  <c r="W183" i="1"/>
  <c r="X183" i="1"/>
  <c r="AC183" i="1" s="1"/>
  <c r="Y183" i="1"/>
  <c r="Z187" i="1"/>
  <c r="AC187" i="1" s="1"/>
  <c r="W187" i="1"/>
  <c r="X187" i="1"/>
  <c r="Z191" i="1"/>
  <c r="W191" i="1"/>
  <c r="X191" i="1"/>
  <c r="Y191" i="1"/>
  <c r="AC191" i="1" s="1"/>
  <c r="Z200" i="1"/>
  <c r="AC200" i="1" s="1"/>
  <c r="W200" i="1"/>
  <c r="X200" i="1"/>
  <c r="Y200" i="1"/>
  <c r="Z202" i="1"/>
  <c r="Y202" i="1"/>
  <c r="W202" i="1"/>
  <c r="Z204" i="1"/>
  <c r="W204" i="1"/>
  <c r="X204" i="1"/>
  <c r="Y204" i="1"/>
  <c r="AC204" i="1" s="1"/>
  <c r="Z214" i="1"/>
  <c r="Y214" i="1"/>
  <c r="W214" i="1"/>
  <c r="W220" i="1"/>
  <c r="X220" i="1"/>
  <c r="Y220" i="1"/>
  <c r="AC220" i="1" s="1"/>
  <c r="W222" i="1"/>
  <c r="X222" i="1"/>
  <c r="Y222" i="1"/>
  <c r="AC222" i="1" s="1"/>
  <c r="W224" i="1"/>
  <c r="X224" i="1"/>
  <c r="AC224" i="1" s="1"/>
  <c r="Y224" i="1"/>
  <c r="W230" i="1"/>
  <c r="X230" i="1"/>
  <c r="Y230" i="1"/>
  <c r="AC230" i="1" s="1"/>
  <c r="W232" i="1"/>
  <c r="X232" i="1"/>
  <c r="AC232" i="1" s="1"/>
  <c r="Y232" i="1"/>
  <c r="W241" i="1"/>
  <c r="X241" i="1"/>
  <c r="AC241" i="1" s="1"/>
  <c r="Y241" i="1"/>
  <c r="W243" i="1"/>
  <c r="X243" i="1"/>
  <c r="AC243" i="1" s="1"/>
  <c r="Y243" i="1"/>
  <c r="W245" i="1"/>
  <c r="X245" i="1"/>
  <c r="Y245" i="1"/>
  <c r="AC245" i="1" s="1"/>
  <c r="W253" i="1"/>
  <c r="X253" i="1"/>
  <c r="Y253" i="1"/>
  <c r="AC253" i="1" s="1"/>
  <c r="W255" i="1"/>
  <c r="X255" i="1"/>
  <c r="AC255" i="1" s="1"/>
  <c r="Y255" i="1"/>
  <c r="W261" i="1"/>
  <c r="X261" i="1"/>
  <c r="Y261" i="1"/>
  <c r="AC261" i="1" s="1"/>
  <c r="W263" i="1"/>
  <c r="X263" i="1"/>
  <c r="Y263" i="1"/>
  <c r="AC263" i="1" s="1"/>
  <c r="W265" i="1"/>
  <c r="X265" i="1"/>
  <c r="AC265" i="1" s="1"/>
  <c r="Y265" i="1"/>
  <c r="W271" i="1"/>
  <c r="X271" i="1"/>
  <c r="Y271" i="1"/>
  <c r="W273" i="1"/>
  <c r="X273" i="1"/>
  <c r="AC273" i="1" s="1"/>
  <c r="Y273" i="1"/>
  <c r="W283" i="1"/>
  <c r="X283" i="1"/>
  <c r="Y283" i="1"/>
  <c r="W302" i="1"/>
  <c r="X302" i="1"/>
  <c r="Y302" i="1"/>
  <c r="AC302" i="1" s="1"/>
  <c r="W304" i="1"/>
  <c r="X304" i="1"/>
  <c r="Y304" i="1"/>
  <c r="W308" i="1"/>
  <c r="X308" i="1"/>
  <c r="Y308" i="1"/>
  <c r="AC308" i="1" s="1"/>
  <c r="X202" i="1"/>
  <c r="AC202" i="1" s="1"/>
  <c r="Z183" i="1"/>
  <c r="Y160" i="1"/>
  <c r="AC160" i="1" s="1"/>
  <c r="Y59" i="1"/>
  <c r="W59" i="1"/>
  <c r="X59" i="1"/>
  <c r="AC59" i="1" s="1"/>
  <c r="Z59" i="1"/>
  <c r="Z55" i="1"/>
  <c r="X55" i="1"/>
  <c r="AC55" i="1" s="1"/>
  <c r="W55" i="1"/>
  <c r="Y55" i="1"/>
  <c r="Y37" i="1"/>
  <c r="W37" i="1"/>
  <c r="Z37" i="1"/>
  <c r="X37" i="1"/>
  <c r="AC37" i="1" s="1"/>
  <c r="Z33" i="1"/>
  <c r="X33" i="1"/>
  <c r="AC33" i="1" s="1"/>
  <c r="W33" i="1"/>
  <c r="Y33" i="1"/>
  <c r="X41" i="1"/>
  <c r="Z41" i="1"/>
  <c r="W41" i="1"/>
  <c r="Y41" i="1"/>
  <c r="AC41" i="1" s="1"/>
  <c r="W10" i="1"/>
  <c r="Z302" i="1"/>
  <c r="Z273" i="1"/>
  <c r="Z265" i="1"/>
  <c r="Z261" i="1"/>
  <c r="Z253" i="1"/>
  <c r="Z245" i="1"/>
  <c r="Z241" i="1"/>
  <c r="Z232" i="1"/>
  <c r="Z224" i="1"/>
  <c r="Z220" i="1"/>
  <c r="AA300" i="1" l="1"/>
  <c r="AB300" i="1" s="1"/>
  <c r="AA334" i="1"/>
  <c r="AB334" i="1" s="1"/>
  <c r="AA326" i="1"/>
  <c r="AB326" i="1" s="1"/>
  <c r="AA15" i="1"/>
  <c r="AB15" i="1" s="1"/>
  <c r="AA267" i="1"/>
  <c r="AB267" i="1" s="1"/>
  <c r="AA332" i="1"/>
  <c r="AB332" i="1" s="1"/>
  <c r="AA324" i="1"/>
  <c r="AB324" i="1" s="1"/>
  <c r="AA333" i="1"/>
  <c r="AB333" i="1" s="1"/>
  <c r="AA218" i="1"/>
  <c r="AB218" i="1" s="1"/>
  <c r="AA235" i="1"/>
  <c r="AB235" i="1" s="1"/>
  <c r="AA64" i="1"/>
  <c r="AB64" i="1" s="1"/>
  <c r="AA328" i="1"/>
  <c r="AB328" i="1" s="1"/>
  <c r="AA59" i="1"/>
  <c r="AB59" i="1" s="1"/>
  <c r="AA251" i="1"/>
  <c r="AB251" i="1" s="1"/>
  <c r="AA208" i="1"/>
  <c r="AB208" i="1" s="1"/>
  <c r="AA316" i="1"/>
  <c r="AB316" i="1" s="1"/>
  <c r="AA283" i="1"/>
  <c r="AB283" i="1" s="1"/>
  <c r="AA329" i="1"/>
  <c r="AB329" i="1" s="1"/>
  <c r="AA194" i="1"/>
  <c r="AB194" i="1" s="1"/>
  <c r="AA210" i="1"/>
  <c r="AB210" i="1" s="1"/>
  <c r="AA114" i="1"/>
  <c r="AB114" i="1" s="1"/>
  <c r="AA98" i="1"/>
  <c r="AB98" i="1" s="1"/>
  <c r="AA68" i="1"/>
  <c r="AB68" i="1" s="1"/>
  <c r="AA101" i="1"/>
  <c r="AB101" i="1" s="1"/>
  <c r="AA173" i="1"/>
  <c r="AB173" i="1" s="1"/>
  <c r="AA325" i="1"/>
  <c r="AB325" i="1" s="1"/>
  <c r="AA321" i="1"/>
  <c r="AB321" i="1" s="1"/>
  <c r="AA177" i="1"/>
  <c r="AB177" i="1" s="1"/>
  <c r="AA121" i="1"/>
  <c r="AB121" i="1" s="1"/>
  <c r="AA105" i="1"/>
  <c r="AB105" i="1" s="1"/>
  <c r="AA72" i="1"/>
  <c r="AB72" i="1" s="1"/>
  <c r="AA116" i="1"/>
  <c r="AB116" i="1" s="1"/>
  <c r="AA308" i="1"/>
  <c r="AB308" i="1" s="1"/>
  <c r="AA292" i="1"/>
  <c r="AB292" i="1" s="1"/>
  <c r="AA275" i="1"/>
  <c r="AB275" i="1" s="1"/>
  <c r="AA259" i="1"/>
  <c r="AB259" i="1" s="1"/>
  <c r="AA243" i="1"/>
  <c r="AB243" i="1" s="1"/>
  <c r="AA226" i="1"/>
  <c r="AB226" i="1" s="1"/>
  <c r="AA191" i="1"/>
  <c r="AB191" i="1" s="1"/>
  <c r="AA170" i="1"/>
  <c r="AB170" i="1" s="1"/>
  <c r="AA158" i="1"/>
  <c r="AB158" i="1" s="1"/>
  <c r="AA152" i="1"/>
  <c r="AB152" i="1" s="1"/>
  <c r="AA322" i="1"/>
  <c r="AB322" i="1" s="1"/>
  <c r="AA66" i="1"/>
  <c r="AB66" i="1" s="1"/>
  <c r="AA40" i="1"/>
  <c r="AB40" i="1" s="1"/>
  <c r="AA323" i="1"/>
  <c r="AB323" i="1" s="1"/>
  <c r="AA317" i="1"/>
  <c r="AB317" i="1" s="1"/>
  <c r="AA313" i="1"/>
  <c r="AB313" i="1" s="1"/>
  <c r="AA309" i="1"/>
  <c r="AB309" i="1" s="1"/>
  <c r="AA305" i="1"/>
  <c r="AB305" i="1" s="1"/>
  <c r="AA301" i="1"/>
  <c r="AB301" i="1" s="1"/>
  <c r="AA297" i="1"/>
  <c r="AB297" i="1" s="1"/>
  <c r="AA293" i="1"/>
  <c r="AB293" i="1" s="1"/>
  <c r="AA289" i="1"/>
  <c r="AB289" i="1" s="1"/>
  <c r="AA284" i="1"/>
  <c r="AB284" i="1" s="1"/>
  <c r="AA280" i="1"/>
  <c r="AB280" i="1" s="1"/>
  <c r="AA276" i="1"/>
  <c r="AB276" i="1" s="1"/>
  <c r="AA272" i="1"/>
  <c r="AB272" i="1" s="1"/>
  <c r="AA268" i="1"/>
  <c r="AB268" i="1" s="1"/>
  <c r="AA264" i="1"/>
  <c r="AB264" i="1" s="1"/>
  <c r="AA260" i="1"/>
  <c r="AB260" i="1" s="1"/>
  <c r="AA256" i="1"/>
  <c r="AB256" i="1" s="1"/>
  <c r="AA252" i="1"/>
  <c r="AB252" i="1" s="1"/>
  <c r="AA248" i="1"/>
  <c r="AB248" i="1" s="1"/>
  <c r="AA244" i="1"/>
  <c r="AB244" i="1" s="1"/>
  <c r="AA240" i="1"/>
  <c r="AB240" i="1" s="1"/>
  <c r="AA236" i="1"/>
  <c r="AB236" i="1" s="1"/>
  <c r="AA231" i="1"/>
  <c r="AB231" i="1" s="1"/>
  <c r="AA227" i="1"/>
  <c r="AB227" i="1" s="1"/>
  <c r="AA223" i="1"/>
  <c r="AB223" i="1" s="1"/>
  <c r="AA219" i="1"/>
  <c r="AB219" i="1" s="1"/>
  <c r="AA181" i="1"/>
  <c r="AB181" i="1" s="1"/>
  <c r="AA141" i="1"/>
  <c r="AB141" i="1" s="1"/>
  <c r="AA85" i="1"/>
  <c r="AB85" i="1" s="1"/>
  <c r="AA139" i="1"/>
  <c r="AB139" i="1" s="1"/>
  <c r="AA320" i="1"/>
  <c r="AB320" i="1" s="1"/>
  <c r="AA319" i="1"/>
  <c r="AB319" i="1" s="1"/>
  <c r="AA315" i="1"/>
  <c r="AB315" i="1" s="1"/>
  <c r="AA311" i="1"/>
  <c r="AB311" i="1" s="1"/>
  <c r="AA307" i="1"/>
  <c r="AB307" i="1" s="1"/>
  <c r="AA303" i="1"/>
  <c r="AB303" i="1" s="1"/>
  <c r="AA299" i="1"/>
  <c r="AB299" i="1" s="1"/>
  <c r="AA295" i="1"/>
  <c r="AB295" i="1" s="1"/>
  <c r="AA291" i="1"/>
  <c r="AB291" i="1" s="1"/>
  <c r="AA286" i="1"/>
  <c r="AB286" i="1" s="1"/>
  <c r="AA282" i="1"/>
  <c r="AB282" i="1" s="1"/>
  <c r="AA278" i="1"/>
  <c r="AB278" i="1" s="1"/>
  <c r="AA274" i="1"/>
  <c r="AB274" i="1" s="1"/>
  <c r="AA270" i="1"/>
  <c r="AB270" i="1" s="1"/>
  <c r="AA266" i="1"/>
  <c r="AB266" i="1" s="1"/>
  <c r="AA262" i="1"/>
  <c r="AB262" i="1" s="1"/>
  <c r="AA258" i="1"/>
  <c r="AB258" i="1" s="1"/>
  <c r="AA254" i="1"/>
  <c r="AB254" i="1" s="1"/>
  <c r="AA250" i="1"/>
  <c r="AB250" i="1" s="1"/>
  <c r="AA246" i="1"/>
  <c r="AB246" i="1" s="1"/>
  <c r="AA242" i="1"/>
  <c r="AB242" i="1" s="1"/>
  <c r="AA238" i="1"/>
  <c r="AB238" i="1" s="1"/>
  <c r="AA234" i="1"/>
  <c r="AB234" i="1" s="1"/>
  <c r="AA229" i="1"/>
  <c r="AB229" i="1" s="1"/>
  <c r="AA225" i="1"/>
  <c r="AB225" i="1" s="1"/>
  <c r="AA221" i="1"/>
  <c r="AB221" i="1" s="1"/>
  <c r="AA217" i="1"/>
  <c r="AB217" i="1" s="1"/>
  <c r="AA184" i="1"/>
  <c r="AB184" i="1" s="1"/>
  <c r="AA117" i="1"/>
  <c r="AB117" i="1" s="1"/>
  <c r="AA93" i="1"/>
  <c r="AB93" i="1" s="1"/>
  <c r="AA124" i="1"/>
  <c r="AB124" i="1" s="1"/>
  <c r="AA161" i="1"/>
  <c r="AB161" i="1" s="1"/>
  <c r="AA145" i="1"/>
  <c r="AB145" i="1" s="1"/>
  <c r="AA148" i="1"/>
  <c r="AB148" i="1" s="1"/>
  <c r="AA75" i="1"/>
  <c r="AB75" i="1" s="1"/>
  <c r="AA331" i="1"/>
  <c r="AB331" i="1" s="1"/>
  <c r="AA60" i="1"/>
  <c r="AB60" i="1" s="1"/>
  <c r="AA38" i="1"/>
  <c r="AB38" i="1" s="1"/>
  <c r="AA29" i="1"/>
  <c r="AB29" i="1" s="1"/>
  <c r="AA169" i="1"/>
  <c r="AB169" i="1" s="1"/>
  <c r="AA153" i="1"/>
  <c r="AB153" i="1" s="1"/>
  <c r="AA137" i="1"/>
  <c r="AB137" i="1" s="1"/>
  <c r="AA113" i="1"/>
  <c r="AB113" i="1" s="1"/>
  <c r="AA63" i="1"/>
  <c r="AB63" i="1" s="1"/>
  <c r="AA318" i="1"/>
  <c r="AB318" i="1" s="1"/>
  <c r="AA302" i="1"/>
  <c r="AB302" i="1" s="1"/>
  <c r="AA285" i="1"/>
  <c r="AB285" i="1" s="1"/>
  <c r="AA269" i="1"/>
  <c r="AB269" i="1" s="1"/>
  <c r="AA253" i="1"/>
  <c r="AB253" i="1" s="1"/>
  <c r="AA237" i="1"/>
  <c r="AB237" i="1" s="1"/>
  <c r="AA220" i="1"/>
  <c r="AB220" i="1" s="1"/>
  <c r="AA196" i="1"/>
  <c r="AB196" i="1" s="1"/>
  <c r="AA185" i="1"/>
  <c r="AB185" i="1" s="1"/>
  <c r="AA146" i="1"/>
  <c r="AB146" i="1" s="1"/>
  <c r="AA67" i="1"/>
  <c r="AB67" i="1" s="1"/>
  <c r="AA132" i="1"/>
  <c r="AB132" i="1" s="1"/>
  <c r="AA202" i="1"/>
  <c r="AB202" i="1" s="1"/>
  <c r="AA51" i="1"/>
  <c r="AB51" i="1" s="1"/>
  <c r="AA45" i="1"/>
  <c r="AB45" i="1" s="1"/>
  <c r="AA28" i="1"/>
  <c r="AB28" i="1" s="1"/>
  <c r="AA310" i="1"/>
  <c r="AB310" i="1" s="1"/>
  <c r="AA294" i="1"/>
  <c r="AB294" i="1" s="1"/>
  <c r="AA277" i="1"/>
  <c r="AB277" i="1" s="1"/>
  <c r="AA261" i="1"/>
  <c r="AB261" i="1" s="1"/>
  <c r="AA245" i="1"/>
  <c r="AB245" i="1" s="1"/>
  <c r="AA228" i="1"/>
  <c r="AB228" i="1" s="1"/>
  <c r="AA212" i="1"/>
  <c r="AB212" i="1" s="1"/>
  <c r="AA183" i="1"/>
  <c r="AB183" i="1" s="1"/>
  <c r="AA178" i="1"/>
  <c r="AB178" i="1" s="1"/>
  <c r="AA166" i="1"/>
  <c r="AB166" i="1" s="1"/>
  <c r="AA160" i="1"/>
  <c r="AB160" i="1" s="1"/>
  <c r="AA140" i="1"/>
  <c r="AB140" i="1" s="1"/>
  <c r="AA122" i="1"/>
  <c r="AB122" i="1" s="1"/>
  <c r="AA106" i="1"/>
  <c r="AB106" i="1" s="1"/>
  <c r="AA90" i="1"/>
  <c r="AB90" i="1" s="1"/>
  <c r="AA82" i="1"/>
  <c r="AB82" i="1" s="1"/>
  <c r="AA52" i="1"/>
  <c r="AB52" i="1" s="1"/>
  <c r="AA120" i="1"/>
  <c r="AB120" i="1" s="1"/>
  <c r="AA97" i="1"/>
  <c r="AB97" i="1" s="1"/>
  <c r="AA189" i="1"/>
  <c r="AB189" i="1" s="1"/>
  <c r="AA77" i="1"/>
  <c r="AB77" i="1" s="1"/>
  <c r="AA206" i="1"/>
  <c r="AB206" i="1" s="1"/>
  <c r="AA25" i="1"/>
  <c r="AB25" i="1" s="1"/>
  <c r="AA11" i="1"/>
  <c r="AB11" i="1" s="1"/>
  <c r="AA62" i="1"/>
  <c r="AB62" i="1" s="1"/>
  <c r="AA213" i="1"/>
  <c r="AB213" i="1" s="1"/>
  <c r="AA209" i="1"/>
  <c r="AB209" i="1" s="1"/>
  <c r="AA205" i="1"/>
  <c r="AB205" i="1" s="1"/>
  <c r="AA201" i="1"/>
  <c r="AB201" i="1" s="1"/>
  <c r="AA197" i="1"/>
  <c r="AB197" i="1" s="1"/>
  <c r="AA193" i="1"/>
  <c r="AB193" i="1" s="1"/>
  <c r="AA149" i="1"/>
  <c r="AB149" i="1" s="1"/>
  <c r="AA133" i="1"/>
  <c r="AB133" i="1" s="1"/>
  <c r="AA125" i="1"/>
  <c r="AB125" i="1" s="1"/>
  <c r="AA23" i="1"/>
  <c r="AB23" i="1" s="1"/>
  <c r="AA108" i="1"/>
  <c r="AB108" i="1" s="1"/>
  <c r="AA84" i="1"/>
  <c r="AB84" i="1" s="1"/>
  <c r="AA78" i="1"/>
  <c r="AB78" i="1" s="1"/>
  <c r="AA92" i="1"/>
  <c r="AB92" i="1" s="1"/>
  <c r="AA73" i="1"/>
  <c r="AB73" i="1" s="1"/>
  <c r="AA39" i="1"/>
  <c r="AB39" i="1" s="1"/>
  <c r="AA48" i="1"/>
  <c r="AB48" i="1" s="1"/>
  <c r="AA34" i="1"/>
  <c r="AB34" i="1" s="1"/>
  <c r="AA24" i="1"/>
  <c r="AB24" i="1" s="1"/>
  <c r="AA330" i="1"/>
  <c r="AB330" i="1" s="1"/>
  <c r="AA312" i="1"/>
  <c r="AB312" i="1" s="1"/>
  <c r="AA304" i="1"/>
  <c r="AB304" i="1" s="1"/>
  <c r="AA296" i="1"/>
  <c r="AB296" i="1" s="1"/>
  <c r="AA288" i="1"/>
  <c r="AB288" i="1" s="1"/>
  <c r="AA279" i="1"/>
  <c r="AB279" i="1" s="1"/>
  <c r="AA271" i="1"/>
  <c r="AB271" i="1" s="1"/>
  <c r="AA263" i="1"/>
  <c r="AB263" i="1" s="1"/>
  <c r="AA255" i="1"/>
  <c r="AB255" i="1" s="1"/>
  <c r="AA247" i="1"/>
  <c r="AB247" i="1" s="1"/>
  <c r="AA239" i="1"/>
  <c r="AB239" i="1" s="1"/>
  <c r="AA230" i="1"/>
  <c r="AB230" i="1" s="1"/>
  <c r="AA222" i="1"/>
  <c r="AB222" i="1" s="1"/>
  <c r="AA200" i="1"/>
  <c r="AB200" i="1" s="1"/>
  <c r="AA187" i="1"/>
  <c r="AB187" i="1" s="1"/>
  <c r="AA174" i="1"/>
  <c r="AB174" i="1" s="1"/>
  <c r="AA168" i="1"/>
  <c r="AB168" i="1" s="1"/>
  <c r="AA154" i="1"/>
  <c r="AB154" i="1" s="1"/>
  <c r="AA142" i="1"/>
  <c r="AB142" i="1" s="1"/>
  <c r="AA134" i="1"/>
  <c r="AB134" i="1" s="1"/>
  <c r="AA335" i="1"/>
  <c r="AB335" i="1" s="1"/>
  <c r="AA57" i="1"/>
  <c r="AB57" i="1" s="1"/>
  <c r="AA50" i="1"/>
  <c r="AB50" i="1" s="1"/>
  <c r="AA175" i="1"/>
  <c r="AB175" i="1" s="1"/>
  <c r="AA167" i="1"/>
  <c r="AB167" i="1" s="1"/>
  <c r="AA159" i="1"/>
  <c r="AB159" i="1" s="1"/>
  <c r="AA151" i="1"/>
  <c r="AB151" i="1" s="1"/>
  <c r="AA143" i="1"/>
  <c r="AB143" i="1" s="1"/>
  <c r="AA135" i="1"/>
  <c r="AB135" i="1" s="1"/>
  <c r="AA127" i="1"/>
  <c r="AB127" i="1" s="1"/>
  <c r="AA111" i="1"/>
  <c r="AB111" i="1" s="1"/>
  <c r="AA103" i="1"/>
  <c r="AB103" i="1" s="1"/>
  <c r="AA95" i="1"/>
  <c r="AB95" i="1" s="1"/>
  <c r="AA87" i="1"/>
  <c r="AB87" i="1" s="1"/>
  <c r="AA79" i="1"/>
  <c r="AB79" i="1" s="1"/>
  <c r="AA126" i="1"/>
  <c r="AB126" i="1" s="1"/>
  <c r="AA118" i="1"/>
  <c r="AB118" i="1" s="1"/>
  <c r="AA102" i="1"/>
  <c r="AB102" i="1" s="1"/>
  <c r="AA94" i="1"/>
  <c r="AB94" i="1" s="1"/>
  <c r="AA86" i="1"/>
  <c r="AB86" i="1" s="1"/>
  <c r="AA74" i="1"/>
  <c r="AB74" i="1" s="1"/>
  <c r="AA110" i="1"/>
  <c r="AB110" i="1" s="1"/>
  <c r="AA49" i="1"/>
  <c r="AB49" i="1" s="1"/>
  <c r="AA55" i="1"/>
  <c r="AB55" i="1" s="1"/>
  <c r="AA42" i="1"/>
  <c r="AB42" i="1" s="1"/>
  <c r="AA58" i="1"/>
  <c r="AB58" i="1" s="1"/>
  <c r="AA65" i="1"/>
  <c r="AB65" i="1" s="1"/>
  <c r="AA56" i="1"/>
  <c r="AB56" i="1" s="1"/>
  <c r="AA41" i="1"/>
  <c r="AB41" i="1" s="1"/>
  <c r="AA18" i="1"/>
  <c r="AB18" i="1" s="1"/>
  <c r="AA14" i="1"/>
  <c r="AB14" i="1" s="1"/>
  <c r="AA180" i="1"/>
  <c r="AB180" i="1" s="1"/>
  <c r="AA31" i="1"/>
  <c r="AB31" i="1" s="1"/>
  <c r="AA13" i="1"/>
  <c r="AB13" i="1" s="1"/>
  <c r="AA43" i="1"/>
  <c r="AB43" i="1" s="1"/>
  <c r="AA107" i="1"/>
  <c r="AB107" i="1" s="1"/>
  <c r="AA99" i="1"/>
  <c r="AB99" i="1" s="1"/>
  <c r="AA89" i="1"/>
  <c r="AB89" i="1" s="1"/>
  <c r="AA214" i="1"/>
  <c r="AB214" i="1" s="1"/>
  <c r="AA104" i="1"/>
  <c r="AB104" i="1" s="1"/>
  <c r="AA96" i="1"/>
  <c r="AB96" i="1" s="1"/>
  <c r="AA88" i="1"/>
  <c r="AB88" i="1" s="1"/>
  <c r="AA76" i="1"/>
  <c r="AB76" i="1" s="1"/>
  <c r="AA26" i="1"/>
  <c r="AB26" i="1" s="1"/>
  <c r="AA33" i="1"/>
  <c r="AB33" i="1" s="1"/>
  <c r="AA70" i="1"/>
  <c r="AB70" i="1" s="1"/>
  <c r="AA27" i="1"/>
  <c r="AB27" i="1" s="1"/>
  <c r="AA30" i="1"/>
  <c r="AB30" i="1" s="1"/>
  <c r="AA20" i="1"/>
  <c r="AB20" i="1" s="1"/>
  <c r="AA12" i="1"/>
  <c r="AB12" i="1" s="1"/>
  <c r="AA37" i="1"/>
  <c r="AB37" i="1" s="1"/>
  <c r="AA314" i="1"/>
  <c r="AB314" i="1" s="1"/>
  <c r="AA306" i="1"/>
  <c r="AB306" i="1" s="1"/>
  <c r="AA298" i="1"/>
  <c r="AB298" i="1" s="1"/>
  <c r="AA290" i="1"/>
  <c r="AB290" i="1" s="1"/>
  <c r="AA281" i="1"/>
  <c r="AB281" i="1" s="1"/>
  <c r="AA273" i="1"/>
  <c r="AB273" i="1" s="1"/>
  <c r="AA265" i="1"/>
  <c r="AB265" i="1" s="1"/>
  <c r="AA257" i="1"/>
  <c r="AB257" i="1" s="1"/>
  <c r="AA249" i="1"/>
  <c r="AB249" i="1" s="1"/>
  <c r="AA241" i="1"/>
  <c r="AB241" i="1" s="1"/>
  <c r="AA232" i="1"/>
  <c r="AB232" i="1" s="1"/>
  <c r="AA224" i="1"/>
  <c r="AB224" i="1" s="1"/>
  <c r="AA216" i="1"/>
  <c r="AB216" i="1" s="1"/>
  <c r="AA204" i="1"/>
  <c r="AB204" i="1" s="1"/>
  <c r="AA176" i="1"/>
  <c r="AB176" i="1" s="1"/>
  <c r="AA162" i="1"/>
  <c r="AB162" i="1" s="1"/>
  <c r="AA150" i="1"/>
  <c r="AB150" i="1" s="1"/>
  <c r="AA144" i="1"/>
  <c r="AB144" i="1" s="1"/>
  <c r="AA136" i="1"/>
  <c r="AB136" i="1" s="1"/>
  <c r="AA128" i="1"/>
  <c r="AB128" i="1" s="1"/>
  <c r="AA10" i="1"/>
  <c r="AB10" i="1" s="1"/>
  <c r="AA53" i="1"/>
  <c r="AB53" i="1" s="1"/>
  <c r="AA46" i="1"/>
  <c r="AB46" i="1" s="1"/>
  <c r="AA21" i="1"/>
  <c r="AB21" i="1" s="1"/>
  <c r="AA19" i="1"/>
  <c r="AB19" i="1" s="1"/>
  <c r="AA17" i="1"/>
  <c r="AB17" i="1" s="1"/>
  <c r="AA35" i="1"/>
  <c r="AB35" i="1" s="1"/>
  <c r="AA165" i="1"/>
  <c r="AB165" i="1" s="1"/>
  <c r="AA215" i="1"/>
  <c r="AB215" i="1" s="1"/>
  <c r="AA211" i="1"/>
  <c r="AB211" i="1" s="1"/>
  <c r="AA207" i="1"/>
  <c r="AB207" i="1" s="1"/>
  <c r="AA203" i="1"/>
  <c r="AB203" i="1" s="1"/>
  <c r="AA199" i="1"/>
  <c r="AB199" i="1" s="1"/>
  <c r="AA195" i="1"/>
  <c r="AB195" i="1" s="1"/>
  <c r="AA190" i="1"/>
  <c r="AB190" i="1" s="1"/>
  <c r="AA188" i="1"/>
  <c r="AB188" i="1" s="1"/>
  <c r="AA186" i="1"/>
  <c r="AB186" i="1" s="1"/>
  <c r="AA179" i="1"/>
  <c r="AB179" i="1" s="1"/>
  <c r="AA171" i="1"/>
  <c r="AB171" i="1" s="1"/>
  <c r="AA163" i="1"/>
  <c r="AB163" i="1" s="1"/>
  <c r="AA155" i="1"/>
  <c r="AB155" i="1" s="1"/>
  <c r="AA131" i="1"/>
  <c r="AB131" i="1" s="1"/>
  <c r="AA123" i="1"/>
  <c r="AB123" i="1" s="1"/>
  <c r="AA115" i="1"/>
  <c r="AB115" i="1" s="1"/>
  <c r="AA83" i="1"/>
  <c r="AB83" i="1" s="1"/>
  <c r="AA69" i="1"/>
  <c r="AB69" i="1" s="1"/>
  <c r="AA36" i="1"/>
  <c r="AB36" i="1" s="1"/>
  <c r="AA44" i="1"/>
  <c r="AB44" i="1" s="1"/>
  <c r="AA81" i="1"/>
  <c r="AB81" i="1" s="1"/>
  <c r="AA198" i="1"/>
  <c r="AB198" i="1" s="1"/>
  <c r="AA112" i="1"/>
  <c r="AB112" i="1" s="1"/>
  <c r="AA130" i="1"/>
  <c r="AB130" i="1" s="1"/>
  <c r="AA157" i="1"/>
  <c r="AB157" i="1" s="1"/>
</calcChain>
</file>

<file path=xl/sharedStrings.xml><?xml version="1.0" encoding="utf-8"?>
<sst xmlns="http://schemas.openxmlformats.org/spreadsheetml/2006/main" count="1825" uniqueCount="407">
  <si>
    <t>ANEXO ESTUDIO DE MERCADO:  SERVICIO MANTENIMIENTO PREVENTIVO Y CORRECTIVO A TODO COSTO DE LOS EQUIPOS, MAQUINARIA Y ENSERES DEL CAMAN LOTE 1: LOTE DE EQUIPAMIENTO INDUSTRIAL, HERRAMIENTAS DE TALLER Y EQUIPOS DE JARDINERÍA</t>
  </si>
  <si>
    <t xml:space="preserve">SERVICIO MANTENIMIENTO PREVENTIVO Y CORRECTIVO A TODO COSTO DE LOS EQUIPOS, MAQUINARIA Y ENSERES DEL CAMAN  </t>
  </si>
  <si>
    <t>CONSTRUCCIONES Y ACABADOS JYB SAS</t>
  </si>
  <si>
    <t>PROYECTOS INSTITUCIONALES DE COLOMBIA SAS</t>
  </si>
  <si>
    <t xml:space="preserve">CONFORT-ING JA SAS </t>
  </si>
  <si>
    <t xml:space="preserve"> SUA Y SERVICE INGENIERIA SAS </t>
  </si>
  <si>
    <t>SOLUCIONES Y SUMINISTROS IEMS SAS</t>
  </si>
  <si>
    <t>ITEM</t>
  </si>
  <si>
    <t>DESCRIPCION</t>
  </si>
  <si>
    <t>TIPO</t>
  </si>
  <si>
    <t>CANTIDAD</t>
  </si>
  <si>
    <t>UNIDAD DE MEDIDA</t>
  </si>
  <si>
    <t>CANTIDAD PROYECTADA</t>
  </si>
  <si>
    <t>VALOR UNITARIO</t>
  </si>
  <si>
    <t>IVA</t>
  </si>
  <si>
    <t>VALOR UNITARIO + IVA</t>
  </si>
  <si>
    <t>MENOR VALOR</t>
  </si>
  <si>
    <t>PROMEDIO</t>
  </si>
  <si>
    <t>MEDIA ARMÓNICA</t>
  </si>
  <si>
    <t>MEDIA GEOMÉTRICA</t>
  </si>
  <si>
    <t>DESVIACION ESTANDAR</t>
  </si>
  <si>
    <t>DISPERSION %</t>
  </si>
  <si>
    <t xml:space="preserve">PRECIO DE REFERENCIA </t>
  </si>
  <si>
    <t>METRICA SELECCIONADA</t>
  </si>
  <si>
    <t>EQUIPO DE SOLDADURA: INC: PORTA ELECTRODO, PINZA DE TIERRA, KIT ACC CAR</t>
  </si>
  <si>
    <t>DIAGNOSTICO TECNICO DETALLADO DEL EQUIPO CON ENTREGA DE INFORME INICIAL Y TABLA DE COSTOS.</t>
  </si>
  <si>
    <t>MANTENIMIENTO</t>
  </si>
  <si>
    <t>GLOBAL</t>
  </si>
  <si>
    <t xml:space="preserve">PROMEDIO </t>
  </si>
  <si>
    <t>LIMPIEZA DE RANURAS DE VENTILACIÓN Y BOTONES CON BROCHA SUAVE PARA EVITAR ACUMULACIÓN DE POLVO Y PELUSAS.</t>
  </si>
  <si>
    <t>COMPROBACIÓN Y LIMPIEZA DEL PORTA ELECTRODOS Y CABLES.</t>
  </si>
  <si>
    <t>PROTECCIÓN DEL EQUIPO CONTRA HUMEDAD Y AMBIENTES CORROSIVOS.</t>
  </si>
  <si>
    <t>MEDIA ARMONICA</t>
  </si>
  <si>
    <t>REVISIÓN DE DESGASTE EN RODAMIENTOS, Y CAMBIO SI ES NECESARIO.</t>
  </si>
  <si>
    <t>MANTENIMIENTO, SUMINISTRO Y CAMBIO</t>
  </si>
  <si>
    <t>REVISIÓN TÉCNICA Y AJUSTE DEL AMPERAJE Y OTROS PARÁMETROS ELÉCTRICOS CON PROFESIONALES CAPACITADOS.</t>
  </si>
  <si>
    <t xml:space="preserve"> EQUIPO ACETILENO SOLDADURA AUTOGENA DOS REGULADORES</t>
  </si>
  <si>
    <t>VERIFICACIÓN DEL CORRECTO FUNCIONAMIENTO DE VÁLVULAS DE SEGURIDAD Y REGULADORES, ASEGURANDO QUE ABRAN Y CIERREN SIN DIFICULTAD.</t>
  </si>
  <si>
    <t>LIMPIEZA DE REGULADORES, MANÓMETROS Y VÁLVULAS CON PAÑO SECO; EVITAR ACEITES O GRASAS QUE PUEDEN SER INFLAMABLES.</t>
  </si>
  <si>
    <t>REPARACIÓN O SUSTITUCIÓN DE VÁLVULAS Y PARTES INTERNAS DEL SOPLETE SI PRESENTAN.</t>
  </si>
  <si>
    <t>LIMPIAR Y DESOBSTRUIR ORIFICIOS Y TOBERAS DEL SOPLETE CON AGUJA DE LATÓN O HERRAMIENTA ADECUADA.</t>
  </si>
  <si>
    <t xml:space="preserve"> PULIDORA ELÉCTRICA</t>
  </si>
  <si>
    <t>LIMPIEZA EXTERNA CON CEPILLO SUAVE O PAÑO PARA ELIMINAR POLVO Y RESIDUOS.</t>
  </si>
  <si>
    <t>REEMPLAZO DE ESCOBILLAS DE CARBÓN.</t>
  </si>
  <si>
    <t>LAVADO DE LAS ALMOHADILLAS O DISCOS DE PULIDO</t>
  </si>
  <si>
    <t>CAMBIO DE LAS ALMOHADILLAS O DISCOS DE PULIDO</t>
  </si>
  <si>
    <t>REEMPLAZO DE CABLES ELÉCTRICOS.</t>
  </si>
  <si>
    <t>REPARACIÓN DE INTERRUPTORES DEFECTUOSOS.</t>
  </si>
  <si>
    <t>CAMBIO DE INTERRUPTORES DEFECTUOSOS.</t>
  </si>
  <si>
    <t>REPARACIÓN DE FALLOS ELÉCTRICOS O MECÁNICOS CON ASISTENCIA TÉCNICA CALIFICADA.</t>
  </si>
  <si>
    <t>DOBLATUBO HIDRAÚLICO DE 1/2" A 2" 12 TN</t>
  </si>
  <si>
    <t>LUBRICACIÓN DE EJES, PARA REDUCIR FRICCIÓN Y DESGASTE.</t>
  </si>
  <si>
    <t>LUBRICACION DE CILINDROS HIDRAULICOS, PARA REDUCIR FRICCIÓN Y DESGASTE.</t>
  </si>
  <si>
    <t>LUBRICACION DE GUIAS, PARA REDUCIR FRICCIÓN Y DESGASTE.</t>
  </si>
  <si>
    <t>LUBRICACION DE PUNTOS DE PIVOTE, PARA REDUCIR FRICCIÓN Y DESGASTE.</t>
  </si>
  <si>
    <t>REEMPLAZO DE SELLOS, CON FUGAS PARA EVITAR PÉRDIDAS HIDRÁULICAS.</t>
  </si>
  <si>
    <t>MEDIA GEOMETRICA</t>
  </si>
  <si>
    <t>REEMPLAZO DE EMPAQUETADURAS  CON FUGAS PARA EVITAR PÉRDIDAS HIDRÁULICAS.</t>
  </si>
  <si>
    <t>REEMPLAZO DE MANGUERAS  CON FUGAS PARA EVITAR PÉRDIDAS HIDRÁULICAS.</t>
  </si>
  <si>
    <t xml:space="preserve">SUSTITUCIÓN DE PIEZAS DESGASTADAS O DAÑADAS, COMO RODAMIENTOS </t>
  </si>
  <si>
    <t>REPARACIÓN TÉCNICA ESPECIALIZADA DEL SISTEMA HIDRÁULICO, PARA ASEGURAR FUNCIONAMIENTO CONFIABLE.</t>
  </si>
  <si>
    <t>REPARACIÓN TÉCNICA ESPECIALIZADA DE BOMBA PARA ASEGURAR FUNCIONAMIENTO CONFIABLE.</t>
  </si>
  <si>
    <t>REPARACIÓN TÉCNICA ESPECIALIZADA DE VALVULAS PARA ASEGURAR FUNCIONAMIENTO CONFIABLE.</t>
  </si>
  <si>
    <t>LIMPIEZA Y DESOBSTRUCCIÓN DE ORIFICIOS Y SISTEMAS INTERNOS, EVITANDO PROBLEMAS DE DOBLEZ O ARRUGAS EN TUBERÍA.</t>
  </si>
  <si>
    <t>AJUSTE DEL SISTEMA DE RETRACCIÓN HIDRÁULICA Y RESORTES.</t>
  </si>
  <si>
    <t>TRONZADORA DEWALT D28710-B3 </t>
  </si>
  <si>
    <t>LIMPIEZA  DE LA TRONZADORA, ESPECIALMENTE DE LAS REJILLAS DE VENTILACIÓN, PARA EVITAR ACUMULACIÓN DE POLVO Y PARTÍCULAS QUE PUEDAN PUEDAN PROVOCAR SOBRECALENTAMIENTO.</t>
  </si>
  <si>
    <t>VERIFICACIÓN DEL AJUSTE Y ESTADO DEL DISCO ABRASIVO; ASEGURARSE DE USAR DISCOS TIPO 1 PARA 4100 RPM O SUPERIORES, Y QUE ESTÉN FIRMEMENTE INSTALADOS.</t>
  </si>
  <si>
    <t>REEMPLAZO DE CABLES.</t>
  </si>
  <si>
    <t>REEMPLAZO DE INTERRUPTORES.</t>
  </si>
  <si>
    <t>CAMBIO DE CARBONES O ESCOBILLAS DE CARBÓN.</t>
  </si>
  <si>
    <t>PULIDORA ELÉCTRICA B&amp;D G720-B3</t>
  </si>
  <si>
    <t>LIMPIEZA EXTERNA CON PAÑO HÚMEDO Y LIGERO JABÓN, EVITAR PRODUCTOS QUÍMICOS ABRASIVOS O DISOLVENTES QUE DAÑEN LA CARCASA.</t>
  </si>
  <si>
    <t>REEMPLAZO DE ESCOBILLAS</t>
  </si>
  <si>
    <t>REEMPLAZO DE ENCHUFES.</t>
  </si>
  <si>
    <t>REEMPLAZO DE DISCOS ABRASIVOS DAÑADOS O INAPROPIADOS.</t>
  </si>
  <si>
    <t xml:space="preserve"> LIJADORA DE BANDA 6" X 48"DE DISCO</t>
  </si>
  <si>
    <t>LIMPIEZA REGULAR DEL EQUIPO, RETIRANDO POLVO Y RESIDUOS CON PAÑO SECO O AIRE COMPRIMIDO DE BAJA PRESIÓN.</t>
  </si>
  <si>
    <t>VERIFICACIÓN DEL CORRECTO TENSADO Y ALINEACIÓN DE LA BANDA ABRASIVA PARA EVITAR DESGASTES IRREGULARES O DESLIZAMIENTOS.</t>
  </si>
  <si>
    <t>REVISIÓN DEL ESTADO DE LAS MESAS DE TRABAJO, ASEGURANDO SU CORRECTA INCLINACIÓN Y FIJACIÓN (AJUSTABLE ENTRE 0° Y 45°).</t>
  </si>
  <si>
    <t>LUBRICACIÓN DE PARTES MÓVILES SEGÚN MANUAL DEL FABRICANTE (EJ. EJES Y RODILLOS).</t>
  </si>
  <si>
    <t>AJUSTE DE RODILLOS Y SISTEMAS DE TENSIÓN.</t>
  </si>
  <si>
    <t>REEMPLAZO DE BANDAS Y/O DISCOS ABRASIVOS.</t>
  </si>
  <si>
    <t>REEMPLAZO DE RODILLOS Y SISTEMAS DE TENSIÓN</t>
  </si>
  <si>
    <t>SUSTITUCIÓN DE CABLES ELÉCTRICOS O INTERRUPTORES DEFECTUOSOS PARA EVITAR RIESGOS.</t>
  </si>
  <si>
    <t>TALADRO DE ÁRBOL 2220 RPM /0-1" DE MANDRIL</t>
  </si>
  <si>
    <t>LUBRICACIÓN DE ENGRANAJES, HUSILLO Y PARTES MÓVILES SEGÚN MANUAL DEL FABRICANTE PARA EVITAR OXIDACIÓN Y FRICCIÓN EXCESIVA.</t>
  </si>
  <si>
    <t>COMPROBAR ALINEACIÓN DEL HUSILLO Y MANDRIL PARA ASEGURAR PERFORACIONES PRECISAS.</t>
  </si>
  <si>
    <t>AJUSTE DE CORREAS Y POLEAS</t>
  </si>
  <si>
    <t>REEMPLAZO  DE CORREAS Y POLEAS</t>
  </si>
  <si>
    <t>SUSTITUCIÓN DE ESCOBILLAS DE CARBÓN O CARBONES DEL MOTOR CUANDO ESTÉN GASTADOS.</t>
  </si>
  <si>
    <t>CAMBIO DE INTERRUPTORES, CABLES O CONEXIONES DEFECTUOSAS.</t>
  </si>
  <si>
    <t>SUSTITUCIÓN DE COMPONENTES MECÁNICOS DAÑADOS, COMO RODAMIENTOS O EJES.</t>
  </si>
  <si>
    <t>CEPILLO ELÉCTRICO PARA MADERA</t>
  </si>
  <si>
    <t>LIMPIEZA DE REJILLAS DE VENTILACIÓN.</t>
  </si>
  <si>
    <t>AFILAR CUCHILLAS</t>
  </si>
  <si>
    <t>AJUSTAR Y ASEGURAR QUE LAS CUCHILLAS ESTÉN CORRECTAMENTE MONTADAS Y CON EL TORNILLO DE SUJECIÓN APRETADO PARA EVITAR VIBRACIONES.</t>
  </si>
  <si>
    <t>REPARACIÓNDE INTERRUPTORES DEFECTUOSOS O COMPONENTES ELÉCTRICOS.</t>
  </si>
  <si>
    <t>DESMONTAJE Y LIMPIEZA INTERNA PARA RETIRAR RESIDUOS ACUMULADOS QUE PUEDAN AFECTAR EL MOTOR O MECANISMO.</t>
  </si>
  <si>
    <t>REPARACIÓN DE DAÑOS EN LA BASE Y ESTRUCTURA PARA ASEGURAR ESTABILIDAD Y PRECISIÓN EN EL CEPILLADO.</t>
  </si>
  <si>
    <t>CAMBIO DE CABLES Y ENCHUFES PARA DETECTAR.</t>
  </si>
  <si>
    <t>REEMPLAZO DE ESCOBILLAS DE CARBÓN CUANDO ESTÉN DESGASTADAS, ASEGURANDO USAR REPUESTOS ORIGINALES.</t>
  </si>
  <si>
    <t>CAMBIO DE INTERRUPTORES DEFECTUOSOS O COMPONENTES ELÉCTRICOS CON AYUDA DE TÉCNICO ESPECIALIZADO.</t>
  </si>
  <si>
    <t>RUTEADORA</t>
  </si>
  <si>
    <t>REVISIÓN Y LUBRICACIÓN PERIÓDICA DE PARTES MÓVILES.</t>
  </si>
  <si>
    <t>REPARACIÓN DE RODAMIENTOS Y PIEZAS MECÁNICAS.</t>
  </si>
  <si>
    <t>AFILADO DE LAS FRESAS</t>
  </si>
  <si>
    <t>CAMBIO DE LAS FRESAS</t>
  </si>
  <si>
    <t>CAMBIO DE CARBONES O ESCOBILLAS DEL MOTOR.</t>
  </si>
  <si>
    <t>REEMPLAZO DE CABLES, INTERRUPTORES O COMPONENTES ELÉCTRICOS.</t>
  </si>
  <si>
    <t>SUSTITUCIÓN DE RODAMIENTOS Y PIEZAS MECÁNICAS DAÑADAS O RUIDOSAS.</t>
  </si>
  <si>
    <t>INGLETEADORA DE 12 PULGADAS 1500 W</t>
  </si>
  <si>
    <t>LIMPIEZA DE LAS REJILLAS DE VENTILACIÓN.</t>
  </si>
  <si>
    <t>LUBRICACIÓN PERIÓDICA DE RIELES Y PARTES MÓVILES.</t>
  </si>
  <si>
    <t>AJUSTE DE TORNILLOS Y PERNOS</t>
  </si>
  <si>
    <t>REPARACIÓN DE RIELES DESLIZANTES Y GUÍAS.</t>
  </si>
  <si>
    <t>REEMPLAZO DE DISCOS DE SIERRA</t>
  </si>
  <si>
    <t>SUSTITUCIÓN DE CABLES ELÉCTRICOS, ENCHUFES O INTERRUPTORES DEFECTUOSOS</t>
  </si>
  <si>
    <t>SUSTITUCIÓN DE RIELES DESLIZANTES Y GUÍAS</t>
  </si>
  <si>
    <t>RUTEADORA INDUSTRIAL</t>
  </si>
  <si>
    <t>LIMPIEZA  DE LA RUTEADORA, ELIMINANDO POLVO, VIRUTAS Y RESIDUOS CON AIRE COMPRIMIDO</t>
  </si>
  <si>
    <t>LUBRICACIÓN DE HUSILLOS, EJES Y RODAMIENTOS CON LUBRICANTES RECOMENDADOS (ACEITE O GRASA DE LITIO).</t>
  </si>
  <si>
    <t>COMPROBACIÓN DEL ESTADO Y FIJACIÓN DE FRESAS Y COMPONENTES DE CORTE, GARANTIZANDO QUE ESTÉN AFILADOS Y BIEN MONTADOS.</t>
  </si>
  <si>
    <t>REPARACIÓN DE PARTES DAÑADAS O DETERIORADAS COMO RODAMIENTOS, HUSILLOS Y COMPONENTES ELÉCTRICOS.</t>
  </si>
  <si>
    <t>REPARACIÓN TÉCNICA ESPECIALIZADA PARA PROBLEMAS DE VIBRACIÓN, RUIDOS ANORMALES O FALLOS ELÉCTRICOS.</t>
  </si>
  <si>
    <t>SUSTITUCIÓN DE PARTES DAÑADAS O DETERIORADAS COMO RODAMIENTOS, HUSILLOS Y COMPONENTES ELÉCTRICOS.</t>
  </si>
  <si>
    <t>CAMBIO  DE ESCOBILLAS DE CARBÓN O CARBONES DEL MOTOR.</t>
  </si>
  <si>
    <t>SUSTITUCIÓN DE FRESAS.</t>
  </si>
  <si>
    <t>TALADRO PERCUTOR 3/4-PULG 720W 2900RPM</t>
  </si>
  <si>
    <t>LIMPIAR LAS RANURAS DE VENTILACIÓN PARA EVITAR SOBRECALENTAMIENTO.</t>
  </si>
  <si>
    <t>AJUSTAR LA CONEXIÓN DEL MANDRIL, ASEGURANDO QUE ESTÉ FIRME Y SIN JUEGO.</t>
  </si>
  <si>
    <t>LUBRICAR CON GRASA ADECUADA LAS PARTES MECÁNICAS MÓVILES SI ASÍ LO RECOMIENDA EL FABRICANTE.</t>
  </si>
  <si>
    <t>REPARACIÓN DE CABLES, ENCHUFE O INTERRUPTOR EN CASO DE DETECTARSE FALLAS ELÉCTRICAS.</t>
  </si>
  <si>
    <t>AJUSTE DEL MANDRIL Y BROCAS EN CASO DE QUE GIREN CON JUEGO O NO SUJETEN CORRECTAMENTE.</t>
  </si>
  <si>
    <t>REEMPLAZO DE ESCOBILLAS DE CARBÓN CUANDO PRESENTEN DESGASTE.</t>
  </si>
  <si>
    <t>SUSTITUCIÓN DE CABLES, ENCHUFE O INTERRUPTOR EN CASO DE DETECTARSE FALLAS ELÉCTRICAS.</t>
  </si>
  <si>
    <t>CAMBIO DE ENGRANAJES O PIEZAS MECÁNICAS DAÑADAS O DESGASTADAS.</t>
  </si>
  <si>
    <t>MAQUINA SIERRA SINFÍN</t>
  </si>
  <si>
    <t>LUBRICAR PARTES MÓVILES, COMO LA MESA MÓVIL, GUÍAS Y SISTEMA DE TENSIÓN, SEGÚN INDICACIONES DEL FABRICANTE</t>
  </si>
  <si>
    <t>REPARACIÓN DEL MOTOR Y SISTEMA ELÉCTRICO</t>
  </si>
  <si>
    <t>REPARACIÓN DE CUALQUIER FUGA O PÉRDIDA EN COMPONENTES HIDRÁULICOS</t>
  </si>
  <si>
    <t>REEMPLAZAR LA CINTA SINFÍN (HOJA)</t>
  </si>
  <si>
    <t>SUSTITUCIÓN DE PIEZAS DESGASTADAS O ROTAS, INCLUYENDO LA CINTA SINFÍN, CORREAS, RODAMIENTOS U OTROS COMPONENTES MECÁNICOS Y ELÉCTRICOS CON REPUESTOS ORIGINALES.</t>
  </si>
  <si>
    <t>REEMPLAZO DEL MOTOR</t>
  </si>
  <si>
    <t xml:space="preserve">REEMPLAZO DEL SISTEMA ELÉCTRICO </t>
  </si>
  <si>
    <t>LIJADORA DE ACABADO ORBITAL SSP MAKIT</t>
  </si>
  <si>
    <t>ASEGURARSE DE QUE LA BOLSA O RECOLECTOR DE POLVO ESTÉ LIMPIO Y CORRECTAMENTE INSTALADO PARA OPTIMIZAR EL RENDIMIENTO Y SEGURIDAD.</t>
  </si>
  <si>
    <t>LIMPIEZA CON AIRE COMPRIMIDO  PARA REMOVER POLVO Y VIRUTAS ACUMULADAS EN REJILLAS DE VENTILACIÓN Y SUPERFICIE.</t>
  </si>
  <si>
    <t>REPARACIÓN DE CABLES Y ENCHUFES DAÑADOS PARA EVITAR FALLAS ELÉCTRICAS O RIESGOS DE ELECTROCUCIÓN.</t>
  </si>
  <si>
    <t>REEMPLAZAR EL DISCO ABRASIVO Y ALMOHADILLA</t>
  </si>
  <si>
    <t>REEMPLAZO DE ESCOBILLAS DE CARBÓN</t>
  </si>
  <si>
    <t>SUSTITUCIÓN DE CABLES Y ENCHUFES DAÑADOS PARA EVITAR FALLAS ELÉCTRICAS O RIESGOS DE ELECTROCUCIÓN.</t>
  </si>
  <si>
    <t>SUSTITUCIÓN DEL DISCO ABRASIVO O ALMOHADILLA SI ESTÁN DAÑADOS O DEFORMADOS.</t>
  </si>
  <si>
    <t>MAQUINA ASERRADORA S/ 664,   MAQUINA ASERRADORA S/ 05870, MAQUINA ASERRADORA P/4941</t>
  </si>
  <si>
    <t>LUBRICACIÓN DE EJES, RODAMIENTOS, GUÍAS Y SISTEMA DE AVANCE</t>
  </si>
  <si>
    <t>ALINEACIÓN DE LA HOJA DE SIERRA.</t>
  </si>
  <si>
    <t>REEMPLAZO DE HOJAS DE SIERRA.</t>
  </si>
  <si>
    <t>REPARACIÓN DE PIEZAS MECÁNICAS DESGASTADAS COMO RODAMIENTOS, CORREAS, GUÍAS O EJES.</t>
  </si>
  <si>
    <t>ATENCIÓN A FALLOS ELÉCTRICOS, REALIZANDO REPARACIONES O SUSTITUCIONES EN MOTOR, CABLES O SISTEMAS DE CONTROL.</t>
  </si>
  <si>
    <t>AJUSTE Y REPARACIÓN DE DESVIACIONES DE LA HOJA PARA EVITAR CORTES IMPRECISOS O VIBRACIONES.</t>
  </si>
  <si>
    <t>SUSTITUCIÓN DE PIEZAS MECÁNICAS DESGASTADAS COMO RODAMIENTOS, CORREAS, GUÍAS O EJES.</t>
  </si>
  <si>
    <t>MAQUINA PLANEADORA S/S GEBRUDER</t>
  </si>
  <si>
    <t>LUBRICACIÓN : ACEITAR LOS RODAMIENTOS Y PUNTOS DE PIVOTE CONFORME A LAS INDICACIONES DEL FABRICANTE PARA ASEGURAR UN MOVIMIENTO SUAVE Y EVITAR DESGASTE PREMATURO.</t>
  </si>
  <si>
    <t xml:space="preserve">AJUSTAR CORREAS: INSPECCIONAR  Y AJUSTARLA TENSIÓN Y ESTADO DE CORREAS DE TRANSMISIÓN </t>
  </si>
  <si>
    <t>VERIFICACIÓN DE CUCHILLAS: REVISAR QUE ESTÉN BIEN FIJADAS, AFILADAS Y SIN DAÑOS, EN CASO DE SER NECESARI AFILARLAS</t>
  </si>
  <si>
    <t>INSPECCIÓN ELÉCTRICA: COMPROBAR CABLES, INTERRUPTORES, CONEXIONES Y SISTEMA DE PROTECCIÓN. REPARAR LO QUE NO SE ENCUENTRE EN OPTIMAS CONDICIONES</t>
  </si>
  <si>
    <t>REEMPLAZO DE CUCHILLAS</t>
  </si>
  <si>
    <t>CAMBIO DE INTERRUPTORES, CABLES O COMPONENTES ELÉCTRICOS DEFECTUOSOS.</t>
  </si>
  <si>
    <t>COMPRESOR 2.0 HP CRAFTSMAN</t>
  </si>
  <si>
    <t>DRENAR LA HUMEDAD ACUMULADA EN EL TANQUE MEDIANTE LA VÁLVULA DE DRENAJE PARA EVITAR CORROSIÓN INTERNA.</t>
  </si>
  <si>
    <t>LIMPIAR EL FILTRO DE AIRE</t>
  </si>
  <si>
    <t>VERIFICAR EL NIVEL Y ESTADO DEL ACEITE LUBRICANTE EN LA BOMBA; CAMBIAR EL ACEITE SINTÉTICO NO DETERGENTE</t>
  </si>
  <si>
    <t xml:space="preserve">COMPROBAR LA TENSIÓN Y ESTADO DE LA CORREA DE TRANSMISIÓN; AJUSTAR </t>
  </si>
  <si>
    <t>REMPLAZAR LA CORREA DE TRANSMISIÓN</t>
  </si>
  <si>
    <t>REMPLAZAR FILTRO DE AIRE</t>
  </si>
  <si>
    <t>TROMPO PARA MADERA DOBLE</t>
  </si>
  <si>
    <t>APLICAR UNA CAPA LIGERA DE LUBRICANTE ANTICORROSIVO (POR EJEMPLO WD-40) EN LA SUPERFICIE METÁLICA DE LA MESA PARA PREVENIR OXIDACIÓN.</t>
  </si>
  <si>
    <t>REVISIÓN DE LAS BROCAS O CUCHILLAS, ASEGURANDO QUE ESTÉN AFILADAS (AFILARLAS DE SER EL CASO) Y BIEN FIJADAS.</t>
  </si>
  <si>
    <t>VERIFICAR AJUSTES Y SEGURIDADES COMO DEFENSAS Y CALIBRADORES, ASEGURANDO QUE ESTÉN EN BUEN ESTADO Y CORRECTAMENTE UBICADOS.</t>
  </si>
  <si>
    <t>REPARAR CABLES, ENCHUFES O INTERRUPTORES QUE PRESENTEN FALLAS.</t>
  </si>
  <si>
    <t>DESMONTAR Y LIMPIAR INTERNAMENTE EL MOTOR Y COMPONENTES ELÉCTRICOS</t>
  </si>
  <si>
    <t>AJUSTAR Y REPARAR EL SISTEMA DE FRENADO Y CONTROL DE ENCENDIDO/APAGADO.</t>
  </si>
  <si>
    <t>REEMPLAZAR BROCAS Y CUCHILLAS</t>
  </si>
  <si>
    <t>CAMBIAR CABLES, ENCHUFES O INTERRUPTORES QUE PRESENTEN FALLAS.</t>
  </si>
  <si>
    <t xml:space="preserve">MINI TRACTOR </t>
  </si>
  <si>
    <t>CAMBIO DE CUCHILLAS DE CORTE (CUCHILLAS DE CORTE) CONSISTE EN EL CAMBIO Y SUMINISTRO DE CUCHILLAS CONFORME A LA FICHA TÉCNICA Y LA PUESTA EN CORRECTO FUNCIONAMIENTO DEL SISTEMA.</t>
  </si>
  <si>
    <t>CAMBIO DE ACEITE Y FILTRO DE ACEITE DEL MOTOR, CONSISTE EN REALIZAR EL CAMBIO DE ACEITE DEL MINI-TRACTOR (ACEITE MOTOR 15W40), ADICIONLMENTE CAMBIAR EL FILTRO DEL ACEITE POR EL NUEVO CARTUCHO EASY CHANGE Y REEMPLAZARLO POR UNO NUEVO PRELLENADO, ASEGURANDO CORRECTA LUBRICACIÓN Y LIMPIEZA INTERNA.</t>
  </si>
  <si>
    <t>DETECCIÓN DE FUGAS, CAMBIO Y SUMINISTRO, REVISAR MOTOR, MANGUERAS, UNIONES, EMPAQUES PARA IDENTIFICAR FUGAS DE ACEITE O GASOLINA, EN CASO DE SER NECESARIO CAMBIAR Y SUMINISTRAR MANGUERAS Y EMPAQUES NECESARIOS PARA SU CORRECTO FUNCIONAMIENTO.</t>
  </si>
  <si>
    <t xml:space="preserve">CAMBIO Y SUMINISTRO CORREAS DE DISTRIBUCIÓN DE CORTE CONSISTE EN CAMBIO Y SUMINISTRO DE CORREAS DE DISTRIBUCIÓN DE LAS POLEAS DE SISTEMA DE CORTE DE MINITRACTOR. </t>
  </si>
  <si>
    <t>CAMBIO Y SUMINISTRO DE POLEAS SISTEMA DE CORTE, CONSISTE EN EL CAMBIO Y SUMINISTRO DE POLEAS DE DISTRIBUCIÓN DEL SISTEMA DE CORTE.</t>
  </si>
  <si>
    <t>CAMBIO Y SUMINISTRO DE ARRANQUE DE MOTOR, ENCENDER EL EQUIPO Y VERIFICAR SONIDO, VIBRACIONES, EMISIÓN DE HUMO Y RESPUESTA DEL ACELERADOR EN CASO DE SER NECESARIO REALIZAR EL CAMBIO DE ARRANQUE DE MOTOR.</t>
  </si>
  <si>
    <t>CAMBIO Y SUMINISTRO DEL FILTRO DE AIRE, CONSISTE EN EL CAMBIO Y SUMINISTRO DEL FILTRO PRIMARIO DE AIRE, REALIZANDO LIMPIEZA DE POLVO CON AIRE A BAJA PRESIÓN O GOLPES SUAVES.</t>
  </si>
  <si>
    <t>CAMBIO Y SUMINISTRO DE BUJÍAS, CONSISTE EL CAMBIO Y SUMINISTRO DE BUJÍAS Y REALIZAR LA LIMPIEZA DE ELECTRODOS, MEDIR CALIBRACIÓN.</t>
  </si>
  <si>
    <t xml:space="preserve">CAMBIO Y SUMINISTRO CORREA DE TRANSMISIÓN, CONSISTE EN CAMBIO Y SUMINISTRO DE CORREAS DE TRANSMISIÓN DE MINITRACTOR. </t>
  </si>
  <si>
    <t>GUADAÑA STILH 280</t>
  </si>
  <si>
    <t>LUBRICACIÓN DE TRANSMISIÓN.</t>
  </si>
  <si>
    <t>LIMPIEZA DESCARBONAMIENTO MOTOR.</t>
  </si>
  <si>
    <t>SINCRONIZACIÓN CARBURADOR</t>
  </si>
  <si>
    <t>REVISIÓN Y ENGRASE DE CABEZOTE</t>
  </si>
  <si>
    <t>LIMPIEZA FILTRO DE GASOLINA Y DE AIRE.</t>
  </si>
  <si>
    <t>REVISIÓN Y MANTENIMIENTO SISTEMA ELÉCTRICO.</t>
  </si>
  <si>
    <t>CAMBIO DE BALINERAS</t>
  </si>
  <si>
    <t xml:space="preserve">SUMINSITRO Y CAMBIO </t>
  </si>
  <si>
    <t>CAMBIO DE PISTÓN Y ANILLOS</t>
  </si>
  <si>
    <t>CAMBIO DE BOBINA</t>
  </si>
  <si>
    <t>CAMBIO DE CIGÜEÑAL</t>
  </si>
  <si>
    <t>CAMBIO DE CILINDRO</t>
  </si>
  <si>
    <t>CAMBIO DE VARILLA O EJE</t>
  </si>
  <si>
    <t>CAMBIO DE CARBURADOR</t>
  </si>
  <si>
    <t>CAMBIO DE JUEGO EMPAQUES MOTOR</t>
  </si>
  <si>
    <t>CAMBIO DE BUJÍA</t>
  </si>
  <si>
    <t>CAMBIO DE GUAYA Y REVESTIMIENTO</t>
  </si>
  <si>
    <t>CAMBIO DE RETENEDORES</t>
  </si>
  <si>
    <t>CAMBIO FILTRO GASOLINA Y AIRE</t>
  </si>
  <si>
    <t>CAMBIO DE EMPUÑADURA DE MANDO</t>
  </si>
  <si>
    <t>CAMBIO DEPÓSITO DE COMBUSTIBLE</t>
  </si>
  <si>
    <t>CAMBIO DE JUEGO DE PIÑONES</t>
  </si>
  <si>
    <t>CAMBIO CAJA REDUCTORA COMPLETA</t>
  </si>
  <si>
    <t>CAMBIO TORNILLO CIERRE CAJA REDUCTORA</t>
  </si>
  <si>
    <t>CAMBIO DE CUERDA PARA ARRANQUE</t>
  </si>
  <si>
    <t>CAMBIO RESORTE RETRÁCTIL</t>
  </si>
  <si>
    <t>CAMBIO TRINQUETE DE ARRANQUE</t>
  </si>
  <si>
    <t>CAMBIO TAPA TANQUE COMBUSTIBLE</t>
  </si>
  <si>
    <t>CAMBIO KIT CARBURADOR</t>
  </si>
  <si>
    <t>CAMBIO EMBRAGUE COMPLETO, INCLUYE MUELLE</t>
  </si>
  <si>
    <t>CAMBIO TAMBOR EMBRAGUE</t>
  </si>
  <si>
    <t>CAMBIO MUELLE EMBRAGUE</t>
  </si>
  <si>
    <t>CAMBIO DE TRANSMISIÓN</t>
  </si>
  <si>
    <t>CAMBIO TUERCA DE SEGURIDAD</t>
  </si>
  <si>
    <t>CAMBIO CODO Y ABRAZADERA</t>
  </si>
  <si>
    <t>CAMBIO TUERCAS, TORNILLOS, PERNOS</t>
  </si>
  <si>
    <t>CAMBIO DE RODAMIENTOS</t>
  </si>
  <si>
    <t>CAMBIO DEL EXOSTO</t>
  </si>
  <si>
    <t>CAMBIO DE PLATOS DE TRANSMISIÓN</t>
  </si>
  <si>
    <t>CAMBIO DE ARNÉS</t>
  </si>
  <si>
    <t>CAMBIO DE MOTOR</t>
  </si>
  <si>
    <t>GUADAÑA STILH 450</t>
  </si>
  <si>
    <t>REALIZAR LIMPIEZA EN GENERAL A LA MÁQUINA, MANTENGA LA MAQUINA SIEMPRE LIMPIA, DE LO CONTRARIO ESTA PODRÍA NO FUNCIONAR CORRECTAMENTE.</t>
  </si>
  <si>
    <t>REALIZAR LIMPIEZA A LA SUPERFICIE DE LA MÁQUINA. LÍMPIELA CON UN PAÑO SECO Y SUAVE. SI LA MAQUINA ESTÁ MUY SUCIA, MOJE LIGERAMENTE UN PAÑO CON DETERGENTE NEUTRO, ESCÚRRALO BIEN Y, A CONTINUACIÓN, LIMPIE LA SUPERFICIE DE LA MÁQUINA. TRAS LIMPIARLA CON UN PAÑO HÚMEDO, VUELVA A LIMPIARLA CON UN PAÑO SECO.</t>
  </si>
  <si>
    <t>REALIZAR LIMPIEZA AL HOOK Y AL COMPARTIMIENTO DEL HOOK SEGÚN FIGURA 10-01 DEL MANUAL MAUSER SPEZIAL 1245/1246 INSTRUCTION MANUAL. Pagina donde se relaciona el manual: https://www.stihl.com.co/es/informacion-y-servicios/manuales-instrucciones/fs-41377405100</t>
  </si>
  <si>
    <t>REALIZAR LUBRICACIÓN A TODOS LOS PUNTOS DESCRITOS EN LA FIGURA 10-02 DEL MANUAL MAUSER SPEZIAL 1245/1246 INSTRUCTION MANUAL. UTILICE ACEITE CON UNA VISCOSIDAD DE 22.0 MM2/S A 40 GRADOS CENTÍGRADOS Y UNA DENSIDAD DE 0.865 G/CM3 A 15 GRADOS CENTÍGRADOS.</t>
  </si>
  <si>
    <t>REALIZAR LUBRICACIÓN A LAS PARTES FRONTALES SEGÚN FIGURA 10-04 DEL MANUAL MAUSER SPEZIAL 1245/1246 INSTRUCTION ANUAL. UTILICE ACEITE CON UNA VISCOSIDAD DE 22.0 MM2/S A 40 GRADOS CENTÍGRADOS Y UNA DENSIDAD DE 0.865 G/CM3 A 15 GRADOS CENTÍGRADOS.</t>
  </si>
  <si>
    <t>REALIZAR LUBRICACIÓN AL TOP-FEED SEGÚN FIGURA 10-05 DEL MANUAL MAUSER SPEZIAL 1245/1246 INSTRUCTION MANUAL. USE SOLAMENTE GRASA DE LITIO CON UN PUNTO DE GOTEO DE 185 GRADOS CENTÍGRADOS Y UNA CAMINATA DE PENETRACIÓN DE 22 A 25 MM A 25 GRADOS CENTÍGRADOS.</t>
  </si>
  <si>
    <t>REALIZAR CAMBIO DE AGUJAS POR NUEVAS.</t>
  </si>
  <si>
    <t>SUMINSITRO Y CAMBIO</t>
  </si>
  <si>
    <t>REALIZAR INSPECCIÓN EN GENERAL DE LA MAQUINA POR CONDICIÓN.</t>
  </si>
  <si>
    <t>REALIZAR EL CAMBIO DE PIEZAS QUE SE ENCUENTREN DESGASTADAS, DETERIORADAS O DAÑADAS POR NUEVAS Y ORIGINALES.</t>
  </si>
  <si>
    <t>REALIZAR CAMBIO MANDATORIO DE GANCHO.</t>
  </si>
  <si>
    <t>REALIZAR ALINEACIÓN Y AJUSTE DE AGUJA Y DEMÁS COMPONENTES.</t>
  </si>
  <si>
    <t>REALIZAR GRADUACIÓN DE PUNTADA SEGÚN MANUAL.</t>
  </si>
  <si>
    <t xml:space="preserve">GUADAÑA HUSQVARNA 143-RII </t>
  </si>
  <si>
    <t>CAMBIO DE FILTRO DE AIRE</t>
  </si>
  <si>
    <t>SINCRONIZACIÓN DE CARBURADOR</t>
  </si>
  <si>
    <t>CAMBIO DE ANILLOS</t>
  </si>
  <si>
    <t>ENGRASE DE TRASMISIÓN Y VARILLA</t>
  </si>
  <si>
    <t>CAMBIO DE FILTRO DE COMBUSTIBLE</t>
  </si>
  <si>
    <t>CAMBIO DE EMPAQUETADURA</t>
  </si>
  <si>
    <t>SINCRONIZACIÓN Y AJUSTE DEL CARBURADOR</t>
  </si>
  <si>
    <t xml:space="preserve">MANTENIMIENTO </t>
  </si>
  <si>
    <t>ENGRASE DE TRANSMISIÓN Y VARILLA</t>
  </si>
  <si>
    <t>CAMBIO DE CABEZAL DE CORTE (TRIMMY HEAD / T35)</t>
  </si>
  <si>
    <t>CAMBIO O AFILADO DE CUCHILLAS METÁLICAS (3 O 4 PUNTAS)</t>
  </si>
  <si>
    <t>CAMBIO DE EMBRAGUE</t>
  </si>
  <si>
    <t>CAMBIO DE BOBINA DE ENCENDIDO (CDI)</t>
  </si>
  <si>
    <t>REVISIÓN Y AJUSTE DEL SISTEMA DE ARRANQUE (PIOLA, RESORTE)</t>
  </si>
  <si>
    <t>CAMBIO DE MANGUERAS DE COMBUSTIBLE</t>
  </si>
  <si>
    <t>CAMBIO DE DIAFRAGMAS DEL CARBURADOR (KIT REPARACIÓN)</t>
  </si>
  <si>
    <t>REVISIÓN Y CAMBIO DEL DEFLECTOR PLÁSTICO DE SEGURIDAD</t>
  </si>
  <si>
    <t>REVISIÓN Y CAMBIO DE AMORTIGUADORES ANTI-VIBRACIÓN</t>
  </si>
  <si>
    <t>REVISIÓN Y CAMBIO DE EJE CARDÁN O VARILLA</t>
  </si>
  <si>
    <t>REVISIÓN Y CAMBIO DE RETENES DE CIGÜEÑAL Y TRANSMISIÓN</t>
  </si>
  <si>
    <t>LIMPIEZA GENERAL DE LA MÁQUINA (SUPERFICIE, MOTOR, FILTROS EXTERNOS)</t>
  </si>
  <si>
    <t>LIMPIEZA CON PAÑO SECO Y DETERGENTE NEUTRO EN SUPERFICIE EXTERNA</t>
  </si>
  <si>
    <t>LIMPIEZA DETALLADA DE COMPARTIMIENTO DE CORTE Y HOOK (ZONA DE EMBRAGUE/CABEZAL)</t>
  </si>
  <si>
    <t>LUBRICACIÓN GENERAL DE PUNTOS MÓVILES SEGÚN MANUAL TÉCNICO (ACEITE 22.0 MM²/S A 40 °C)</t>
  </si>
  <si>
    <t>LUBRICACIÓN DE PARTES FRONTALES DE LA MÁQUINA</t>
  </si>
  <si>
    <t>LUBRICACIÓN DE TOP-FEED Y ENGRANAJES CON GRASA DE LITIO (PUNTO DE GOTEO 185 °C)</t>
  </si>
  <si>
    <t>CAMBIO DE AGUJAS / PERNOS DE FIJACIÓN Y AJUSTE DE VARILLAS (SEGÚN DESGASTE)</t>
  </si>
  <si>
    <t>INSPECCIÓN GENERAL DE ESTADO DE LA GUADAÑA (CONDICIÓN MECÁNICA Y ESTRUCTURAL)</t>
  </si>
  <si>
    <t>CAMBIO DE PIEZAS DESGASTADAS, DETERIORADAS O DAÑADAS (SOLO ORIGINALES HUSQVARNA)</t>
  </si>
  <si>
    <t>CAMBIO MANDATORIO DE GANCHO DE SUJECIÓN / SOPORTE DE GUADAÑA</t>
  </si>
  <si>
    <t>ALINEACIÓN Y AJUSTE DE COMPONENTES (EJE, VARILLA, CABEZAL)</t>
  </si>
  <si>
    <t>GRADUACIÓN DE MEZCLA Y FUNCIONAMIENTO SEGÚN MANUAL TÉCNICO Paginas de referencia del Manual: https://www.husqvarna.com/co/asistencia/143r-ii/</t>
  </si>
  <si>
    <t>REVISIÓN DEL SISTEMA ELÉCTRICO (SWITCH DE APAGADO, BOBINA, CABLEADO)</t>
  </si>
  <si>
    <t>LIMPIEZA, AJUSTE Y CAMBIO DE PIEZAS REQUERIDAS DEL MOTOR (SEGÚN MANUAL)</t>
  </si>
  <si>
    <t>SIERRA ALTERNATIVA DW304P</t>
  </si>
  <si>
    <t>INSPECCIÓN TÉCNICA Y FUNCIONAL DETALLADA DEL EQUIPO</t>
  </si>
  <si>
    <t>LIMPIEZA PARA ELIMINAR POLVO, RESIDUOS Y VIRUTAS CON AIRE COMPRIMIDO</t>
  </si>
  <si>
    <t>LUBRICACIÓN LIGERA EN EL EJE OSCILANTE Y PARTES MÓVILES SEGÚN INDICACIONES DEL FABRICANTE</t>
  </si>
  <si>
    <t>AFILAR LAS HOJAS DE SIERRA</t>
  </si>
  <si>
    <t>REPARACIÓN DEL INTERRUPTOR SI FALLA O PRESENTA MAL CONTACTO.</t>
  </si>
  <si>
    <t>REEMPLAZO  DE HOJAS DE SIERRA</t>
  </si>
  <si>
    <t>SUSTITUCIÓN DE ESCOBILLAS DE CARBÓN</t>
  </si>
  <si>
    <t>CAMBIO DEL INTERRUPTOR SI FALLA O PRESENTA MAL CONTACTO.</t>
  </si>
  <si>
    <t>SUBTOTAL COTIZACION</t>
  </si>
  <si>
    <t>TOTAL VALORES UNITARIOS ESTIMADOS POR LA ENTIDAD</t>
  </si>
  <si>
    <t>ANEXO ESTUDIO DE MERCADO:  SERVICIO MANTENIMIENTO PREVENTIVO Y CORRECTIVO A TODO COSTO DE LOS EQUIPOS, MAQUINARIA Y ENSERES DEL CAMAN LOTE 2:  EQUIPOS DE IMPRESIÓN INDUSTRIAL, SISTEMAS AUDIOVISUALES Y EQUIPOS DE RESPALDO DE ENERGÍA (UPS)</t>
  </si>
  <si>
    <t>SUCOMPUTO SAS SUCOMPUTO INFRAESTRUCTURA TECNOLOGICA SAS</t>
  </si>
  <si>
    <t>LA CASA DE LA UPS</t>
  </si>
  <si>
    <t>GLOBAL CONSTRUCCIONES SAS</t>
  </si>
  <si>
    <t>VALOR TOTAL POR ÍTEM</t>
  </si>
  <si>
    <t>UPS EMERSON NETWORK/ UPS EATON 9PX 2 KVA MONOFASICA/ UPS 15 KVA BIFÁSICA POWEST/ UPS BIFASICA POWERSUN MODELO 6T PWS/ 
UPS BIFASICA POWERSUN MODELO 6T PWS/ UPS ENERGEX 6 KVA/ UPS ONLINE BIFASICA SAT/ UPS ONLINE BIFASICA SAT/UPS 10 KVA BIFÁSICA/ UPS ONLINE BIFASICA SAT</t>
  </si>
  <si>
    <t>UPS EMERSON NETWORK Dependencia: METROLOGIA - GRULAPotencia: 90 KVA
EL MANTENIMIENTO PREVENTIVO INCLUYE LAS SIGUIENTES ACTIVIDADES: LIMPIEZA GENERAL DEL EQUIPO, SE DEBE DESTAPAR LA UPS PARA RETIRAR EL POLVO ACUMULADO AL INTERIOR CON UN SOPLADOR, REVISIÓN DE LOS COMPONENTES INTERNOS DE LA MÁQUINA, INSPECCIÓN DEL ESTADO INTERNO DEL CABLEADO, BATERÍAS Y PUNTOS DE CONEXIÓN DEL EQUIPO (BORNERAS Y TERMINALES), SUMINISTRO Y REEMPLAZO DE ELEMENTOS MENORES COMO SON: (BORNERAS, TERMINALES, TORNILLERÍA), TOMA DE TEMPERATURA EN PUNTOS DE CONEXIÓN, INSPECCIÓN DEL ESTADO DE LAS BOBINAS Y FUSIBLES Y DEMÁS ELEMENTOS DE PROTECCIÓN, MEDICIONES CON EL FIN DE VERIFICAR PARÁMETROS ELÉCTRICOS (CORRIENTE, TENSIÓN, ETC), IMPLEMENTACIÓN DEL SOFTWARE PARA CALIBRAR Y REAJUSTAR LOS PARÁMETROS NORMALES DEL EQUIPO, SE DEBE VERIFICAR Y REPORTAR EL ESTADO DE LOS FILTROS (CONDENSADORES) QUE HACEN PARTE DE CADA UNO DE LOS EQUIPOS, CADA UNA DE ESTAS ACTIVIDADES DEBERÁN SER DOCUMENTADAS POR EL CONTRATISTA COMO COMPLEMENTO DEL INFORME DE LA VIDA ÚTIL DEL EQUIPO. ASÍ MISMO DEBERÁ ACTUALIZAR Y ANEXAR LA HOJA DE VIDA DEL EQUIPO CADA VEZ QUE SEA INTERVENIDO.  (INCLUYE REPUESTOS, PARTES O ACCESORIOS NUEVOS)
Lavado externo de la UPS, prueba de termografía al banco de baterías y a la UPS con sus conexiones internas a fin de verificar puntos calientes, medición de la conductancia (Siemens), resistencia interna y tensión de cada una de las baterías, pruebas de autonomía de la UPS, prueba de aislamiento del transformador propio de la UPS, verificación de los componentes de estado sólido (tarjetas y transistores de potencia) de las siguientes etapas: Rectificador, conversor AC-DC, buster DC-DC, cargador de baterías e inversor,  monitoreo, descarga de eventos y ajuste de parámetros,   reemplazo de accesorios menores como borneras, terminales, etc. (INCLUYE REPUESTOS, PARTES O ACCESORIOS NUEVOS)</t>
  </si>
  <si>
    <t>MANTENIMIENTO PREVENTIVO (INCLUYE REPUESTOS, PARTES O ACCESORIOS NUEVOS)</t>
  </si>
  <si>
    <t>UNIDAD</t>
  </si>
  <si>
    <t>UPS EATON 9PX 2 KVA MONOFASICA Dependencia: GRUAL - COMUNICACIONESPotencia: 2KVA
EL MANTENIMIENTO PREVENTIVO INCLUYE LAS SIGUIENTES ACTIVIDADES: LIMPIEZA GENERAL DEL EQUIPO, SE DEBE DESTAPAR LA UPS PARA RETIRAR EL POLVO ACUMULADO AL INTERIOR CON UN SOPLADOR, REVISIÓN DE LOS COMPONENTES INTERNOS DE LA MÁQUINA, INSPECCIÓN DEL ESTADO INTERNO DEL CABLEADO, BATERÍAS Y PUNTOS DE CONEXIÓN DEL EQUIPO (BORNERAS Y TERMINALES), SUMINISTRO Y REEMPLAZO DE ELEMENTOS MENORES COMO SON: (BORNERAS, TERMINALES, TORNILLERÍA), TOMA DE TEMPERATURA EN PUNTOS DE CONEXIÓN, INSPECCIÓN DEL ESTADO DE LAS BOBINAS Y FUSIBLES Y DEMÁS ELEMENTOS DE PROTECCIÓN, MEDICIONES CON EL FIN DE VERIFICAR PARÁMETROS ELÉCTRICOS (CORRIENTE, TENSIÓN, ETC), IMPLEMENTACIÓN DEL SOFTWARE PARA CALIBRAR Y REAJUSTAR LOS PARÁMETROS NORMALES DEL EQUIPO, SE DEBE VERIFICAR Y REPORTAR EL ESTADO DE LOS FILTROS (CONDENSADORES) QUE HACEN PARTE DE CADA UNO DE LOS EQUIPOS, CADA UNA DE ESTAS ACTIVIDADES DEBERÁN SER DOCUMENTADAS POR EL CONTRATISTA COMO COMPLEMENTO DEL INFORME DE LA VIDA ÚTIL DEL EQUIPO. ASÍ MISMO DEBERÁ ACTUALIZAR Y ANEXAR LA HOJA DE VIDA DEL EQUIPO CADA VEZ QUE SEA INTERVENIDO.  (INCLUYE REPUESTOS, PARTES O ACCESORIOS NUEVOS)
Lavado externo de la UPS, prueba de termografía al banco de baterías y a la UPS con sus conexiones internas a fin de verificar puntos calientes, medición de la conductancia (Siemens), resistencia interna y tensión de cada una de las baterías, pruebas de autonomía de la UPS, prueba de aislamiento del transformador propio de la UPS, verificación de los componentes de estado sólido (tarjetas y transistores de potencia) de las siguientes etapas: Rectificador, conversor AC-DC, buster DC-DC, cargador de baterías e inversor,  monitoreo, descarga de eventos y ajuste de parámetros,   reemplazo de accesorios menores como borneras, terminales, etc. (INCLUYE REPUESTOS, PARTES O ACCESORIOS NUEVOS)</t>
  </si>
  <si>
    <t>MANTENIMIENTO PREVENTIVO  OVERHAUL(INCLUYE REPUESTOS, PARTES O ACCESORIOS NUEVOS)</t>
  </si>
  <si>
    <t xml:space="preserve">MEDIA GEOMETRICA </t>
  </si>
  <si>
    <t>UPS BIFÁSICA POWEST Dependencia: CCOSD - CAMARAS
EL MANTENIMIENTO PREVENTIVO INCLUYE LAS SIGUIENTES ACTIVIDADES: LIMPIEZA GENERAL DEL EQUIPO, SE DEBE DESTAPAR LA UPS PARA RETIRAR EL POLVO ACUMULADO AL INTERIOR CON UN SOPLADOR, REVISIÓN DE LOS COMPONENTES INTERNOS DE LA MÁQUINA, INSPECCIÓN DEL ESTADO INTERNO DEL CABLEADO, BATERÍAS Y PUNTOS DE CONEXIÓN DEL EQUIPO (BORNERAS Y TERMINALES), SUMINISTRO Y REEMPLAZO DE ELEMENTOS MENORES COMO SON: (BORNERAS, TERMINALES, TORNILLERÍA), TOMA DE TEMPERATURA EN PUNTOS DE CONEXIÓN, INSPECCIÓN DEL ESTADO DE LAS BOBINAS Y FUSIBLES Y DEMÁS ELEMENTOS DE PROTECCIÓN, MEDICIONES CON EL FIN DE VERIFICAR PARÁMETROS ELÉCTRICOS (CORRIENTE, TENSIÓN, ETC), IMPLEMENTACIÓN DEL SOFTWARE PARA CALIBRAR Y REAJUSTAR LOS PARÁMETROS NORMALES DEL EQUIPO, SE DEBE VERIFICAR Y REPORTAR EL ESTADO DE LOS FILTROS (CONDENSADORES) QUE HACEN PARTE DE CADA UNO DE LOS EQUIPOS, CADA UNA DE ESTAS ACTIVIDADES DEBERÁN SER DOCUMENTADAS POR EL CONTRATISTA COMO COMPLEMENTO DEL INFORME DE LA VIDA ÚTIL DEL EQUIPO. ASÍ MISMO DEBERÁ ACTUALIZAR Y ANEXAR LA HOJA DE VIDA DEL EQUIPO CADA VEZ QUE SEA INTERVENIDO.  (INCLUYE REPUESTOS, PARTES O ACCESORIOS NUEVOS)
Lavado externo de la UPS, prueba de termografía al banco de baterías y a la UPS con sus conexiones internas a fin de verificar puntos calientes, medición de la conductancia (Siemens), resistencia interna y tensión de cada una de las baterías, pruebas de autonomía de la UPS, prueba de aislamiento del transformador propio de la UPS, verificación de los componentes de estado sólido (tarjetas y transistores de potencia) de las siguientes etapas: Rectificador, conversor AC-DC, buster DC-DC, cargador de baterías e inversor,  monitoreo, descarga de eventos y ajuste de parámetros,   reemplazo de accesorios menores como borneras, terminales, etc. (INCLUYE REPUESTOS, PARTES O ACCESORIOS NUEVOS)</t>
  </si>
  <si>
    <t xml:space="preserve">CORRECTIVOS (INCLUYE REPUESTOS, PARTES O ACCESORIOS NUEVOS) </t>
  </si>
  <si>
    <t>UPS BIFASICA POWERSUN MODELO 6T PWS Dependencia: ELECTRICOS - GRULAPotencia: 6KVA
EL MANTENIMIENTO PREVENTIVO INCLUYE LAS SIGUIENTES ACTIVIDADES: LIMPIEZA GENERAL DEL EQUIPO, SE DEBE DESTAPAR LA UPS PARA RETIRAR EL POLVO ACUMULADO AL INTERIOR CON UN SOPLADOR, REVISIÓN DE LOS COMPONENTES INTERNOS DE LA MÁQUINA, INSPECCIÓN DEL ESTADO INTERNO DEL CABLEADO, BATERÍAS Y PUNTOS DE CONEXIÓN DEL EQUIPO (BORNERAS Y TERMINALES), SUMINISTRO Y REEMPLAZO DE ELEMENTOS MENORES COMO SON: (BORNERAS, TERMINALES, TORNILLERÍA), TOMA DE TEMPERATURA EN PUNTOS DE CONEXIÓN, INSPECCIÓN DEL ESTADO DE LAS BOBINAS Y FUSIBLES Y DEMÁS ELEMENTOS DE PROTECCIÓN, MEDICIONES CON EL FIN DE VERIFICAR PARÁMETROS ELÉCTRICOS (CORRIENTE, TENSIÓN, ETC), IMPLEMENTACIÓN DEL SOFTWARE PARA CALIBRAR Y REAJUSTAR LOS PARÁMETROS NORMALES DEL EQUIPO, SE DEBE VERIFICAR Y REPORTAR EL ESTADO DE LOS FILTROS (CONDENSADORES) QUE HACEN PARTE DE CADA UNO DE LOS EQUIPOS, CADA UNA DE ESTAS ACTIVIDADES DEBERÁN SER DOCUMENTADAS POR EL CONTRATISTA COMO COMPLEMENTO DEL INFORME DE LA VIDA ÚTIL DEL EQUIPO. ASÍ MISMO DEBERÁ ACTUALIZAR Y ANEXAR LA HOJA DE VIDA DEL EQUIPO CADA VEZ QUE SEA INTERVENIDO.  (INCLUYE REPUESTOS, PARTES O ACCESORIOS NUEVOS)
Lavado externo de la UPS, prueba de termografía al banco de baterías y a la UPS con sus conexiones internas a fin de verificar puntos calientes, medición de la conductancia (Siemens), resistencia interna y tensión de cada una de las baterías, pruebas de autonomía de la UPS, prueba de aislamiento del transformador propio de la UPS, verificación de los componentes de estado sólido (tarjetas y transistores de potencia) de las siguientes etapas: Rectificador, conversor AC-DC, buster DC-DC, cargador de baterías e inversor,  monitoreo, descarga de eventos y ajuste de parámetros,   reemplazo de accesorios menores como borneras, terminales, etc. (INCLUYE REPUESTOS, PARTES O ACCESORIOS NUEVOS)</t>
  </si>
  <si>
    <t>UPS ONLINE BIFASICA SAT Dependencia: GRUAL-ESTADO MAYOR
EL MANTENIMIENTO PREVENTIVO INCLUYE LAS SIGUIENTES ACTIVIDADES: LIMPIEZA GENERAL DEL EQUIPO, SE DEBE DESTAPAR LA UPS PARA RETIRAR EL POLVO ACUMULADO AL INTERIOR CON UN SOPLADOR, REVISIÓN DE LOS COMPONENTES INTERNOS DE LA MÁQUINA, INSPECCIÓN DEL ESTADO INTERNO DEL CABLEADO, BATERÍAS Y PUNTOS DE CONEXIÓN DEL EQUIPO (BORNERAS Y TERMINALES), SUMINISTRO Y REEMPLAZO DE ELEMENTOS MENORES COMO SON: (BORNERAS, TERMINALES, TORNILLERÍA), TOMA DE TEMPERATURA EN PUNTOS DE CONEXIÓN, INSPECCIÓN DEL ESTADO DE LAS BOBINAS Y FUSIBLES Y DEMÁS ELEMENTOS DE PROTECCIÓN, MEDICIONES CON EL FIN DE VERIFICAR PARÁMETROS ELÉCTRICOS (CORRIENTE, TENSIÓN, ETC), IMPLEMENTACIÓN DEL SOFTWARE PARA CALIBRAR Y REAJUSTAR LOS PARÁMETROS NORMALES DEL EQUIPO, SE DEBE VERIFICAR Y REPORTAR EL ESTADO DE LOS FILTROS (CONDENSADORES) QUE HACEN PARTE DE CADA UNO DE LOS EQUIPOS, CADA UNA DE ESTAS ACTIVIDADES DEBERÁN SER DOCUMENTADAS POR EL CONTRATISTA COMO COMPLEMENTO DEL INFORME DE LA VIDA ÚTIL DEL EQUIPO. ASÍ MISMO DEBERÁ ACTUALIZAR Y ANEXAR LA HOJA DE VIDA DEL EQUIPO CADA VEZ QUE SEA INTERVENIDO.  (INCLUYE REPUESTOS, PARTES O ACCESORIOS NUEVOS)
Lavado externo de la UPS, prueba de termografía al banco de baterías y a la UPS con sus conexiones internas a fin de verificar puntos calientes, medición de la conductancia (Siemens), resistencia interna y tensión de cada una de las baterías, pruebas de autonomía de la UPS, prueba de aislamiento del transformador propio de la UPS, verificación de los componentes de estado sólido (tarjetas y transistores de potencia) de las siguientes etapas: Rectificador, conversor AC-DC, buster DC-DC, cargador de baterías e inversor,  monitoreo, descarga de eventos y ajuste de parámetros,   reemplazo de accesorios menores como borneras, terminales, etc. (INCLUYE REPUESTOS, PARTES O ACCESORIOS NUEVOS)</t>
  </si>
  <si>
    <t>CAMBIO, INSTALACIÓN Y PUESTA EN FUNCIONAMIENTO DELA TARJETA DE CONTROL RECTIFICADOR, INCLUYE EL TRANSPORTE DE LA UPS A LABORATORIO, PRUEBAS, TRANSPORTE Y PUESTA EN FUNCIONAMIENTO EN LA BASE AÉREA, Y EL SUMINISTRO DE UPS DE SOPORTE MIENTRAS SE REALIZA LA REPARACIÓN.(INCLUYE REPUESTOS, PARTES O ACCESORIOS NUEVOS)</t>
  </si>
  <si>
    <t>CAMBIO, INSTALACIÓN Y PUESTA EN FUNCIONAMIENTO DE LA TARJETA DE CONTROL INVERSOR, INCLUYE EL TRANSPORTE DE LA UPS A LABORATORIO, PRUEBAS, TRANSPORTE Y PUESTA EN FUNCIONAMIENTO EN LA BASE AÉREA, Y EL SUMINISTRO DE UPS DE SOPORTE MIENTRAS SE REALIZA LA REPARACIÓN.(INCLUYE REPUESTOS, PARTES O ACCESORIOS NUEVOS)</t>
  </si>
  <si>
    <t>CAMBIO, INSTALACIÓN Y PUESTA EN FUNCIONAMIENTO DE LA TARJETA FUENTE (INCLUYE REPUESTOS, PARTES O ACCESORIOS NUEVOS)</t>
  </si>
  <si>
    <t>CAMBIO, INSTALACIÓN Y PUESTA EN FUNCIONAMIENTO DE LOS FUSIBLES DE PROTECCIÓN (RECTIFICADOR O INVERSOR).(INCLUYE REPUESTOS, PARTES O ACCESORIOS NUEVOS)</t>
  </si>
  <si>
    <t>CAMBIO, INSTALACIÓN Y PUESTA EN FUNCIONAMIENTO DE VENTILADORES. (INCLUYE REPUESTOS, PARTES O ACCESORIOS NUEVOS)</t>
  </si>
  <si>
    <t>CAMBIO, INSTALACIÓN Y PUESTA EN FUNCIONAMIENTO DEL BANCO DE BATERÍAS. (INCLUYE REPUESTOS, PARTES O ACCESORIOS NUEVOS)</t>
  </si>
  <si>
    <t>CAMBIO, INSTALACIÓN Y PUESTA EN FUNCIONAMIENTO DE LA TARJETA CARGADOR BATERÍAS (INCLUYE REPUESTOS, PARTES O ACCESORIOS NUEVOS)</t>
  </si>
  <si>
    <t>CAMBIO, INSTALACIÓN Y PUESTA EN FUNCIONAMIENTO DE LA TARJETA CONVERSOR DC/DC, INCLUYE EL TRANSPORTE DE LA UPS A LABORATORIO, PRUEBAS, TRANSPORTE Y PUESTA EN FUNCIONAMIENTO EN LA BASE AÉREA, Y EL SUMINISTRO DE UPS DE SOPORTE MIENTRAS SE REALIZA LA REPARACIÓN (INCLUYE REPUESTOS, PARTES O ACCESORIOS NUEVOS)</t>
  </si>
  <si>
    <t>CAMBIO, INSTALACIÓN Y PUESTA EN FUNCIONAMIENTO DE LA TARJETA DEL DISPLAY (INCLUYE REPUESTOS, PARTES O ACCESORIOS NUEVOS)</t>
  </si>
  <si>
    <t>CAMBIO, INSTALACIÓN Y PUESTA EN FUNCIONAMIENTO DEL CONTACTOR DE SALIDA (INCLUYE REPUESTOS, PARTES O ACCESORIOS NUEVOS)</t>
  </si>
  <si>
    <t>CAMBIO, INSTALACIÓN Y PUESTA EN FUNCIONAMIENTO DE LA TARJETA DE CONTROL SWITCH ESTÁTICO. (INCLUYE REPUESTOS, PARTES O ACCESORIOS NUEVOS)</t>
  </si>
  <si>
    <t>CAMBIO, INSTALACIÓN Y PUESTA EN FUNCIONAMIENTO DE BATERIA 12V 5AH (INCLUYE REPUESTOS, PARTES O ACCESORIOS NUEVOS)</t>
  </si>
  <si>
    <t>CAMBIO, INSTALACIÓN Y PUESTA EN FUNCIONAMIENTO BATERIA 12V 7.5AH (INCLUYE REPUESTOS, PARTES O ACCESORIOS NUEVOS)</t>
  </si>
  <si>
    <t>CAMBIO, INSTALACIÓN Y PUESTA EN FUNCIONAMIENTO BATERIA 12V 9AH (INCLUYE REPUESTOS, PARTES O ACCESORIOS NUEVOS)</t>
  </si>
  <si>
    <t>CAMBIO, INSTALACIÓN Y PUESTA EN FUNCIONAMIENTO BATERIA 12V 12AH (INCLUYE REPUESTOS, PARTES O ACCESORIOS NUEVOS)</t>
  </si>
  <si>
    <t>CAMBIO, INSTALACIÓN Y PUESTA EN FUNCIONAMIENTO BATERIA 12V 18AH (INCLUYE REPUESTOS, PARTES O ACCESORIOS NUEVOS)</t>
  </si>
  <si>
    <t>CAMBIO, INSTALACIÓN Y PUESTA EN FUNCIONAMIENTO BATERIA 12V 26AH (INCLUYE REPUESTOS, PARTES O ACCESORIOS NUEVOS)</t>
  </si>
  <si>
    <t>CAMBIO, INSTALACIÓN Y PUESTA EN FUNCIONAMIENTO BATERIA 12V 35AH (INCLUYE REPUESTOS, PARTES O ACCESORIOS NUEVOS)</t>
  </si>
  <si>
    <t>CAMBIO, INSTALACIÓN Y PUESTA EN FUNCIONAMIENTO BATERIA 12V 40AH (INCLUYE REPUESTOS, PARTES O ACCESORIOS NUEVOS)</t>
  </si>
  <si>
    <t>CAMBIO, INSTALACIÓN Y PUESTA EN FUNCIONAMIENTO BATERIA 12V 55AH (INCLUYE REPUESTOS, PARTES O ACCESORIOS NUEVOS)</t>
  </si>
  <si>
    <t>CAMBIO, INSTALACIÓN Y PUESTA EN FUNCIONAMIENTO BATERIA 12V 75AH (INCLUYE REPUESTOS, PARTES O ACCESORIOS NUEVOS)</t>
  </si>
  <si>
    <t>CAMBIO, INSTALACIÓN Y PUESTA EN FUNCIONAMIENTO BATERIA 12V 100AH (INCLUYE REPUESTOS, PARTES O ACCESORIOS NUEVOS)</t>
  </si>
  <si>
    <t>SUBTOTAL</t>
  </si>
  <si>
    <t xml:space="preserve">CLUFILMS </t>
  </si>
  <si>
    <t>SERTCO S&amp;S LTDA</t>
  </si>
  <si>
    <t xml:space="preserve">NOVATRON SOLUCIONES INTEGRADAS SAS </t>
  </si>
  <si>
    <t xml:space="preserve">NUEVA IMAGEN Y AUDIO SAS </t>
  </si>
  <si>
    <t xml:space="preserve">KIT MATRIZ </t>
  </si>
  <si>
    <t>LIMPIEZA DE FILTROS: POLVO INTERNO Y EXTERNO, CAMBIO DE ESPUMAS Y DEL SISTEMA DE VENTILACIÓN</t>
  </si>
  <si>
    <t>REVISIÓN, LIMPIEZA Y/O CAMBIO DE SER NECESARIO DE LOS CONECTORES O PLUGS DE TODO TIPO</t>
  </si>
  <si>
    <t>MANTENIMIENTO/ SUMINISTRO Y CAMBIO</t>
  </si>
  <si>
    <t>CAMBIO DE CABLEADO DAÑADO POR CONDICIÓN</t>
  </si>
  <si>
    <t>SUMINISTRO Y CAMBIO</t>
  </si>
  <si>
    <t>CORRECCIONES DE FALLAS Y PUESTA EN FUNCIONAMIENTO DE LOS EQUIPOS Y ENTREGA DE INFORMES DE NOVEDADES PRE Y POST MANTENIMIENTO POR EQUIPO</t>
  </si>
  <si>
    <t>VERIFICACIÓN DE CONFIGURACIÓN DE LOS EQUIPOS</t>
  </si>
  <si>
    <t>MEZCLADOR DE 16 CANALES</t>
  </si>
  <si>
    <t>PROCESADOR DIGITAL DE SEÑALES</t>
  </si>
  <si>
    <t>DMX DUO</t>
  </si>
  <si>
    <t>TELON</t>
  </si>
  <si>
    <t>REVISIÓN Y LIMPIEZA DEL SISTEMA ELÉCTRICO Y CIRCUITO</t>
  </si>
  <si>
    <t>LIMPIEZA Y LUBRICACIÓN DEL TELÓN</t>
  </si>
  <si>
    <t>LUBRICACIÓN DE LAS PARTES MÓVILES DEL TELÓN</t>
  </si>
  <si>
    <t>PLOTTER HEWLLET PACKARD T 1300</t>
  </si>
  <si>
    <t>REEMPLAZO MOTOR SISTEMA DE CORTE</t>
  </si>
  <si>
    <t>CALIBRACION POSICION CABEZALES Y PRUEBAS DE CARGA DE TINTAS</t>
  </si>
  <si>
    <t>AJUSTE MECANISMO DESPLAZAMIENTO ROLLO DE CARGA CONTINUA DE PAPEL</t>
  </si>
  <si>
    <t>CALIBRACION SENSORES DE POSICIONAMIENTO DEL SISTEMA DE CORTE</t>
  </si>
  <si>
    <t>CABEZAL NEGRO C9371C</t>
  </si>
  <si>
    <t>MANTENIMIENTO DEL SISTEMA DE APROVISIONAMIENTO</t>
  </si>
  <si>
    <t>CABEZAL COLORES C9372A CIAN, MAGENTA, YELLOW</t>
  </si>
  <si>
    <t>INSTALACION  DE MODULO DE CONEXIÓN DEL MOTOR Y DEL SENSOR DEL SISTEMA DE CORTE DE PAPEL PARA CORREGIR CODIGO 4701 QUE SE PRESNTA EN FORM AINTERMITENTE</t>
  </si>
  <si>
    <t>RESERVA DE TINTAS ORIGINALES NEGRA, CIAN, MAGENTA, AMARILLA  Y GRIS</t>
  </si>
  <si>
    <t>MANO DE OBRA PARA MANTENIIENTO REVENTIVO EN FORMA BIMESTRAL</t>
  </si>
  <si>
    <t>KONICA MINOLTA C 200</t>
  </si>
  <si>
    <t xml:space="preserve">MANTENIMIENTO CORRECTIVO E INSNTALACION DE REPUESTOS  </t>
  </si>
  <si>
    <t>CILINDRO UNIDAD DE IMAGEN ORIGINALES</t>
  </si>
  <si>
    <t>CUCHILLAS UNIDAD DE IMAGEN ORIGINALES</t>
  </si>
  <si>
    <t>REVELADORES UNIDAD DE IMAGEN, NEGRO, M, Y, C</t>
  </si>
  <si>
    <t>BANDA DE TRANSFERENCIA ORIGINAL</t>
  </si>
  <si>
    <t>CUCHILLA BANDA DE TRANSFERENCIA ORIGINAL</t>
  </si>
  <si>
    <t>RODILLO DE PRESION</t>
  </si>
  <si>
    <t>BANDA DE FUSION ORIGINAL</t>
  </si>
  <si>
    <t>RESERVA DE TINTAS ORIGINALES NEGRA, CIAN, MAGENTA Y AMARILLA.</t>
  </si>
  <si>
    <t>MANTENIMIENTO DEL SISTEMA DE TINTAS</t>
  </si>
  <si>
    <t xml:space="preserve">PLOTTER HEWLETT PACKARD T 120 </t>
  </si>
  <si>
    <t>VERIFICACIÓN DE SENSORES DE PAPEL: COMPROBAR CORRECTO FUNCIONAMIENTO DE LOS SENSORES REMPLAZO DE PARTES, DETERIORADAS O DAÑADAS, GARANTIZANDO EL CORRECTO FUNCIONAMIENTO</t>
  </si>
  <si>
    <t>MANTENIMIENTO DEL SISTEMA DE ALIMENTACIÓN DE PAPEL</t>
  </si>
  <si>
    <t>CABEZAL HP 711 C9371A</t>
  </si>
  <si>
    <t>TINTAS PARA CARGA INICIAL POSTERIOR AL CAMBIO DE CABEZAL</t>
  </si>
  <si>
    <t>REVISIÓN DE NIVELES DE TINTA: VERIFICAR EL ESTADO DE LOS CARTUCHOS Y REEMPLAZARLOS, SUMINISTRAR STOCK DE 02 POR CADA COLOR AL TERMINAR EL MANTENIMIENTO.</t>
  </si>
  <si>
    <t>GENERAR REPORTE DE LA CORRECTA FUNCIONABILIDAD DE IMPRESIÓN.</t>
  </si>
  <si>
    <t>CALIBRACIÓN DE ALINEACIÓN DE PAPEL: COMPROBAR Y DEMOSTRAR LA CORRECTA ALINEACIÓN DEL PAPEL VERIFICANDO QUE NO HALLAN ATASCOS O OBSTRUCCIONES DEL PAPEL</t>
  </si>
  <si>
    <t xml:space="preserve">CORTADORA INDUSTRIAL POLAR 82 ST  </t>
  </si>
  <si>
    <t>LUBRICACION SISTEMA DE CORTE</t>
  </si>
  <si>
    <t>LIMPIEZA Y LUBRICACIÓN MESA DE CORTE</t>
  </si>
  <si>
    <t>MANTENIMIENTO DEL SISTEMA DE CORTE</t>
  </si>
  <si>
    <t>CAMBIO Y AFILADO DE TODAS LAS CUCHILLAS Y BARRAS DE CORTE</t>
  </si>
  <si>
    <t>CAMBIO DE TODO EL JUEGO DE EMPAQUETADURA DEL SISTEMA HIDRÁULICO</t>
  </si>
  <si>
    <t>MANTENIMIENTO DEL SISTEMA HIDRÁULICO</t>
  </si>
  <si>
    <t>2/4 DE ACEITE HIDRAULICOCAMBIO PARA PLAROS 82 ST</t>
  </si>
  <si>
    <t xml:space="preserve">DUPLICADORA RISO RA 5900  </t>
  </si>
  <si>
    <t xml:space="preserve">MANO DE OBRA PARA MANTENIMOENTO GENERAL, VERIFICANDO ESTADO DE MECANISMOS, LUBRICACION, LIMPIEZA Y CALIBRACION DE TODOS LOS ISTEMAS MECANICOS DEL EQUIPO </t>
  </si>
  <si>
    <t xml:space="preserve">ELIMINACIÓN DE RESIDUOS EXTERNOS E INTERNOS. </t>
  </si>
  <si>
    <t>CILINDRO: CAMBIO, LIMPIEZA, CALIBRACIÓN Y GRADUACIÓN</t>
  </si>
  <si>
    <t>MANTENIMIENTO DEL SISTEMA DE IMPRESIÓN</t>
  </si>
  <si>
    <t>MASTER: CAMBIO E INSTALACIÓN</t>
  </si>
  <si>
    <t>KIT DE ARRASTRE CAMBIO DE MANGUERAS Y PIÑONES</t>
  </si>
  <si>
    <t>VERIFICACIÓN DE CARTUCHOS: GENERAR REPORTE DE LA CORRECTA FUNCIONABILIDAD DE LOS CARTUCHOS Y TODO EL SISTEMA DE IMPRESIÓN, REEMPLAZAR CILINDRO Y MASTER.</t>
  </si>
  <si>
    <t>CARTUCHOS REVISIÓN DE NIVELES DE TINTA: VERIFICAR EL ESTADO DE LOS CARTUCHOS Y REEMPLAZARLOS, SUMINISTRAR STOCK DE 02. AL TERMINAR EL MANTENIMIENTO.</t>
  </si>
  <si>
    <t xml:space="preserve">PLOTTER DE CORTE LASSER RED SAIL  </t>
  </si>
  <si>
    <t xml:space="preserve">MANO DE OBRA PARA MANTENIMIENTO CORRECTIVO E INSNTALACION DE REPUESTOS  </t>
  </si>
  <si>
    <t>REMPLAZO DE PARTES O COMPONENTES DAÑADOS Y/O DETERIORADOS.</t>
  </si>
  <si>
    <t>REVISIÓN  DE CUCHILLA DE CORTE</t>
  </si>
  <si>
    <t>MANTENIMIENTO DE LA TARJETA ELECTRÓNICA.</t>
  </si>
  <si>
    <t>TOTAL ESTIMADO POR LA ENTIDAD A VALORES UNITARIOS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</si>
</sst>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_-"/>
    <numFmt numFmtId="165" formatCode="&quot;$&quot;\ #,##0.00"/>
    <numFmt numFmtId="166" formatCode="_-&quot;$&quot;* #,##0.00_-;\-&quot;$&quot;* #,##0.00_-;_-&quot;$&quot;* &quot;-&quot;_-;_-@_-"/>
    <numFmt numFmtId="167" formatCode="_-&quot;$&quot;* #,##0_-;\-&quot;$&quot;* #,##0_-;_-&quot;$&quot;* &quot;-&quot;_-;_-@_-"/>
    <numFmt numFmtId="168" formatCode="_-* #,##0_-;\-* #,##0_-;_-* &quot;-&quot;??_-;_-@_-"/>
  </numFmts>
  <fonts count="14" x14ac:knownFonts="1">
    <font>
      <sz val="11"/>
      <color theme="1"/>
      <name val="Calibri"/>
      <family val="2"/>
      <scheme val="minor"/>
    </font>
    <font>
      <sz val="11"/>
      <color theme="1"/>
      <name val="Arial"/>
      <family val="2"/>
    </font>
    <font>
      <b/>
      <sz val="10"/>
      <color theme="1"/>
      <name val="Arial"/>
      <family val="2"/>
    </font>
    <font>
      <b/>
      <sz val="11"/>
      <color theme="1"/>
      <name val="Arial"/>
      <family val="2"/>
    </font>
    <font>
      <sz val="11"/>
      <color theme="1"/>
      <name val="Calibri"/>
      <family val="2"/>
      <scheme val="minor"/>
    </font>
    <font>
      <b/>
      <sz val="11"/>
      <color rgb="FF000000"/>
      <name val="Arial"/>
      <family val="2"/>
    </font>
    <font>
      <b/>
      <sz val="11"/>
      <name val="Calibri"/>
      <family val="2"/>
    </font>
    <font>
      <b/>
      <sz val="12"/>
      <color theme="1"/>
      <name val="Arial"/>
      <family val="2"/>
    </font>
    <font>
      <sz val="11"/>
      <color theme="0"/>
      <name val="Arial"/>
      <family val="2"/>
    </font>
    <font>
      <b/>
      <sz val="11"/>
      <color theme="1"/>
      <name val="Calibri"/>
      <family val="2"/>
      <scheme val="minor"/>
    </font>
    <font>
      <b/>
      <sz val="12"/>
      <color theme="1"/>
      <name val="Calibri"/>
      <family val="2"/>
      <scheme val="minor"/>
    </font>
    <font>
      <sz val="14"/>
      <color theme="1"/>
      <name val="Arial"/>
      <family val="2"/>
    </font>
    <font>
      <sz val="16"/>
      <color theme="1"/>
      <name val="Arial"/>
      <family val="2"/>
    </font>
    <font>
      <b/>
      <sz val="14"/>
      <color theme="1"/>
      <name val="Arial"/>
      <family val="2"/>
    </font>
  </fonts>
  <fills count="13">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rgb="FFFFFF00"/>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rgb="FFCCFFFF"/>
        <bgColor indexed="64"/>
      </patternFill>
    </fill>
    <fill>
      <patternFill patternType="solid">
        <fgColor rgb="FFC5FFE2"/>
        <bgColor indexed="64"/>
      </patternFill>
    </fill>
    <fill>
      <patternFill patternType="solid">
        <fgColor rgb="FFB5F9C8"/>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3" tint="0.79998168889431442"/>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bottom style="thin">
        <color indexed="64"/>
      </bottom>
      <diagonal/>
    </border>
    <border>
      <left/>
      <right/>
      <top style="medium">
        <color indexed="64"/>
      </top>
      <bottom/>
      <diagonal/>
    </border>
    <border>
      <left style="thin">
        <color indexed="64"/>
      </left>
      <right/>
      <top style="thin">
        <color indexed="64"/>
      </top>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diagonal/>
    </border>
    <border>
      <left/>
      <right/>
      <top/>
      <bottom style="medium">
        <color indexed="64"/>
      </bottom>
      <diagonal/>
    </border>
  </borders>
  <cellStyleXfs count="6">
    <xf numFmtId="0" fontId="0" fillId="0" borderId="0"/>
    <xf numFmtId="44" fontId="4" fillId="0" borderId="0" applyFont="0" applyFill="0" applyBorder="0" applyAlignment="0" applyProtection="0"/>
    <xf numFmtId="42" fontId="4"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cellStyleXfs>
  <cellXfs count="146">
    <xf numFmtId="0" fontId="0" fillId="0" borderId="0" xfId="0"/>
    <xf numFmtId="0" fontId="0" fillId="0" borderId="0" xfId="0" applyAlignment="1">
      <alignment vertical="center"/>
    </xf>
    <xf numFmtId="0" fontId="1" fillId="0" borderId="0" xfId="0" applyFont="1" applyAlignment="1">
      <alignment vertical="center"/>
    </xf>
    <xf numFmtId="0" fontId="1" fillId="0" borderId="0" xfId="0" applyFont="1" applyAlignment="1">
      <alignment horizontal="center" vertical="center"/>
    </xf>
    <xf numFmtId="0" fontId="1" fillId="0" borderId="0" xfId="0" applyFont="1" applyAlignment="1">
      <alignment vertical="center" wrapText="1"/>
    </xf>
    <xf numFmtId="0" fontId="1" fillId="2" borderId="1" xfId="0" applyFont="1" applyFill="1" applyBorder="1" applyAlignment="1">
      <alignment horizontal="center" vertical="center" wrapText="1"/>
    </xf>
    <xf numFmtId="0" fontId="1" fillId="2" borderId="0" xfId="0" applyFont="1" applyFill="1" applyAlignment="1">
      <alignment vertical="center"/>
    </xf>
    <xf numFmtId="0" fontId="1" fillId="2" borderId="0" xfId="0" applyFont="1" applyFill="1" applyAlignment="1">
      <alignment vertical="center" wrapText="1"/>
    </xf>
    <xf numFmtId="0" fontId="1" fillId="2" borderId="0" xfId="0" applyFont="1" applyFill="1" applyAlignment="1">
      <alignment horizontal="center" vertical="center"/>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wrapText="1"/>
    </xf>
    <xf numFmtId="0" fontId="1" fillId="2" borderId="5" xfId="0" applyFont="1" applyFill="1" applyBorder="1" applyAlignment="1">
      <alignment horizontal="left" vertical="center" wrapText="1"/>
    </xf>
    <xf numFmtId="0" fontId="1" fillId="2" borderId="6"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4" xfId="0" applyFont="1" applyFill="1" applyBorder="1" applyAlignment="1">
      <alignment horizontal="left" vertical="center" wrapText="1"/>
    </xf>
    <xf numFmtId="0" fontId="1" fillId="2" borderId="8"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9" xfId="0" applyFont="1" applyFill="1" applyBorder="1" applyAlignment="1">
      <alignment horizontal="left" vertical="center" wrapText="1"/>
    </xf>
    <xf numFmtId="0" fontId="1" fillId="2" borderId="10" xfId="0" applyFont="1" applyFill="1" applyBorder="1" applyAlignment="1">
      <alignment horizontal="center" vertical="center" wrapText="1"/>
    </xf>
    <xf numFmtId="164" fontId="3" fillId="2" borderId="4" xfId="1" applyNumberFormat="1" applyFont="1" applyFill="1" applyBorder="1" applyAlignment="1">
      <alignment horizontal="center" vertical="center" wrapText="1"/>
    </xf>
    <xf numFmtId="0" fontId="5" fillId="2" borderId="1" xfId="0" applyFont="1" applyFill="1" applyBorder="1" applyAlignment="1">
      <alignment vertical="center" wrapText="1"/>
    </xf>
    <xf numFmtId="42" fontId="1" fillId="2" borderId="5" xfId="2" applyFont="1" applyFill="1" applyBorder="1" applyAlignment="1">
      <alignment horizontal="center" vertical="center" wrapText="1"/>
    </xf>
    <xf numFmtId="0" fontId="0" fillId="0" borderId="7" xfId="0" applyBorder="1"/>
    <xf numFmtId="0" fontId="0" fillId="0" borderId="2" xfId="0" applyBorder="1"/>
    <xf numFmtId="0" fontId="1"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vertical="center" wrapText="1"/>
    </xf>
    <xf numFmtId="0" fontId="3" fillId="2" borderId="3" xfId="0" applyFont="1" applyFill="1" applyBorder="1" applyAlignment="1">
      <alignment vertical="center" wrapText="1"/>
    </xf>
    <xf numFmtId="0" fontId="3" fillId="2" borderId="7" xfId="0" applyFont="1" applyFill="1" applyBorder="1" applyAlignment="1">
      <alignment vertical="center" wrapText="1"/>
    </xf>
    <xf numFmtId="0" fontId="3" fillId="2" borderId="13" xfId="0" applyFont="1" applyFill="1" applyBorder="1" applyAlignment="1">
      <alignment vertical="center" wrapText="1"/>
    </xf>
    <xf numFmtId="44" fontId="1" fillId="2" borderId="1" xfId="1" applyFont="1" applyFill="1" applyBorder="1" applyAlignment="1">
      <alignment horizontal="center" vertical="center" wrapText="1"/>
    </xf>
    <xf numFmtId="0" fontId="1" fillId="0" borderId="1" xfId="0" applyFont="1" applyBorder="1" applyAlignment="1">
      <alignment vertical="center"/>
    </xf>
    <xf numFmtId="164" fontId="3" fillId="2" borderId="1" xfId="1" applyNumberFormat="1" applyFont="1" applyFill="1" applyBorder="1" applyAlignment="1">
      <alignment horizontal="center" vertical="center" wrapText="1"/>
    </xf>
    <xf numFmtId="165" fontId="3" fillId="2" borderId="1" xfId="0" applyNumberFormat="1" applyFont="1" applyFill="1" applyBorder="1" applyAlignment="1">
      <alignment horizontal="center" vertical="center" wrapText="1"/>
    </xf>
    <xf numFmtId="164" fontId="1" fillId="2" borderId="1" xfId="1" applyNumberFormat="1" applyFont="1" applyFill="1" applyBorder="1" applyAlignment="1">
      <alignment vertical="center"/>
    </xf>
    <xf numFmtId="42" fontId="1" fillId="2" borderId="1" xfId="2" applyFont="1" applyFill="1" applyBorder="1" applyAlignment="1">
      <alignment horizontal="center" vertical="center" wrapText="1"/>
    </xf>
    <xf numFmtId="42" fontId="1" fillId="0" borderId="1" xfId="0" applyNumberFormat="1" applyFont="1" applyBorder="1" applyAlignment="1">
      <alignment vertical="center"/>
    </xf>
    <xf numFmtId="44" fontId="1" fillId="0" borderId="1" xfId="0" applyNumberFormat="1" applyFont="1" applyBorder="1" applyAlignment="1">
      <alignment vertical="center"/>
    </xf>
    <xf numFmtId="166" fontId="1" fillId="2" borderId="1" xfId="2" applyNumberFormat="1" applyFont="1" applyFill="1" applyBorder="1" applyAlignment="1">
      <alignment vertical="center"/>
    </xf>
    <xf numFmtId="0" fontId="0" fillId="0" borderId="15" xfId="0" applyBorder="1"/>
    <xf numFmtId="0" fontId="1" fillId="0" borderId="4" xfId="0" applyFont="1" applyBorder="1" applyAlignment="1">
      <alignment vertical="center"/>
    </xf>
    <xf numFmtId="0" fontId="0" fillId="0" borderId="14" xfId="0" applyBorder="1"/>
    <xf numFmtId="0" fontId="0" fillId="0" borderId="1" xfId="0" applyBorder="1"/>
    <xf numFmtId="165" fontId="1" fillId="2" borderId="1" xfId="0" applyNumberFormat="1" applyFont="1" applyFill="1" applyBorder="1" applyAlignment="1">
      <alignment vertical="center" wrapText="1"/>
    </xf>
    <xf numFmtId="164" fontId="1" fillId="2" borderId="1" xfId="1" applyNumberFormat="1" applyFont="1" applyFill="1" applyBorder="1" applyAlignment="1">
      <alignment horizontal="center" vertical="center" wrapText="1"/>
    </xf>
    <xf numFmtId="165" fontId="3" fillId="2" borderId="1" xfId="0" applyNumberFormat="1" applyFont="1" applyFill="1" applyBorder="1" applyAlignment="1">
      <alignment vertical="center" wrapText="1"/>
    </xf>
    <xf numFmtId="164" fontId="1" fillId="0" borderId="1" xfId="0" applyNumberFormat="1" applyFont="1" applyBorder="1" applyAlignment="1">
      <alignment vertical="center"/>
    </xf>
    <xf numFmtId="165" fontId="1" fillId="0" borderId="1" xfId="0" applyNumberFormat="1" applyFont="1" applyBorder="1" applyAlignment="1">
      <alignment vertical="center"/>
    </xf>
    <xf numFmtId="0" fontId="1" fillId="0" borderId="1" xfId="0" applyFont="1" applyBorder="1" applyAlignment="1">
      <alignment horizontal="center" vertical="center"/>
    </xf>
    <xf numFmtId="0" fontId="3" fillId="2" borderId="0" xfId="0" applyFont="1" applyFill="1" applyAlignment="1">
      <alignment vertical="center" wrapText="1"/>
    </xf>
    <xf numFmtId="0" fontId="3" fillId="2" borderId="1" xfId="0" applyFont="1" applyFill="1" applyBorder="1" applyAlignment="1">
      <alignment vertical="center" wrapText="1"/>
    </xf>
    <xf numFmtId="0" fontId="3" fillId="2" borderId="0" xfId="0" applyFont="1" applyFill="1" applyAlignment="1">
      <alignment horizontal="center" vertical="center" wrapText="1"/>
    </xf>
    <xf numFmtId="0" fontId="3" fillId="2" borderId="1" xfId="0" applyFont="1" applyFill="1" applyBorder="1" applyAlignment="1">
      <alignment horizontal="center" vertical="center"/>
    </xf>
    <xf numFmtId="167" fontId="1" fillId="2" borderId="0" xfId="5" applyFont="1" applyFill="1" applyBorder="1" applyAlignment="1">
      <alignment vertical="center"/>
    </xf>
    <xf numFmtId="165" fontId="3" fillId="2" borderId="1" xfId="1" applyNumberFormat="1" applyFont="1" applyFill="1" applyBorder="1" applyAlignment="1">
      <alignment horizontal="center" vertical="center" wrapText="1"/>
    </xf>
    <xf numFmtId="165" fontId="1" fillId="2" borderId="1" xfId="5" applyNumberFormat="1" applyFont="1" applyFill="1" applyBorder="1" applyAlignment="1">
      <alignment vertical="center"/>
    </xf>
    <xf numFmtId="167" fontId="1" fillId="2" borderId="1" xfId="5" applyFont="1" applyFill="1" applyBorder="1" applyAlignment="1">
      <alignment vertical="center"/>
    </xf>
    <xf numFmtId="44" fontId="3" fillId="2" borderId="1" xfId="1" applyFont="1" applyFill="1" applyBorder="1" applyAlignment="1">
      <alignment horizontal="center" vertical="center" wrapText="1"/>
    </xf>
    <xf numFmtId="165" fontId="1" fillId="0" borderId="0" xfId="0" applyNumberFormat="1" applyFont="1" applyAlignment="1">
      <alignment vertical="center"/>
    </xf>
    <xf numFmtId="167" fontId="3" fillId="2" borderId="0" xfId="5" applyFont="1" applyFill="1" applyBorder="1" applyAlignment="1">
      <alignment vertical="center"/>
    </xf>
    <xf numFmtId="0" fontId="6" fillId="2" borderId="0" xfId="0" applyFont="1" applyFill="1" applyAlignment="1">
      <alignment horizontal="center" vertical="center" wrapText="1"/>
    </xf>
    <xf numFmtId="165" fontId="0" fillId="0" borderId="0" xfId="0" applyNumberFormat="1" applyAlignment="1">
      <alignment vertical="center"/>
    </xf>
    <xf numFmtId="0" fontId="2" fillId="2" borderId="0" xfId="0" applyFont="1" applyFill="1" applyAlignment="1">
      <alignment horizontal="center" wrapText="1"/>
    </xf>
    <xf numFmtId="0" fontId="3" fillId="2" borderId="16" xfId="0" applyFont="1" applyFill="1" applyBorder="1" applyAlignment="1">
      <alignment vertical="center" wrapText="1"/>
    </xf>
    <xf numFmtId="0" fontId="3" fillId="2" borderId="17" xfId="0" applyFont="1" applyFill="1" applyBorder="1" applyAlignment="1">
      <alignment vertical="center" wrapText="1"/>
    </xf>
    <xf numFmtId="0" fontId="3" fillId="2" borderId="8" xfId="0" applyFont="1" applyFill="1" applyBorder="1" applyAlignment="1">
      <alignment vertical="center" wrapText="1"/>
    </xf>
    <xf numFmtId="0" fontId="8" fillId="0" borderId="0" xfId="0" applyFont="1" applyAlignment="1">
      <alignment vertical="center"/>
    </xf>
    <xf numFmtId="168" fontId="1" fillId="0" borderId="0" xfId="4" applyNumberFormat="1" applyFont="1" applyAlignment="1">
      <alignment vertical="center"/>
    </xf>
    <xf numFmtId="0" fontId="1" fillId="2" borderId="18" xfId="0" applyFont="1" applyFill="1" applyBorder="1" applyAlignment="1">
      <alignment horizontal="center" vertical="center" wrapText="1"/>
    </xf>
    <xf numFmtId="0" fontId="1" fillId="2" borderId="19" xfId="0" applyFont="1" applyFill="1" applyBorder="1" applyAlignment="1">
      <alignment horizontal="left" vertical="center" wrapText="1"/>
    </xf>
    <xf numFmtId="0" fontId="1" fillId="2" borderId="20" xfId="0" applyFont="1" applyFill="1" applyBorder="1" applyAlignment="1">
      <alignment horizontal="center" vertical="center" wrapText="1"/>
    </xf>
    <xf numFmtId="0" fontId="1" fillId="2" borderId="19" xfId="0" applyFont="1" applyFill="1" applyBorder="1" applyAlignment="1">
      <alignment horizontal="center" vertical="center" wrapText="1"/>
    </xf>
    <xf numFmtId="168" fontId="1" fillId="2" borderId="19" xfId="1" applyNumberFormat="1" applyFont="1" applyFill="1" applyBorder="1" applyAlignment="1">
      <alignment horizontal="center" vertical="center" wrapText="1"/>
    </xf>
    <xf numFmtId="44" fontId="1" fillId="2" borderId="19" xfId="1" applyFont="1" applyFill="1" applyBorder="1" applyAlignment="1">
      <alignment horizontal="center" vertical="center" wrapText="1"/>
    </xf>
    <xf numFmtId="168" fontId="1" fillId="2" borderId="21" xfId="4" applyNumberFormat="1" applyFont="1" applyFill="1" applyBorder="1" applyAlignment="1">
      <alignment horizontal="center" vertical="center" wrapText="1"/>
    </xf>
    <xf numFmtId="165" fontId="1" fillId="2" borderId="19" xfId="4" applyNumberFormat="1" applyFont="1" applyFill="1" applyBorder="1" applyAlignment="1">
      <alignment horizontal="center" vertical="center" wrapText="1"/>
    </xf>
    <xf numFmtId="0" fontId="1" fillId="2" borderId="22" xfId="0" applyFont="1" applyFill="1" applyBorder="1" applyAlignment="1">
      <alignment horizontal="center" vertical="center" wrapText="1"/>
    </xf>
    <xf numFmtId="168" fontId="1" fillId="2" borderId="1" xfId="4" applyNumberFormat="1" applyFont="1" applyFill="1" applyBorder="1" applyAlignment="1">
      <alignment horizontal="center" vertical="center" wrapText="1"/>
    </xf>
    <xf numFmtId="0" fontId="1" fillId="2" borderId="1" xfId="4" applyNumberFormat="1" applyFont="1" applyFill="1" applyBorder="1" applyAlignment="1">
      <alignment horizontal="center" vertical="center" wrapText="1"/>
    </xf>
    <xf numFmtId="168" fontId="1" fillId="2" borderId="1" xfId="1" applyNumberFormat="1" applyFont="1" applyFill="1" applyBorder="1" applyAlignment="1">
      <alignment horizontal="center" vertical="center" wrapText="1"/>
    </xf>
    <xf numFmtId="168" fontId="1" fillId="2" borderId="11" xfId="4" applyNumberFormat="1" applyFont="1" applyFill="1" applyBorder="1" applyAlignment="1">
      <alignment horizontal="center" vertical="center" wrapText="1"/>
    </xf>
    <xf numFmtId="165" fontId="1" fillId="2" borderId="1" xfId="4" applyNumberFormat="1" applyFont="1" applyFill="1" applyBorder="1" applyAlignment="1">
      <alignment horizontal="center" vertical="center" wrapText="1"/>
    </xf>
    <xf numFmtId="0" fontId="1" fillId="2" borderId="23" xfId="0" applyFont="1" applyFill="1" applyBorder="1" applyAlignment="1">
      <alignment horizontal="center" vertical="center" wrapText="1"/>
    </xf>
    <xf numFmtId="0" fontId="1" fillId="2" borderId="24" xfId="0" applyFont="1" applyFill="1" applyBorder="1" applyAlignment="1">
      <alignment horizontal="left" vertical="center" wrapText="1"/>
    </xf>
    <xf numFmtId="168" fontId="1" fillId="2" borderId="24" xfId="4" applyNumberFormat="1" applyFont="1" applyFill="1" applyBorder="1" applyAlignment="1">
      <alignment horizontal="center" vertical="center" wrapText="1"/>
    </xf>
    <xf numFmtId="0" fontId="1" fillId="2" borderId="24" xfId="4" applyNumberFormat="1" applyFont="1" applyFill="1" applyBorder="1" applyAlignment="1">
      <alignment horizontal="center" vertical="center" wrapText="1"/>
    </xf>
    <xf numFmtId="168" fontId="1" fillId="2" borderId="24" xfId="1" applyNumberFormat="1" applyFont="1" applyFill="1" applyBorder="1" applyAlignment="1">
      <alignment horizontal="center" vertical="center" wrapText="1"/>
    </xf>
    <xf numFmtId="44" fontId="1" fillId="2" borderId="24" xfId="1" applyFont="1" applyFill="1" applyBorder="1" applyAlignment="1">
      <alignment horizontal="center" vertical="center" wrapText="1"/>
    </xf>
    <xf numFmtId="168" fontId="1" fillId="2" borderId="25" xfId="4" applyNumberFormat="1" applyFont="1" applyFill="1" applyBorder="1" applyAlignment="1">
      <alignment horizontal="center" vertical="center" wrapText="1"/>
    </xf>
    <xf numFmtId="165" fontId="1" fillId="2" borderId="24" xfId="4" applyNumberFormat="1" applyFont="1" applyFill="1" applyBorder="1" applyAlignment="1">
      <alignment horizontal="center" vertical="center" wrapText="1"/>
    </xf>
    <xf numFmtId="168" fontId="1" fillId="2" borderId="9" xfId="4" applyNumberFormat="1" applyFont="1" applyFill="1" applyBorder="1" applyAlignment="1">
      <alignment horizontal="center" vertical="center" wrapText="1"/>
    </xf>
    <xf numFmtId="168" fontId="3" fillId="2" borderId="9" xfId="4" applyNumberFormat="1" applyFont="1" applyFill="1" applyBorder="1" applyAlignment="1">
      <alignment horizontal="center" vertical="center" wrapText="1"/>
    </xf>
    <xf numFmtId="0" fontId="1" fillId="2" borderId="9" xfId="4" applyNumberFormat="1" applyFont="1" applyFill="1" applyBorder="1" applyAlignment="1">
      <alignment horizontal="center" vertical="center" wrapText="1"/>
    </xf>
    <xf numFmtId="168" fontId="1" fillId="2" borderId="9" xfId="1" applyNumberFormat="1" applyFont="1" applyFill="1" applyBorder="1" applyAlignment="1">
      <alignment horizontal="center" vertical="center" wrapText="1"/>
    </xf>
    <xf numFmtId="44" fontId="1" fillId="2" borderId="9" xfId="1" applyFont="1" applyFill="1" applyBorder="1" applyAlignment="1">
      <alignment horizontal="center" vertical="center" wrapText="1"/>
    </xf>
    <xf numFmtId="168" fontId="1" fillId="2" borderId="26" xfId="4" applyNumberFormat="1" applyFont="1" applyFill="1" applyBorder="1" applyAlignment="1">
      <alignment horizontal="center" vertical="center" wrapText="1"/>
    </xf>
    <xf numFmtId="165" fontId="1" fillId="2" borderId="9" xfId="4" applyNumberFormat="1" applyFont="1" applyFill="1" applyBorder="1" applyAlignment="1">
      <alignment horizontal="center" vertical="center" wrapText="1"/>
    </xf>
    <xf numFmtId="168" fontId="1" fillId="2" borderId="19" xfId="4" applyNumberFormat="1" applyFont="1" applyFill="1" applyBorder="1" applyAlignment="1">
      <alignment horizontal="left" vertical="center" wrapText="1"/>
    </xf>
    <xf numFmtId="168" fontId="1" fillId="2" borderId="19" xfId="4" applyNumberFormat="1" applyFont="1" applyFill="1" applyBorder="1" applyAlignment="1">
      <alignment horizontal="center" vertical="center" wrapText="1"/>
    </xf>
    <xf numFmtId="0" fontId="1" fillId="2" borderId="19" xfId="4" applyNumberFormat="1" applyFont="1" applyFill="1" applyBorder="1" applyAlignment="1">
      <alignment horizontal="center" vertical="center" wrapText="1"/>
    </xf>
    <xf numFmtId="168" fontId="1" fillId="2" borderId="1" xfId="4" applyNumberFormat="1" applyFont="1" applyFill="1" applyBorder="1" applyAlignment="1">
      <alignment horizontal="left" vertical="center" wrapText="1"/>
    </xf>
    <xf numFmtId="168" fontId="1" fillId="2" borderId="24" xfId="4" applyNumberFormat="1" applyFont="1" applyFill="1" applyBorder="1" applyAlignment="1">
      <alignment horizontal="left" vertical="center" wrapText="1"/>
    </xf>
    <xf numFmtId="0" fontId="1" fillId="0" borderId="27" xfId="0" applyFont="1" applyBorder="1" applyAlignment="1">
      <alignment horizontal="center" vertical="center"/>
    </xf>
    <xf numFmtId="168" fontId="3" fillId="4" borderId="9" xfId="4" applyNumberFormat="1" applyFont="1" applyFill="1" applyBorder="1" applyAlignment="1">
      <alignment horizontal="center" vertical="center" wrapText="1"/>
    </xf>
    <xf numFmtId="0" fontId="3" fillId="0" borderId="1" xfId="0" applyFont="1" applyBorder="1" applyAlignment="1">
      <alignment horizontal="center" vertical="center" wrapText="1"/>
    </xf>
    <xf numFmtId="9" fontId="1" fillId="0" borderId="1" xfId="3" applyFont="1" applyBorder="1" applyAlignment="1">
      <alignment horizontal="center" vertical="center"/>
    </xf>
    <xf numFmtId="0" fontId="3" fillId="10" borderId="1" xfId="0" applyFont="1" applyFill="1" applyBorder="1" applyAlignment="1">
      <alignment horizontal="center" vertical="center" wrapText="1"/>
    </xf>
    <xf numFmtId="0" fontId="3" fillId="6" borderId="1" xfId="0" applyFont="1" applyFill="1" applyBorder="1" applyAlignment="1">
      <alignment vertical="center" wrapText="1"/>
    </xf>
    <xf numFmtId="0" fontId="3" fillId="6" borderId="12" xfId="0" applyFont="1" applyFill="1" applyBorder="1" applyAlignment="1">
      <alignment vertical="center" wrapText="1"/>
    </xf>
    <xf numFmtId="0" fontId="3" fillId="6" borderId="11" xfId="0" applyFont="1" applyFill="1" applyBorder="1" applyAlignment="1">
      <alignment vertical="center" wrapText="1"/>
    </xf>
    <xf numFmtId="44" fontId="1" fillId="0" borderId="1" xfId="1" applyFont="1" applyBorder="1" applyAlignment="1">
      <alignment vertical="center"/>
    </xf>
    <xf numFmtId="44" fontId="1" fillId="0" borderId="1" xfId="1" applyFont="1" applyBorder="1" applyAlignment="1">
      <alignment horizontal="right" vertical="center"/>
    </xf>
    <xf numFmtId="165" fontId="1" fillId="0" borderId="1" xfId="1" applyNumberFormat="1" applyFont="1" applyBorder="1" applyAlignment="1">
      <alignment horizontal="right" vertical="center"/>
    </xf>
    <xf numFmtId="0" fontId="10" fillId="11" borderId="1" xfId="0" applyFont="1" applyFill="1" applyBorder="1" applyAlignment="1">
      <alignment horizontal="center" vertical="center" wrapText="1"/>
    </xf>
    <xf numFmtId="44" fontId="12" fillId="12" borderId="0" xfId="0" applyNumberFormat="1" applyFont="1" applyFill="1" applyAlignment="1">
      <alignment vertical="center"/>
    </xf>
    <xf numFmtId="10" fontId="1" fillId="0" borderId="1" xfId="0" applyNumberFormat="1" applyFont="1" applyBorder="1" applyAlignment="1">
      <alignment vertical="center"/>
    </xf>
    <xf numFmtId="0" fontId="3" fillId="10" borderId="1" xfId="0" applyFont="1" applyFill="1" applyBorder="1" applyAlignment="1">
      <alignment horizontal="right" vertical="center"/>
    </xf>
    <xf numFmtId="165" fontId="1" fillId="10" borderId="1" xfId="0" applyNumberFormat="1" applyFont="1" applyFill="1" applyBorder="1" applyAlignment="1">
      <alignment vertical="center"/>
    </xf>
    <xf numFmtId="0" fontId="13" fillId="10" borderId="1" xfId="0" applyFont="1" applyFill="1" applyBorder="1" applyAlignment="1">
      <alignment horizontal="right" vertical="center"/>
    </xf>
    <xf numFmtId="165" fontId="11" fillId="10" borderId="1" xfId="0" applyNumberFormat="1" applyFont="1" applyFill="1" applyBorder="1" applyAlignment="1">
      <alignment vertical="center"/>
    </xf>
    <xf numFmtId="0" fontId="13" fillId="10" borderId="1" xfId="0" applyFont="1" applyFill="1" applyBorder="1" applyAlignment="1">
      <alignment horizontal="right" vertical="center" wrapText="1"/>
    </xf>
    <xf numFmtId="0" fontId="9" fillId="9" borderId="1" xfId="0" applyFont="1" applyFill="1" applyBorder="1" applyAlignment="1">
      <alignment horizontal="center"/>
    </xf>
    <xf numFmtId="0" fontId="3" fillId="8" borderId="1" xfId="0" applyFont="1" applyFill="1" applyBorder="1" applyAlignment="1">
      <alignment horizontal="center" vertical="center"/>
    </xf>
    <xf numFmtId="0" fontId="7" fillId="3" borderId="0" xfId="0" applyFont="1" applyFill="1" applyAlignment="1">
      <alignment horizontal="center" vertical="center" wrapText="1"/>
    </xf>
    <xf numFmtId="0" fontId="3" fillId="2" borderId="1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9" fillId="6" borderId="1" xfId="0" applyFont="1" applyFill="1" applyBorder="1" applyAlignment="1">
      <alignment horizontal="center"/>
    </xf>
    <xf numFmtId="0" fontId="9" fillId="5" borderId="1" xfId="0" applyFont="1" applyFill="1" applyBorder="1" applyAlignment="1">
      <alignment horizontal="center" wrapText="1"/>
    </xf>
    <xf numFmtId="0" fontId="9" fillId="7" borderId="1" xfId="0" applyFont="1" applyFill="1" applyBorder="1" applyAlignment="1">
      <alignment horizontal="center"/>
    </xf>
    <xf numFmtId="0" fontId="3" fillId="2" borderId="3" xfId="0" applyFont="1" applyFill="1" applyBorder="1" applyAlignment="1">
      <alignment horizontal="center" vertical="center" wrapText="1"/>
    </xf>
    <xf numFmtId="0" fontId="3" fillId="11" borderId="11" xfId="0" applyFont="1" applyFill="1" applyBorder="1" applyAlignment="1">
      <alignment horizontal="center" vertical="center" wrapText="1"/>
    </xf>
    <xf numFmtId="0" fontId="3" fillId="11" borderId="2" xfId="0" applyFont="1" applyFill="1" applyBorder="1" applyAlignment="1">
      <alignment horizontal="center" vertical="center" wrapText="1"/>
    </xf>
    <xf numFmtId="0" fontId="3" fillId="11" borderId="3" xfId="0" applyFont="1" applyFill="1" applyBorder="1" applyAlignment="1">
      <alignment horizontal="center" vertical="center" wrapText="1"/>
    </xf>
    <xf numFmtId="0" fontId="3" fillId="6" borderId="11"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5" borderId="11"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5" borderId="3" xfId="0" applyFont="1" applyFill="1" applyBorder="1" applyAlignment="1">
      <alignment horizontal="center" vertical="center" wrapText="1"/>
    </xf>
  </cellXfs>
  <cellStyles count="6">
    <cellStyle name="Millares" xfId="4" builtinId="3"/>
    <cellStyle name="Moneda" xfId="1" builtinId="4"/>
    <cellStyle name="Moneda [0]" xfId="2" builtinId="7"/>
    <cellStyle name="Moneda [0] 2" xfId="5" xr:uid="{DB17FB65-BC8E-4698-B125-C1E270B0051A}"/>
    <cellStyle name="Normal" xfId="0" builtinId="0"/>
    <cellStyle name="Porcentaje" xfId="3" builtinId="5"/>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B5F9C8"/>
      <color rgb="FF99FF99"/>
      <color rgb="FFC5FFE2"/>
      <color rgb="FF99FFCC"/>
      <color rgb="FFE8D1FF"/>
      <color rgb="FFCCCCFF"/>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AD337"/>
  <sheetViews>
    <sheetView topLeftCell="A310" zoomScale="50" zoomScaleNormal="50" zoomScaleSheetLayoutView="80" workbookViewId="0">
      <selection activeCell="A327" sqref="A327"/>
    </sheetView>
  </sheetViews>
  <sheetFormatPr baseColWidth="10" defaultColWidth="11.42578125" defaultRowHeight="14.25" x14ac:dyDescent="0.25"/>
  <cols>
    <col min="1" max="1" width="46.140625" style="2" customWidth="1"/>
    <col min="2" max="2" width="69.42578125" style="4" bestFit="1" customWidth="1"/>
    <col min="3" max="3" width="25.140625" style="3" bestFit="1" customWidth="1"/>
    <col min="4" max="4" width="11.85546875" style="2" bestFit="1" customWidth="1"/>
    <col min="5" max="5" width="17.42578125" style="2" customWidth="1"/>
    <col min="6" max="6" width="20.85546875" style="2" bestFit="1" customWidth="1"/>
    <col min="7" max="7" width="16.5703125" style="2" bestFit="1" customWidth="1"/>
    <col min="8" max="8" width="12.140625" style="2" bestFit="1" customWidth="1"/>
    <col min="9" max="9" width="30.85546875" style="2" bestFit="1" customWidth="1"/>
    <col min="10" max="10" width="17" style="2" bestFit="1" customWidth="1"/>
    <col min="11" max="11" width="12.42578125" style="2" customWidth="1"/>
    <col min="12" max="12" width="26.7109375" style="2" bestFit="1" customWidth="1"/>
    <col min="13" max="13" width="17" style="2" bestFit="1" customWidth="1"/>
    <col min="14" max="14" width="15.140625" style="2" bestFit="1" customWidth="1"/>
    <col min="15" max="15" width="26.7109375" style="2" bestFit="1" customWidth="1"/>
    <col min="16" max="16" width="16.5703125" style="2" bestFit="1" customWidth="1"/>
    <col min="17" max="17" width="19" style="2" customWidth="1"/>
    <col min="18" max="18" width="26.7109375" style="2" bestFit="1" customWidth="1"/>
    <col min="19" max="19" width="16.5703125" style="2" bestFit="1" customWidth="1"/>
    <col min="20" max="20" width="17.28515625" style="2" customWidth="1"/>
    <col min="21" max="21" width="26.7109375" style="2" bestFit="1" customWidth="1"/>
    <col min="22" max="22" width="11.42578125" style="2"/>
    <col min="23" max="23" width="24" style="2" customWidth="1"/>
    <col min="24" max="24" width="18.140625" style="2" customWidth="1"/>
    <col min="25" max="25" width="23.5703125" style="2" customWidth="1"/>
    <col min="26" max="26" width="33.85546875" style="2" customWidth="1"/>
    <col min="27" max="27" width="29.7109375" style="2" customWidth="1"/>
    <col min="28" max="28" width="34.42578125" style="3" customWidth="1"/>
    <col min="29" max="29" width="32" style="2" customWidth="1"/>
    <col min="30" max="30" width="27" style="2" customWidth="1"/>
    <col min="31" max="16384" width="11.42578125" style="2"/>
  </cols>
  <sheetData>
    <row r="2" spans="1:30" x14ac:dyDescent="0.25">
      <c r="A2" s="127" t="s">
        <v>0</v>
      </c>
      <c r="B2" s="127"/>
      <c r="C2" s="127"/>
      <c r="D2" s="127"/>
      <c r="E2" s="127"/>
      <c r="F2" s="127"/>
      <c r="G2" s="127"/>
      <c r="H2" s="127"/>
      <c r="I2" s="127"/>
    </row>
    <row r="3" spans="1:30" ht="24.75" customHeight="1" x14ac:dyDescent="0.25">
      <c r="A3" s="127"/>
      <c r="B3" s="127"/>
      <c r="C3" s="127"/>
      <c r="D3" s="127"/>
      <c r="E3" s="127"/>
      <c r="F3" s="127"/>
      <c r="G3" s="127"/>
      <c r="H3" s="127"/>
      <c r="I3" s="127"/>
    </row>
    <row r="7" spans="1:30" ht="15" customHeight="1" x14ac:dyDescent="0.25">
      <c r="A7" s="128" t="s">
        <v>1</v>
      </c>
      <c r="B7" s="129"/>
      <c r="C7" s="129"/>
      <c r="D7" s="129"/>
      <c r="E7" s="129"/>
      <c r="F7" s="129"/>
      <c r="G7" s="130" t="s">
        <v>2</v>
      </c>
      <c r="H7" s="130"/>
      <c r="I7" s="130"/>
      <c r="J7" s="131" t="s">
        <v>3</v>
      </c>
      <c r="K7" s="131"/>
      <c r="L7" s="131"/>
      <c r="M7" s="132" t="s">
        <v>4</v>
      </c>
      <c r="N7" s="132"/>
      <c r="O7" s="132"/>
      <c r="P7" s="125" t="s">
        <v>5</v>
      </c>
      <c r="Q7" s="125"/>
      <c r="R7" s="125"/>
      <c r="S7" s="126" t="s">
        <v>6</v>
      </c>
      <c r="T7" s="126"/>
      <c r="U7" s="126"/>
    </row>
    <row r="8" spans="1:30" ht="30.75" customHeight="1" thickBot="1" x14ac:dyDescent="0.3">
      <c r="A8" s="10" t="s">
        <v>7</v>
      </c>
      <c r="B8" s="10" t="s">
        <v>8</v>
      </c>
      <c r="C8" s="11" t="s">
        <v>9</v>
      </c>
      <c r="D8" s="10" t="s">
        <v>10</v>
      </c>
      <c r="E8" s="10" t="s">
        <v>11</v>
      </c>
      <c r="F8" s="10" t="s">
        <v>12</v>
      </c>
      <c r="G8" s="23" t="s">
        <v>13</v>
      </c>
      <c r="H8" s="23" t="s">
        <v>14</v>
      </c>
      <c r="I8" s="23" t="s">
        <v>15</v>
      </c>
      <c r="J8" s="36" t="s">
        <v>13</v>
      </c>
      <c r="K8" s="36" t="s">
        <v>14</v>
      </c>
      <c r="L8" s="36" t="s">
        <v>15</v>
      </c>
      <c r="M8" s="36" t="s">
        <v>13</v>
      </c>
      <c r="N8" s="36" t="s">
        <v>14</v>
      </c>
      <c r="O8" s="36" t="s">
        <v>15</v>
      </c>
      <c r="P8" s="36" t="s">
        <v>13</v>
      </c>
      <c r="Q8" s="36" t="s">
        <v>14</v>
      </c>
      <c r="R8" s="36" t="s">
        <v>15</v>
      </c>
      <c r="S8" s="36" t="s">
        <v>13</v>
      </c>
      <c r="T8" s="36" t="s">
        <v>14</v>
      </c>
      <c r="U8" s="36" t="s">
        <v>15</v>
      </c>
      <c r="W8" s="110" t="s">
        <v>16</v>
      </c>
      <c r="X8" s="110" t="s">
        <v>17</v>
      </c>
      <c r="Y8" s="110" t="s">
        <v>18</v>
      </c>
      <c r="Z8" s="110" t="s">
        <v>19</v>
      </c>
      <c r="AA8" s="110" t="s">
        <v>20</v>
      </c>
      <c r="AB8" s="108" t="s">
        <v>21</v>
      </c>
      <c r="AC8" s="110" t="s">
        <v>22</v>
      </c>
      <c r="AD8" s="110" t="s">
        <v>23</v>
      </c>
    </row>
    <row r="9" spans="1:30" ht="67.150000000000006" customHeight="1" thickBot="1" x14ac:dyDescent="0.3">
      <c r="A9" s="112" t="s">
        <v>24</v>
      </c>
      <c r="B9" s="32"/>
      <c r="C9" s="32"/>
      <c r="D9" s="32"/>
      <c r="E9" s="32"/>
      <c r="F9" s="32"/>
      <c r="G9" s="26"/>
      <c r="H9" s="26"/>
      <c r="I9" s="43"/>
      <c r="J9" s="44"/>
      <c r="K9" s="44"/>
      <c r="L9" s="44"/>
      <c r="M9" s="44"/>
      <c r="N9" s="44"/>
      <c r="O9" s="44"/>
      <c r="P9" s="44"/>
      <c r="Q9" s="44"/>
      <c r="R9" s="44"/>
      <c r="S9" s="44"/>
      <c r="T9" s="44"/>
      <c r="U9" s="44"/>
      <c r="W9" s="35"/>
      <c r="X9" s="35"/>
      <c r="Y9" s="35"/>
      <c r="Z9" s="35"/>
      <c r="AA9" s="35"/>
      <c r="AB9" s="52"/>
      <c r="AC9" s="115"/>
      <c r="AD9" s="35"/>
    </row>
    <row r="10" spans="1:30" ht="36.75" customHeight="1" x14ac:dyDescent="0.25">
      <c r="A10" s="12">
        <v>1</v>
      </c>
      <c r="B10" s="13" t="s">
        <v>25</v>
      </c>
      <c r="C10" s="14" t="s">
        <v>26</v>
      </c>
      <c r="D10" s="15">
        <v>1</v>
      </c>
      <c r="E10" s="5" t="s">
        <v>27</v>
      </c>
      <c r="F10" s="15">
        <v>1</v>
      </c>
      <c r="G10" s="25">
        <v>414000</v>
      </c>
      <c r="H10" s="25">
        <v>78660</v>
      </c>
      <c r="I10" s="39">
        <v>492660</v>
      </c>
      <c r="J10" s="34">
        <v>427500</v>
      </c>
      <c r="K10" s="40">
        <f>J10*19/100</f>
        <v>81225</v>
      </c>
      <c r="L10" s="41">
        <f>SUM(J10:K10)</f>
        <v>508725</v>
      </c>
      <c r="M10" s="34">
        <v>450000</v>
      </c>
      <c r="N10" s="34">
        <v>85500</v>
      </c>
      <c r="O10" s="34">
        <v>535500</v>
      </c>
      <c r="P10" s="36"/>
      <c r="Q10" s="37"/>
      <c r="R10" s="42"/>
      <c r="S10" s="36"/>
      <c r="T10" s="36"/>
      <c r="U10" s="38"/>
      <c r="W10" s="50">
        <f>MIN(U10,R10,O10,L10,I10)</f>
        <v>492660</v>
      </c>
      <c r="X10" s="50">
        <f>AVERAGE(U10,R10,O10,L10,I10)</f>
        <v>512295</v>
      </c>
      <c r="Y10" s="51">
        <f>HARMEAN(U10,R10,O10,L10,I10)</f>
        <v>511691.32653061225</v>
      </c>
      <c r="Z10" s="51">
        <f>GEOMEAN(U10,R10,O10,L10,I10)</f>
        <v>511992.13082839386</v>
      </c>
      <c r="AA10" s="51">
        <f>STDEVA(X10,W10)</f>
        <v>13884.04164859786</v>
      </c>
      <c r="AB10" s="109">
        <f>AA10/X10</f>
        <v>2.7101653634327604E-2</v>
      </c>
      <c r="AC10" s="115">
        <f>ROUND((+X10),0)</f>
        <v>512295</v>
      </c>
      <c r="AD10" s="52" t="s">
        <v>28</v>
      </c>
    </row>
    <row r="11" spans="1:30" ht="42.75" customHeight="1" x14ac:dyDescent="0.25">
      <c r="A11" s="29">
        <v>2</v>
      </c>
      <c r="B11" s="28" t="s">
        <v>29</v>
      </c>
      <c r="C11" s="9" t="s">
        <v>26</v>
      </c>
      <c r="D11" s="5">
        <v>1</v>
      </c>
      <c r="E11" s="5" t="s">
        <v>27</v>
      </c>
      <c r="F11" s="5">
        <v>1</v>
      </c>
      <c r="G11" s="25">
        <v>107088</v>
      </c>
      <c r="H11" s="25">
        <v>20346.72</v>
      </c>
      <c r="I11" s="39">
        <v>127434.72</v>
      </c>
      <c r="J11" s="34">
        <v>110580</v>
      </c>
      <c r="K11" s="40">
        <f t="shared" ref="K11:K74" si="0">J11*19/100</f>
        <v>21010.2</v>
      </c>
      <c r="L11" s="41">
        <f t="shared" ref="L11:L74" si="1">SUM(J11:K11)</f>
        <v>131590.20000000001</v>
      </c>
      <c r="M11" s="34">
        <v>116400</v>
      </c>
      <c r="N11" s="34">
        <v>22116</v>
      </c>
      <c r="O11" s="34">
        <v>138516</v>
      </c>
      <c r="P11" s="36">
        <v>637598</v>
      </c>
      <c r="Q11" s="37">
        <v>121143.62</v>
      </c>
      <c r="R11" s="42">
        <f t="shared" ref="R11:R60" si="2">SUM(P11:Q11)</f>
        <v>758741.62</v>
      </c>
      <c r="S11" s="36">
        <v>120000</v>
      </c>
      <c r="T11" s="36">
        <f t="shared" ref="T11:T15" si="3">S11*0.19</f>
        <v>22800</v>
      </c>
      <c r="U11" s="38">
        <f t="shared" ref="U11:U15" si="4">+S11+T11</f>
        <v>142800</v>
      </c>
      <c r="W11" s="50">
        <f>MIN(U11,O11,L11,I11)</f>
        <v>127434.72</v>
      </c>
      <c r="X11" s="50">
        <f>AVERAGE(U11,O11,L11,I11)</f>
        <v>135085.23000000001</v>
      </c>
      <c r="Y11" s="51">
        <f>HARMEAN(U11,O11,L11,I11)</f>
        <v>134822.27085177822</v>
      </c>
      <c r="Z11" s="51">
        <f>GEOMEAN(U11,O11,L11,I11)</f>
        <v>134953.72183687118</v>
      </c>
      <c r="AA11" s="51">
        <f t="shared" ref="AA11:AA74" si="5">STDEVA(X11,W11)</f>
        <v>5409.7275005355004</v>
      </c>
      <c r="AB11" s="109">
        <f t="shared" ref="AB11:AB74" si="6">AA11/X11</f>
        <v>4.0046772697026167E-2</v>
      </c>
      <c r="AC11" s="115">
        <f t="shared" ref="AC11:AC12" si="7">ROUND((+X11),0)</f>
        <v>135085</v>
      </c>
      <c r="AD11" s="52" t="s">
        <v>28</v>
      </c>
    </row>
    <row r="12" spans="1:30" ht="28.5" customHeight="1" x14ac:dyDescent="0.25">
      <c r="A12" s="29">
        <v>3</v>
      </c>
      <c r="B12" s="28" t="s">
        <v>30</v>
      </c>
      <c r="C12" s="9" t="s">
        <v>26</v>
      </c>
      <c r="D12" s="5">
        <v>1</v>
      </c>
      <c r="E12" s="5" t="s">
        <v>27</v>
      </c>
      <c r="F12" s="5">
        <v>1</v>
      </c>
      <c r="G12" s="25">
        <v>124936</v>
      </c>
      <c r="H12" s="25">
        <v>23737.84</v>
      </c>
      <c r="I12" s="39">
        <v>148673.84</v>
      </c>
      <c r="J12" s="34">
        <v>129010</v>
      </c>
      <c r="K12" s="40">
        <f t="shared" si="0"/>
        <v>24511.9</v>
      </c>
      <c r="L12" s="41">
        <f t="shared" si="1"/>
        <v>153521.9</v>
      </c>
      <c r="M12" s="34">
        <v>135800</v>
      </c>
      <c r="N12" s="34">
        <v>25802</v>
      </c>
      <c r="O12" s="34">
        <v>161602</v>
      </c>
      <c r="P12" s="36">
        <v>1274547</v>
      </c>
      <c r="Q12" s="37">
        <v>242163.93</v>
      </c>
      <c r="R12" s="42">
        <f t="shared" si="2"/>
        <v>1516710.93</v>
      </c>
      <c r="S12" s="36">
        <v>140000</v>
      </c>
      <c r="T12" s="36">
        <f t="shared" si="3"/>
        <v>26600</v>
      </c>
      <c r="U12" s="38">
        <f t="shared" si="4"/>
        <v>166600</v>
      </c>
      <c r="W12" s="50">
        <f>MIN(U12,O12,L12,I12)</f>
        <v>148673.84</v>
      </c>
      <c r="X12" s="50">
        <f>AVERAGE(U12,O12,L12,I12)</f>
        <v>157599.435</v>
      </c>
      <c r="Y12" s="51">
        <f>HARMEAN(U12,O12,L12,I12)</f>
        <v>157292.64932707459</v>
      </c>
      <c r="Z12" s="51">
        <f>GEOMEAN(U12,O12,L12,I12)</f>
        <v>157446.00880968303</v>
      </c>
      <c r="AA12" s="51">
        <f t="shared" si="5"/>
        <v>6311.3487506247438</v>
      </c>
      <c r="AB12" s="109">
        <f t="shared" si="6"/>
        <v>4.0046772697026126E-2</v>
      </c>
      <c r="AC12" s="115">
        <f t="shared" si="7"/>
        <v>157599</v>
      </c>
      <c r="AD12" s="52" t="s">
        <v>28</v>
      </c>
    </row>
    <row r="13" spans="1:30" ht="28.5" customHeight="1" x14ac:dyDescent="0.25">
      <c r="A13" s="29">
        <v>4</v>
      </c>
      <c r="B13" s="28" t="s">
        <v>31</v>
      </c>
      <c r="C13" s="9" t="s">
        <v>26</v>
      </c>
      <c r="D13" s="5">
        <v>1</v>
      </c>
      <c r="E13" s="5" t="s">
        <v>27</v>
      </c>
      <c r="F13" s="5">
        <v>1</v>
      </c>
      <c r="G13" s="25">
        <v>116012</v>
      </c>
      <c r="H13" s="25">
        <v>22042.28</v>
      </c>
      <c r="I13" s="39">
        <v>138054.28</v>
      </c>
      <c r="J13" s="34">
        <v>119795</v>
      </c>
      <c r="K13" s="40">
        <f t="shared" si="0"/>
        <v>22761.05</v>
      </c>
      <c r="L13" s="41">
        <f t="shared" si="1"/>
        <v>142556.04999999999</v>
      </c>
      <c r="M13" s="34">
        <v>126100</v>
      </c>
      <c r="N13" s="34">
        <v>23959</v>
      </c>
      <c r="O13" s="34">
        <v>150059</v>
      </c>
      <c r="P13" s="36">
        <v>423630</v>
      </c>
      <c r="Q13" s="37">
        <v>80489.7</v>
      </c>
      <c r="R13" s="42">
        <f t="shared" si="2"/>
        <v>504119.7</v>
      </c>
      <c r="S13" s="36">
        <v>130000</v>
      </c>
      <c r="T13" s="36">
        <f t="shared" si="3"/>
        <v>24700</v>
      </c>
      <c r="U13" s="38">
        <f t="shared" si="4"/>
        <v>154700</v>
      </c>
      <c r="W13" s="50">
        <f t="shared" ref="W13:W72" si="8">MIN(U13,R13,O13,L13,I13)</f>
        <v>138054.28</v>
      </c>
      <c r="X13" s="50">
        <f t="shared" ref="X13:X72" si="9">AVERAGE(U13,R13,O13,L13,I13)</f>
        <v>217897.80600000001</v>
      </c>
      <c r="Y13" s="51">
        <f t="shared" ref="Y13:Y72" si="10">HARMEAN(U13,R13,O13,L13,I13)</f>
        <v>170240.94421426905</v>
      </c>
      <c r="Z13" s="51">
        <f t="shared" ref="Z13:Z72" si="11">GEOMEAN(U13,R13,O13,L13,I13)</f>
        <v>187268.31890520456</v>
      </c>
      <c r="AA13" s="51">
        <f t="shared" si="5"/>
        <v>56457.898668444395</v>
      </c>
      <c r="AB13" s="109">
        <f t="shared" si="6"/>
        <v>0.25910264864458704</v>
      </c>
      <c r="AC13" s="116">
        <f>ROUND((+Y13),0)</f>
        <v>170241</v>
      </c>
      <c r="AD13" s="52" t="s">
        <v>32</v>
      </c>
    </row>
    <row r="14" spans="1:30" ht="42.75" customHeight="1" x14ac:dyDescent="0.25">
      <c r="A14" s="29">
        <v>5</v>
      </c>
      <c r="B14" s="28" t="s">
        <v>33</v>
      </c>
      <c r="C14" s="9" t="s">
        <v>34</v>
      </c>
      <c r="D14" s="5">
        <v>1</v>
      </c>
      <c r="E14" s="5" t="s">
        <v>27</v>
      </c>
      <c r="F14" s="5">
        <v>1</v>
      </c>
      <c r="G14" s="25">
        <v>178480</v>
      </c>
      <c r="H14" s="25">
        <v>33911.199999999997</v>
      </c>
      <c r="I14" s="39">
        <v>212391.2</v>
      </c>
      <c r="J14" s="34">
        <v>184300</v>
      </c>
      <c r="K14" s="40">
        <f t="shared" si="0"/>
        <v>35017</v>
      </c>
      <c r="L14" s="41">
        <f t="shared" si="1"/>
        <v>219317</v>
      </c>
      <c r="M14" s="34">
        <v>194000</v>
      </c>
      <c r="N14" s="34">
        <v>36860</v>
      </c>
      <c r="O14" s="34">
        <v>230860</v>
      </c>
      <c r="P14" s="36">
        <v>1721273</v>
      </c>
      <c r="Q14" s="37">
        <v>327041.87</v>
      </c>
      <c r="R14" s="42">
        <f t="shared" si="2"/>
        <v>2048314.87</v>
      </c>
      <c r="S14" s="36">
        <v>200000</v>
      </c>
      <c r="T14" s="36">
        <f t="shared" si="3"/>
        <v>38000</v>
      </c>
      <c r="U14" s="38">
        <f t="shared" si="4"/>
        <v>238000</v>
      </c>
      <c r="W14" s="50">
        <f>MIN(U14,O14,L14,I14)</f>
        <v>212391.2</v>
      </c>
      <c r="X14" s="50">
        <f>AVERAGE(U14,O14,L14,I14)</f>
        <v>225142.05</v>
      </c>
      <c r="Y14" s="51">
        <f>HARMEAN(U14,O14,L14,I14)</f>
        <v>224703.78475296372</v>
      </c>
      <c r="Z14" s="51">
        <f>GEOMEAN(U14,O14,L14,I14)</f>
        <v>224922.86972811859</v>
      </c>
      <c r="AA14" s="51">
        <f t="shared" si="5"/>
        <v>9016.2125008924722</v>
      </c>
      <c r="AB14" s="109">
        <f t="shared" si="6"/>
        <v>4.0046772697026042E-2</v>
      </c>
      <c r="AC14" s="115">
        <f t="shared" ref="AC14:AC15" si="12">ROUND((+X14),0)</f>
        <v>225142</v>
      </c>
      <c r="AD14" s="52" t="s">
        <v>28</v>
      </c>
    </row>
    <row r="15" spans="1:30" ht="42.75" customHeight="1" thickBot="1" x14ac:dyDescent="0.3">
      <c r="A15" s="29">
        <v>6</v>
      </c>
      <c r="B15" s="28" t="s">
        <v>35</v>
      </c>
      <c r="C15" s="9" t="s">
        <v>34</v>
      </c>
      <c r="D15" s="5">
        <v>1</v>
      </c>
      <c r="E15" s="5" t="s">
        <v>27</v>
      </c>
      <c r="F15" s="5">
        <v>1</v>
      </c>
      <c r="G15" s="25">
        <v>196328</v>
      </c>
      <c r="H15" s="25">
        <v>37302.32</v>
      </c>
      <c r="I15" s="39">
        <v>233630.32</v>
      </c>
      <c r="J15" s="34">
        <v>202730</v>
      </c>
      <c r="K15" s="40">
        <f t="shared" si="0"/>
        <v>38518.699999999997</v>
      </c>
      <c r="L15" s="41">
        <f t="shared" si="1"/>
        <v>241248.7</v>
      </c>
      <c r="M15" s="34">
        <v>213400</v>
      </c>
      <c r="N15" s="34">
        <v>40546</v>
      </c>
      <c r="O15" s="34">
        <v>253946</v>
      </c>
      <c r="P15" s="36">
        <v>1313375</v>
      </c>
      <c r="Q15" s="37">
        <v>249541.25</v>
      </c>
      <c r="R15" s="42">
        <f t="shared" si="2"/>
        <v>1562916.25</v>
      </c>
      <c r="S15" s="36">
        <v>220000</v>
      </c>
      <c r="T15" s="36">
        <f t="shared" si="3"/>
        <v>41800</v>
      </c>
      <c r="U15" s="38">
        <f t="shared" si="4"/>
        <v>261800</v>
      </c>
      <c r="W15" s="50">
        <f>MIN(U15,O15,L15,I15)</f>
        <v>233630.32</v>
      </c>
      <c r="X15" s="50">
        <f>AVERAGE(U15,O15,L15,I15)</f>
        <v>247656.255</v>
      </c>
      <c r="Y15" s="51">
        <f>HARMEAN(U15,O15,L15,I15)</f>
        <v>247174.16322826006</v>
      </c>
      <c r="Z15" s="51">
        <f>GEOMEAN(U15,O15,L15,I15)</f>
        <v>247415.15670093047</v>
      </c>
      <c r="AA15" s="51">
        <f t="shared" si="5"/>
        <v>9917.8337509817375</v>
      </c>
      <c r="AB15" s="109">
        <f t="shared" si="6"/>
        <v>4.0046772697026112E-2</v>
      </c>
      <c r="AC15" s="115">
        <f t="shared" si="12"/>
        <v>247656</v>
      </c>
      <c r="AD15" s="52" t="s">
        <v>28</v>
      </c>
    </row>
    <row r="16" spans="1:30" ht="59.25" customHeight="1" thickBot="1" x14ac:dyDescent="0.3">
      <c r="A16" s="112" t="s">
        <v>36</v>
      </c>
      <c r="B16" s="32"/>
      <c r="C16" s="32"/>
      <c r="D16" s="32"/>
      <c r="E16" s="32"/>
      <c r="F16" s="33"/>
      <c r="G16" s="25"/>
      <c r="H16" s="25"/>
      <c r="I16" s="39"/>
      <c r="J16" s="46"/>
      <c r="K16" s="40"/>
      <c r="L16" s="41"/>
      <c r="M16" s="46"/>
      <c r="N16" s="46"/>
      <c r="O16" s="46"/>
      <c r="P16" s="46"/>
      <c r="Q16" s="47"/>
      <c r="R16" s="42"/>
      <c r="S16" s="46"/>
      <c r="T16" s="46"/>
      <c r="U16" s="46"/>
      <c r="W16" s="50"/>
      <c r="X16" s="50"/>
      <c r="Y16" s="51"/>
      <c r="Z16" s="51"/>
      <c r="AA16" s="51"/>
      <c r="AB16" s="109"/>
      <c r="AC16" s="115"/>
      <c r="AD16" s="35"/>
    </row>
    <row r="17" spans="1:30" ht="34.5" customHeight="1" x14ac:dyDescent="0.25">
      <c r="A17" s="12">
        <v>1</v>
      </c>
      <c r="B17" s="13" t="s">
        <v>25</v>
      </c>
      <c r="C17" s="14" t="s">
        <v>26</v>
      </c>
      <c r="D17" s="15">
        <v>1</v>
      </c>
      <c r="E17" s="5" t="s">
        <v>27</v>
      </c>
      <c r="F17" s="15">
        <v>1</v>
      </c>
      <c r="G17" s="25">
        <v>278208</v>
      </c>
      <c r="H17" s="25">
        <v>52859.520000000004</v>
      </c>
      <c r="I17" s="39">
        <v>331067.52000000002</v>
      </c>
      <c r="J17" s="34">
        <v>287280</v>
      </c>
      <c r="K17" s="40">
        <f t="shared" si="0"/>
        <v>54583.199999999997</v>
      </c>
      <c r="L17" s="41">
        <f t="shared" si="1"/>
        <v>341863.2</v>
      </c>
      <c r="M17" s="34">
        <v>302400</v>
      </c>
      <c r="N17" s="34">
        <v>57456</v>
      </c>
      <c r="O17" s="34">
        <v>359856</v>
      </c>
      <c r="P17" s="36"/>
      <c r="Q17" s="37"/>
      <c r="R17" s="42"/>
      <c r="S17" s="36"/>
      <c r="T17" s="36"/>
      <c r="U17" s="38"/>
      <c r="W17" s="50">
        <f t="shared" si="8"/>
        <v>331067.52000000002</v>
      </c>
      <c r="X17" s="50">
        <f t="shared" si="9"/>
        <v>344262.24</v>
      </c>
      <c r="Y17" s="51">
        <f t="shared" si="10"/>
        <v>343856.57142857148</v>
      </c>
      <c r="Z17" s="51">
        <f t="shared" si="11"/>
        <v>344058.71191668062</v>
      </c>
      <c r="AA17" s="51">
        <f t="shared" si="5"/>
        <v>9330.0759878577428</v>
      </c>
      <c r="AB17" s="109">
        <f t="shared" si="6"/>
        <v>2.7101653634327549E-2</v>
      </c>
      <c r="AC17" s="115">
        <f t="shared" ref="AC17:AC21" si="13">ROUND((+X17),0)</f>
        <v>344262</v>
      </c>
      <c r="AD17" s="52" t="s">
        <v>28</v>
      </c>
    </row>
    <row r="18" spans="1:30" ht="42.75" customHeight="1" x14ac:dyDescent="0.25">
      <c r="A18" s="29">
        <v>2</v>
      </c>
      <c r="B18" s="28" t="s">
        <v>37</v>
      </c>
      <c r="C18" s="9" t="s">
        <v>26</v>
      </c>
      <c r="D18" s="5">
        <v>1</v>
      </c>
      <c r="E18" s="5" t="s">
        <v>27</v>
      </c>
      <c r="F18" s="15">
        <v>1</v>
      </c>
      <c r="G18" s="25">
        <v>44620</v>
      </c>
      <c r="H18" s="25">
        <v>8477.7999999999993</v>
      </c>
      <c r="I18" s="39">
        <v>53097.8</v>
      </c>
      <c r="J18" s="34">
        <v>46075</v>
      </c>
      <c r="K18" s="40">
        <f t="shared" si="0"/>
        <v>8754.25</v>
      </c>
      <c r="L18" s="41">
        <f t="shared" si="1"/>
        <v>54829.25</v>
      </c>
      <c r="M18" s="34">
        <v>48500</v>
      </c>
      <c r="N18" s="34">
        <v>9215</v>
      </c>
      <c r="O18" s="34">
        <v>57715</v>
      </c>
      <c r="P18" s="36">
        <v>788528</v>
      </c>
      <c r="Q18" s="37">
        <v>149820.32</v>
      </c>
      <c r="R18" s="42">
        <f t="shared" si="2"/>
        <v>938348.32000000007</v>
      </c>
      <c r="S18" s="36">
        <v>50000</v>
      </c>
      <c r="T18" s="36">
        <f t="shared" ref="T18:T21" si="14">S18*0.19</f>
        <v>9500</v>
      </c>
      <c r="U18" s="38">
        <f t="shared" ref="U18:U21" si="15">+S18+T18</f>
        <v>59500</v>
      </c>
      <c r="W18" s="50">
        <f>MIN(U18,O18,L18,I18)</f>
        <v>53097.8</v>
      </c>
      <c r="X18" s="50">
        <f>AVERAGE(U18,O18,L18,I18)</f>
        <v>56285.512499999997</v>
      </c>
      <c r="Y18" s="51">
        <f>HARMEAN(U18,O18,L18,I18)</f>
        <v>56175.94618824093</v>
      </c>
      <c r="Z18" s="51">
        <f>GEOMEAN(U18,O18,L18,I18)</f>
        <v>56230.717432029647</v>
      </c>
      <c r="AA18" s="51">
        <f t="shared" si="5"/>
        <v>2254.0531252231181</v>
      </c>
      <c r="AB18" s="109">
        <f t="shared" si="6"/>
        <v>4.0046772697026042E-2</v>
      </c>
      <c r="AC18" s="115">
        <f t="shared" si="13"/>
        <v>56286</v>
      </c>
      <c r="AD18" s="52" t="s">
        <v>28</v>
      </c>
    </row>
    <row r="19" spans="1:30" ht="42.75" customHeight="1" x14ac:dyDescent="0.25">
      <c r="A19" s="29">
        <v>3</v>
      </c>
      <c r="B19" s="28" t="s">
        <v>38</v>
      </c>
      <c r="C19" s="9" t="s">
        <v>26</v>
      </c>
      <c r="D19" s="5">
        <v>1</v>
      </c>
      <c r="E19" s="5" t="s">
        <v>27</v>
      </c>
      <c r="F19" s="15">
        <v>1</v>
      </c>
      <c r="G19" s="25">
        <v>35696</v>
      </c>
      <c r="H19" s="25">
        <v>6782.24</v>
      </c>
      <c r="I19" s="39">
        <v>42478.239999999998</v>
      </c>
      <c r="J19" s="34">
        <v>36860</v>
      </c>
      <c r="K19" s="40">
        <f t="shared" si="0"/>
        <v>7003.4</v>
      </c>
      <c r="L19" s="41">
        <f t="shared" si="1"/>
        <v>43863.4</v>
      </c>
      <c r="M19" s="34">
        <v>38800</v>
      </c>
      <c r="N19" s="34">
        <v>7372</v>
      </c>
      <c r="O19" s="34">
        <v>46172</v>
      </c>
      <c r="P19" s="36">
        <v>827086</v>
      </c>
      <c r="Q19" s="37">
        <v>157146.34</v>
      </c>
      <c r="R19" s="42">
        <f t="shared" si="2"/>
        <v>984232.34</v>
      </c>
      <c r="S19" s="36">
        <v>40000</v>
      </c>
      <c r="T19" s="36">
        <f t="shared" si="14"/>
        <v>7600</v>
      </c>
      <c r="U19" s="38">
        <f t="shared" si="15"/>
        <v>47600</v>
      </c>
      <c r="W19" s="50">
        <f t="shared" ref="W19:W21" si="16">MIN(U19,O19,L19,I19)</f>
        <v>42478.239999999998</v>
      </c>
      <c r="X19" s="50">
        <f t="shared" ref="X19:X21" si="17">AVERAGE(U19,O19,L19,I19)</f>
        <v>45028.409999999996</v>
      </c>
      <c r="Y19" s="51">
        <f t="shared" ref="Y19:Y21" si="18">HARMEAN(U19,O19,L19,I19)</f>
        <v>44940.756950592739</v>
      </c>
      <c r="Z19" s="51">
        <f t="shared" ref="Z19:Z21" si="19">GEOMEAN(U19,O19,L19,I19)</f>
        <v>44984.573945623721</v>
      </c>
      <c r="AA19" s="51">
        <f t="shared" si="5"/>
        <v>1803.2425001784966</v>
      </c>
      <c r="AB19" s="109">
        <f t="shared" si="6"/>
        <v>4.0046772697026091E-2</v>
      </c>
      <c r="AC19" s="115">
        <f t="shared" si="13"/>
        <v>45028</v>
      </c>
      <c r="AD19" s="52" t="s">
        <v>28</v>
      </c>
    </row>
    <row r="20" spans="1:30" ht="28.5" customHeight="1" x14ac:dyDescent="0.25">
      <c r="A20" s="29">
        <v>4</v>
      </c>
      <c r="B20" s="28" t="s">
        <v>39</v>
      </c>
      <c r="C20" s="9" t="s">
        <v>34</v>
      </c>
      <c r="D20" s="5">
        <v>1</v>
      </c>
      <c r="E20" s="5" t="s">
        <v>27</v>
      </c>
      <c r="F20" s="15">
        <v>1</v>
      </c>
      <c r="G20" s="25">
        <v>16063.2</v>
      </c>
      <c r="H20" s="25">
        <v>3052.0080000000003</v>
      </c>
      <c r="I20" s="39">
        <v>19115.208000000002</v>
      </c>
      <c r="J20" s="34">
        <v>16587</v>
      </c>
      <c r="K20" s="40">
        <f t="shared" si="0"/>
        <v>3151.53</v>
      </c>
      <c r="L20" s="41">
        <f t="shared" si="1"/>
        <v>19738.53</v>
      </c>
      <c r="M20" s="34">
        <v>17460</v>
      </c>
      <c r="N20" s="34">
        <v>3317.4</v>
      </c>
      <c r="O20" s="34">
        <v>20777.400000000001</v>
      </c>
      <c r="P20" s="36">
        <v>910505</v>
      </c>
      <c r="Q20" s="37">
        <v>172995.95</v>
      </c>
      <c r="R20" s="42">
        <f t="shared" si="2"/>
        <v>1083500.95</v>
      </c>
      <c r="S20" s="36">
        <v>18000</v>
      </c>
      <c r="T20" s="36">
        <f t="shared" si="14"/>
        <v>3420</v>
      </c>
      <c r="U20" s="38">
        <f t="shared" si="15"/>
        <v>21420</v>
      </c>
      <c r="W20" s="50">
        <f t="shared" si="16"/>
        <v>19115.208000000002</v>
      </c>
      <c r="X20" s="50">
        <f t="shared" si="17"/>
        <v>20262.784500000002</v>
      </c>
      <c r="Y20" s="51">
        <f t="shared" si="18"/>
        <v>20223.340627766735</v>
      </c>
      <c r="Z20" s="51">
        <f t="shared" si="19"/>
        <v>20243.058275530675</v>
      </c>
      <c r="AA20" s="51">
        <f t="shared" si="5"/>
        <v>811.45912508032347</v>
      </c>
      <c r="AB20" s="109">
        <f t="shared" si="6"/>
        <v>4.0046772697026091E-2</v>
      </c>
      <c r="AC20" s="115">
        <f t="shared" si="13"/>
        <v>20263</v>
      </c>
      <c r="AD20" s="52" t="s">
        <v>28</v>
      </c>
    </row>
    <row r="21" spans="1:30" ht="29.25" customHeight="1" thickBot="1" x14ac:dyDescent="0.3">
      <c r="A21" s="10">
        <v>5</v>
      </c>
      <c r="B21" s="16" t="s">
        <v>40</v>
      </c>
      <c r="C21" s="17" t="s">
        <v>34</v>
      </c>
      <c r="D21" s="18">
        <v>1</v>
      </c>
      <c r="E21" s="18" t="s">
        <v>27</v>
      </c>
      <c r="F21" s="20">
        <v>1</v>
      </c>
      <c r="G21" s="25">
        <v>44620</v>
      </c>
      <c r="H21" s="25">
        <v>8477.7999999999993</v>
      </c>
      <c r="I21" s="39">
        <v>53097.8</v>
      </c>
      <c r="J21" s="34">
        <v>46075</v>
      </c>
      <c r="K21" s="40">
        <f t="shared" si="0"/>
        <v>8754.25</v>
      </c>
      <c r="L21" s="41">
        <f t="shared" si="1"/>
        <v>54829.25</v>
      </c>
      <c r="M21" s="34">
        <v>48500</v>
      </c>
      <c r="N21" s="34">
        <v>9215</v>
      </c>
      <c r="O21" s="34">
        <v>57715</v>
      </c>
      <c r="P21" s="36">
        <v>736332</v>
      </c>
      <c r="Q21" s="37">
        <v>139903.07999999999</v>
      </c>
      <c r="R21" s="42">
        <f t="shared" si="2"/>
        <v>876235.08</v>
      </c>
      <c r="S21" s="36">
        <v>50000</v>
      </c>
      <c r="T21" s="36">
        <f t="shared" si="14"/>
        <v>9500</v>
      </c>
      <c r="U21" s="38">
        <f t="shared" si="15"/>
        <v>59500</v>
      </c>
      <c r="W21" s="50">
        <f t="shared" si="16"/>
        <v>53097.8</v>
      </c>
      <c r="X21" s="50">
        <f t="shared" si="17"/>
        <v>56285.512499999997</v>
      </c>
      <c r="Y21" s="51">
        <f t="shared" si="18"/>
        <v>56175.94618824093</v>
      </c>
      <c r="Z21" s="51">
        <f t="shared" si="19"/>
        <v>56230.717432029647</v>
      </c>
      <c r="AA21" s="51">
        <f t="shared" si="5"/>
        <v>2254.0531252231181</v>
      </c>
      <c r="AB21" s="109">
        <f t="shared" si="6"/>
        <v>4.0046772697026042E-2</v>
      </c>
      <c r="AC21" s="115">
        <f t="shared" si="13"/>
        <v>56286</v>
      </c>
      <c r="AD21" s="52" t="s">
        <v>28</v>
      </c>
    </row>
    <row r="22" spans="1:30" ht="28.9" customHeight="1" thickBot="1" x14ac:dyDescent="0.3">
      <c r="A22" s="112" t="s">
        <v>41</v>
      </c>
      <c r="B22" s="32"/>
      <c r="C22" s="32"/>
      <c r="D22" s="32"/>
      <c r="E22" s="32"/>
      <c r="F22" s="33"/>
      <c r="G22" s="25"/>
      <c r="H22" s="25"/>
      <c r="I22" s="39"/>
      <c r="J22" s="46"/>
      <c r="K22" s="40"/>
      <c r="L22" s="41"/>
      <c r="M22" s="46"/>
      <c r="N22" s="46"/>
      <c r="O22" s="46"/>
      <c r="P22" s="46"/>
      <c r="Q22" s="47"/>
      <c r="R22" s="42"/>
      <c r="S22" s="46"/>
      <c r="T22" s="46"/>
      <c r="U22" s="46"/>
      <c r="W22" s="50"/>
      <c r="X22" s="50"/>
      <c r="Y22" s="51"/>
      <c r="Z22" s="51"/>
      <c r="AA22" s="51"/>
      <c r="AB22" s="109"/>
      <c r="AC22" s="115"/>
      <c r="AD22" s="35"/>
    </row>
    <row r="23" spans="1:30" ht="34.5" customHeight="1" x14ac:dyDescent="0.25">
      <c r="A23" s="12">
        <v>1</v>
      </c>
      <c r="B23" s="13" t="s">
        <v>25</v>
      </c>
      <c r="C23" s="14" t="s">
        <v>26</v>
      </c>
      <c r="D23" s="15">
        <v>1</v>
      </c>
      <c r="E23" s="15" t="s">
        <v>27</v>
      </c>
      <c r="F23" s="15">
        <v>1</v>
      </c>
      <c r="G23" s="25">
        <v>92736</v>
      </c>
      <c r="H23" s="25">
        <v>17619.84</v>
      </c>
      <c r="I23" s="39">
        <v>110355.84</v>
      </c>
      <c r="J23" s="34">
        <v>95760</v>
      </c>
      <c r="K23" s="40">
        <f t="shared" si="0"/>
        <v>18194.400000000001</v>
      </c>
      <c r="L23" s="41">
        <f t="shared" si="1"/>
        <v>113954.4</v>
      </c>
      <c r="M23" s="34">
        <v>100800</v>
      </c>
      <c r="N23" s="34">
        <v>19152</v>
      </c>
      <c r="O23" s="34">
        <v>119952</v>
      </c>
      <c r="P23" s="36"/>
      <c r="Q23" s="37"/>
      <c r="R23" s="42"/>
      <c r="S23" s="36"/>
      <c r="T23" s="36"/>
      <c r="U23" s="38"/>
      <c r="W23" s="50">
        <f t="shared" si="8"/>
        <v>110355.84</v>
      </c>
      <c r="X23" s="50">
        <f t="shared" si="9"/>
        <v>114754.08</v>
      </c>
      <c r="Y23" s="51">
        <f t="shared" si="10"/>
        <v>114618.85714285713</v>
      </c>
      <c r="Z23" s="51">
        <f t="shared" si="11"/>
        <v>114686.23730556021</v>
      </c>
      <c r="AA23" s="51">
        <f t="shared" si="5"/>
        <v>3110.0253292859247</v>
      </c>
      <c r="AB23" s="109">
        <f t="shared" si="6"/>
        <v>2.7101653634327639E-2</v>
      </c>
      <c r="AC23" s="115">
        <f t="shared" ref="AC23:AC31" si="20">ROUND((+X23),0)</f>
        <v>114754</v>
      </c>
      <c r="AD23" s="52" t="s">
        <v>28</v>
      </c>
    </row>
    <row r="24" spans="1:30" ht="28.5" customHeight="1" x14ac:dyDescent="0.25">
      <c r="A24" s="12">
        <v>2</v>
      </c>
      <c r="B24" s="13" t="s">
        <v>42</v>
      </c>
      <c r="C24" s="14" t="s">
        <v>26</v>
      </c>
      <c r="D24" s="15">
        <v>1</v>
      </c>
      <c r="E24" s="15" t="s">
        <v>27</v>
      </c>
      <c r="F24" s="15">
        <v>1</v>
      </c>
      <c r="G24" s="25">
        <v>22310</v>
      </c>
      <c r="H24" s="25">
        <v>4238.8999999999996</v>
      </c>
      <c r="I24" s="39">
        <v>26548.9</v>
      </c>
      <c r="J24" s="48">
        <v>23037.5</v>
      </c>
      <c r="K24" s="40">
        <f t="shared" si="0"/>
        <v>4377.125</v>
      </c>
      <c r="L24" s="41">
        <f t="shared" si="1"/>
        <v>27414.625</v>
      </c>
      <c r="M24" s="48">
        <v>24250</v>
      </c>
      <c r="N24" s="48">
        <v>4607.5</v>
      </c>
      <c r="O24" s="48">
        <v>28857.5</v>
      </c>
      <c r="P24" s="36">
        <v>648864</v>
      </c>
      <c r="Q24" s="37">
        <v>123284.16</v>
      </c>
      <c r="R24" s="42">
        <f t="shared" si="2"/>
        <v>772148.16</v>
      </c>
      <c r="S24" s="36">
        <v>25000</v>
      </c>
      <c r="T24" s="36">
        <f t="shared" ref="T24:T31" si="21">S24*0.19</f>
        <v>4750</v>
      </c>
      <c r="U24" s="38">
        <f t="shared" ref="U24:U31" si="22">+S24+T24</f>
        <v>29750</v>
      </c>
      <c r="W24" s="50">
        <f>MIN(U24,O24,L24,I24)</f>
        <v>26548.9</v>
      </c>
      <c r="X24" s="50">
        <f>AVERAGE(U24,O24,L24,I24)</f>
        <v>28142.756249999999</v>
      </c>
      <c r="Y24" s="51">
        <f>HARMEAN(U24,O24,L24,I24)</f>
        <v>28087.973094120465</v>
      </c>
      <c r="Z24" s="51">
        <f>GEOMEAN(U24,O24,L24,I24)</f>
        <v>28115.358716014824</v>
      </c>
      <c r="AA24" s="51">
        <f t="shared" si="5"/>
        <v>1127.026562611559</v>
      </c>
      <c r="AB24" s="109">
        <f t="shared" si="6"/>
        <v>4.0046772697026042E-2</v>
      </c>
      <c r="AC24" s="115">
        <f t="shared" si="20"/>
        <v>28143</v>
      </c>
      <c r="AD24" s="52" t="s">
        <v>28</v>
      </c>
    </row>
    <row r="25" spans="1:30" ht="15" customHeight="1" x14ac:dyDescent="0.25">
      <c r="A25" s="12">
        <v>3</v>
      </c>
      <c r="B25" s="13" t="s">
        <v>43</v>
      </c>
      <c r="C25" s="14" t="s">
        <v>26</v>
      </c>
      <c r="D25" s="15">
        <v>1</v>
      </c>
      <c r="E25" s="15" t="s">
        <v>27</v>
      </c>
      <c r="F25" s="15">
        <v>1</v>
      </c>
      <c r="G25" s="25">
        <v>53544</v>
      </c>
      <c r="H25" s="25">
        <v>10173.36</v>
      </c>
      <c r="I25" s="39">
        <v>63717.36</v>
      </c>
      <c r="J25" s="48">
        <v>55290</v>
      </c>
      <c r="K25" s="40">
        <f t="shared" si="0"/>
        <v>10505.1</v>
      </c>
      <c r="L25" s="41">
        <f t="shared" si="1"/>
        <v>65795.100000000006</v>
      </c>
      <c r="M25" s="48">
        <v>58200</v>
      </c>
      <c r="N25" s="48">
        <v>11058</v>
      </c>
      <c r="O25" s="48">
        <v>69258</v>
      </c>
      <c r="P25" s="36">
        <v>719573</v>
      </c>
      <c r="Q25" s="37">
        <v>136718.87</v>
      </c>
      <c r="R25" s="42">
        <f t="shared" si="2"/>
        <v>856291.87</v>
      </c>
      <c r="S25" s="36">
        <v>60000</v>
      </c>
      <c r="T25" s="36">
        <f t="shared" si="21"/>
        <v>11400</v>
      </c>
      <c r="U25" s="38">
        <f t="shared" si="22"/>
        <v>71400</v>
      </c>
      <c r="W25" s="50">
        <f t="shared" ref="W25:W31" si="23">MIN(U25,O25,L25,I25)</f>
        <v>63717.36</v>
      </c>
      <c r="X25" s="50">
        <f t="shared" ref="X25:X31" si="24">AVERAGE(U25,O25,L25,I25)</f>
        <v>67542.615000000005</v>
      </c>
      <c r="Y25" s="51">
        <f t="shared" ref="Y25:Y31" si="25">HARMEAN(U25,O25,L25,I25)</f>
        <v>67411.135425889108</v>
      </c>
      <c r="Z25" s="51">
        <f t="shared" ref="Z25:Z31" si="26">GEOMEAN(U25,O25,L25,I25)</f>
        <v>67476.860918435588</v>
      </c>
      <c r="AA25" s="51">
        <f t="shared" si="5"/>
        <v>2704.8637502677502</v>
      </c>
      <c r="AB25" s="109">
        <f t="shared" si="6"/>
        <v>4.0046772697026167E-2</v>
      </c>
      <c r="AC25" s="115">
        <f t="shared" si="20"/>
        <v>67543</v>
      </c>
      <c r="AD25" s="52" t="s">
        <v>28</v>
      </c>
    </row>
    <row r="26" spans="1:30" ht="15" customHeight="1" x14ac:dyDescent="0.25">
      <c r="A26" s="12">
        <v>4</v>
      </c>
      <c r="B26" s="13" t="s">
        <v>44</v>
      </c>
      <c r="C26" s="14" t="s">
        <v>26</v>
      </c>
      <c r="D26" s="15">
        <v>1</v>
      </c>
      <c r="E26" s="15" t="s">
        <v>27</v>
      </c>
      <c r="F26" s="15">
        <v>1</v>
      </c>
      <c r="G26" s="25">
        <v>17848</v>
      </c>
      <c r="H26" s="25">
        <v>3391.12</v>
      </c>
      <c r="I26" s="39">
        <v>21239.119999999999</v>
      </c>
      <c r="J26" s="48">
        <v>18430</v>
      </c>
      <c r="K26" s="40">
        <f t="shared" si="0"/>
        <v>3501.7</v>
      </c>
      <c r="L26" s="41">
        <f t="shared" si="1"/>
        <v>21931.7</v>
      </c>
      <c r="M26" s="48">
        <v>19400</v>
      </c>
      <c r="N26" s="48">
        <v>3686</v>
      </c>
      <c r="O26" s="48">
        <v>23086</v>
      </c>
      <c r="P26" s="36">
        <v>582844</v>
      </c>
      <c r="Q26" s="37">
        <v>110740.36</v>
      </c>
      <c r="R26" s="42">
        <f t="shared" si="2"/>
        <v>693584.36</v>
      </c>
      <c r="S26" s="36">
        <v>20000</v>
      </c>
      <c r="T26" s="36">
        <f t="shared" si="21"/>
        <v>3800</v>
      </c>
      <c r="U26" s="38">
        <f t="shared" si="22"/>
        <v>23800</v>
      </c>
      <c r="W26" s="50">
        <f t="shared" si="23"/>
        <v>21239.119999999999</v>
      </c>
      <c r="X26" s="50">
        <f t="shared" si="24"/>
        <v>22514.204999999998</v>
      </c>
      <c r="Y26" s="51">
        <f t="shared" si="25"/>
        <v>22470.378475296369</v>
      </c>
      <c r="Z26" s="51">
        <f t="shared" si="26"/>
        <v>22492.28697281186</v>
      </c>
      <c r="AA26" s="51">
        <f t="shared" si="5"/>
        <v>901.62125008924829</v>
      </c>
      <c r="AB26" s="109">
        <f t="shared" si="6"/>
        <v>4.0046772697026091E-2</v>
      </c>
      <c r="AC26" s="115">
        <f t="shared" si="20"/>
        <v>22514</v>
      </c>
      <c r="AD26" s="52" t="s">
        <v>28</v>
      </c>
    </row>
    <row r="27" spans="1:30" ht="28.5" customHeight="1" x14ac:dyDescent="0.25">
      <c r="A27" s="12">
        <v>5</v>
      </c>
      <c r="B27" s="13" t="s">
        <v>45</v>
      </c>
      <c r="C27" s="14" t="s">
        <v>34</v>
      </c>
      <c r="D27" s="15">
        <v>1</v>
      </c>
      <c r="E27" s="15" t="s">
        <v>27</v>
      </c>
      <c r="F27" s="15">
        <v>1</v>
      </c>
      <c r="G27" s="25">
        <v>44620</v>
      </c>
      <c r="H27" s="25">
        <v>8477.7999999999993</v>
      </c>
      <c r="I27" s="39">
        <v>53097.8</v>
      </c>
      <c r="J27" s="48">
        <v>46075</v>
      </c>
      <c r="K27" s="40">
        <f t="shared" si="0"/>
        <v>8754.25</v>
      </c>
      <c r="L27" s="41">
        <f t="shared" si="1"/>
        <v>54829.25</v>
      </c>
      <c r="M27" s="48">
        <v>48500</v>
      </c>
      <c r="N27" s="48">
        <v>9215</v>
      </c>
      <c r="O27" s="48">
        <v>57715</v>
      </c>
      <c r="P27" s="36">
        <v>706043</v>
      </c>
      <c r="Q27" s="37">
        <v>134148.17000000001</v>
      </c>
      <c r="R27" s="42">
        <f t="shared" si="2"/>
        <v>840191.17</v>
      </c>
      <c r="S27" s="36">
        <v>50000</v>
      </c>
      <c r="T27" s="36">
        <f t="shared" si="21"/>
        <v>9500</v>
      </c>
      <c r="U27" s="38">
        <f t="shared" si="22"/>
        <v>59500</v>
      </c>
      <c r="W27" s="50">
        <f t="shared" si="23"/>
        <v>53097.8</v>
      </c>
      <c r="X27" s="50">
        <f t="shared" si="24"/>
        <v>56285.512499999997</v>
      </c>
      <c r="Y27" s="51">
        <f t="shared" si="25"/>
        <v>56175.94618824093</v>
      </c>
      <c r="Z27" s="51">
        <f t="shared" si="26"/>
        <v>56230.717432029647</v>
      </c>
      <c r="AA27" s="51">
        <f t="shared" si="5"/>
        <v>2254.0531252231181</v>
      </c>
      <c r="AB27" s="109">
        <f t="shared" si="6"/>
        <v>4.0046772697026042E-2</v>
      </c>
      <c r="AC27" s="115">
        <f t="shared" si="20"/>
        <v>56286</v>
      </c>
      <c r="AD27" s="52" t="s">
        <v>28</v>
      </c>
    </row>
    <row r="28" spans="1:30" ht="28.5" customHeight="1" x14ac:dyDescent="0.25">
      <c r="A28" s="12">
        <v>6</v>
      </c>
      <c r="B28" s="13" t="s">
        <v>46</v>
      </c>
      <c r="C28" s="14" t="s">
        <v>34</v>
      </c>
      <c r="D28" s="15">
        <v>1</v>
      </c>
      <c r="E28" s="15" t="s">
        <v>27</v>
      </c>
      <c r="F28" s="15">
        <v>1</v>
      </c>
      <c r="G28" s="25">
        <v>80316</v>
      </c>
      <c r="H28" s="25">
        <v>15260.04</v>
      </c>
      <c r="I28" s="39">
        <v>95576.040000000008</v>
      </c>
      <c r="J28" s="48">
        <v>82935</v>
      </c>
      <c r="K28" s="40">
        <f t="shared" si="0"/>
        <v>15757.65</v>
      </c>
      <c r="L28" s="41">
        <f t="shared" si="1"/>
        <v>98692.65</v>
      </c>
      <c r="M28" s="48">
        <v>87300</v>
      </c>
      <c r="N28" s="48">
        <v>16587</v>
      </c>
      <c r="O28" s="48">
        <v>103887</v>
      </c>
      <c r="P28" s="36">
        <v>1083420</v>
      </c>
      <c r="Q28" s="37">
        <v>205849.8</v>
      </c>
      <c r="R28" s="42">
        <f t="shared" si="2"/>
        <v>1289269.8</v>
      </c>
      <c r="S28" s="36">
        <v>90000</v>
      </c>
      <c r="T28" s="36">
        <f t="shared" si="21"/>
        <v>17100</v>
      </c>
      <c r="U28" s="38">
        <f t="shared" si="22"/>
        <v>107100</v>
      </c>
      <c r="W28" s="50">
        <f t="shared" si="23"/>
        <v>95576.040000000008</v>
      </c>
      <c r="X28" s="50">
        <f t="shared" si="24"/>
        <v>101313.92250000002</v>
      </c>
      <c r="Y28" s="51">
        <f t="shared" si="25"/>
        <v>101116.70313883368</v>
      </c>
      <c r="Z28" s="51">
        <f t="shared" si="26"/>
        <v>101215.29137765337</v>
      </c>
      <c r="AA28" s="51">
        <f t="shared" si="5"/>
        <v>4057.2956254016253</v>
      </c>
      <c r="AB28" s="109">
        <f t="shared" si="6"/>
        <v>4.004677269702616E-2</v>
      </c>
      <c r="AC28" s="115">
        <f t="shared" si="20"/>
        <v>101314</v>
      </c>
      <c r="AD28" s="52" t="s">
        <v>28</v>
      </c>
    </row>
    <row r="29" spans="1:30" ht="28.5" customHeight="1" x14ac:dyDescent="0.25">
      <c r="A29" s="12">
        <v>7</v>
      </c>
      <c r="B29" s="13" t="s">
        <v>47</v>
      </c>
      <c r="C29" s="14" t="s">
        <v>34</v>
      </c>
      <c r="D29" s="15">
        <v>1</v>
      </c>
      <c r="E29" s="15" t="s">
        <v>27</v>
      </c>
      <c r="F29" s="15">
        <v>1</v>
      </c>
      <c r="G29" s="25">
        <v>62468</v>
      </c>
      <c r="H29" s="25">
        <v>11868.92</v>
      </c>
      <c r="I29" s="39">
        <v>74336.92</v>
      </c>
      <c r="J29" s="48">
        <v>64505</v>
      </c>
      <c r="K29" s="40">
        <f t="shared" si="0"/>
        <v>12255.95</v>
      </c>
      <c r="L29" s="41">
        <f t="shared" si="1"/>
        <v>76760.95</v>
      </c>
      <c r="M29" s="48">
        <v>67900</v>
      </c>
      <c r="N29" s="48">
        <v>12901</v>
      </c>
      <c r="O29" s="48">
        <v>80801</v>
      </c>
      <c r="P29" s="36">
        <v>699221</v>
      </c>
      <c r="Q29" s="37">
        <v>132851.99</v>
      </c>
      <c r="R29" s="42">
        <f t="shared" si="2"/>
        <v>832072.99</v>
      </c>
      <c r="S29" s="36">
        <v>70000</v>
      </c>
      <c r="T29" s="36">
        <f t="shared" si="21"/>
        <v>13300</v>
      </c>
      <c r="U29" s="38">
        <f t="shared" si="22"/>
        <v>83300</v>
      </c>
      <c r="W29" s="50">
        <f t="shared" si="23"/>
        <v>74336.92</v>
      </c>
      <c r="X29" s="50">
        <f t="shared" si="24"/>
        <v>78799.717499999999</v>
      </c>
      <c r="Y29" s="51">
        <f t="shared" si="25"/>
        <v>78646.324663537293</v>
      </c>
      <c r="Z29" s="51">
        <f t="shared" si="26"/>
        <v>78723.004404841515</v>
      </c>
      <c r="AA29" s="51">
        <f t="shared" si="5"/>
        <v>3155.6743753123719</v>
      </c>
      <c r="AB29" s="109">
        <f t="shared" si="6"/>
        <v>4.0046772697026126E-2</v>
      </c>
      <c r="AC29" s="115">
        <f t="shared" si="20"/>
        <v>78800</v>
      </c>
      <c r="AD29" s="52" t="s">
        <v>28</v>
      </c>
    </row>
    <row r="30" spans="1:30" ht="28.5" customHeight="1" x14ac:dyDescent="0.25">
      <c r="A30" s="12">
        <v>8</v>
      </c>
      <c r="B30" s="13" t="s">
        <v>48</v>
      </c>
      <c r="C30" s="14" t="s">
        <v>34</v>
      </c>
      <c r="D30" s="15">
        <v>1</v>
      </c>
      <c r="E30" s="15" t="s">
        <v>27</v>
      </c>
      <c r="F30" s="15">
        <v>1</v>
      </c>
      <c r="G30" s="25">
        <v>71392</v>
      </c>
      <c r="H30" s="25">
        <v>13564.48</v>
      </c>
      <c r="I30" s="39">
        <v>84956.479999999996</v>
      </c>
      <c r="J30" s="48">
        <v>73720</v>
      </c>
      <c r="K30" s="40">
        <f t="shared" si="0"/>
        <v>14006.8</v>
      </c>
      <c r="L30" s="41">
        <f t="shared" si="1"/>
        <v>87726.8</v>
      </c>
      <c r="M30" s="48">
        <v>77600</v>
      </c>
      <c r="N30" s="48">
        <v>14744</v>
      </c>
      <c r="O30" s="48">
        <v>92344</v>
      </c>
      <c r="P30" s="36">
        <v>747605</v>
      </c>
      <c r="Q30" s="37">
        <v>142044.95000000001</v>
      </c>
      <c r="R30" s="42">
        <f t="shared" si="2"/>
        <v>889649.95</v>
      </c>
      <c r="S30" s="36">
        <v>80000</v>
      </c>
      <c r="T30" s="36">
        <f t="shared" si="21"/>
        <v>15200</v>
      </c>
      <c r="U30" s="38">
        <f t="shared" si="22"/>
        <v>95200</v>
      </c>
      <c r="W30" s="50">
        <f t="shared" si="23"/>
        <v>84956.479999999996</v>
      </c>
      <c r="X30" s="50">
        <f t="shared" si="24"/>
        <v>90056.819999999992</v>
      </c>
      <c r="Y30" s="51">
        <f t="shared" si="25"/>
        <v>89881.513901185477</v>
      </c>
      <c r="Z30" s="51">
        <f t="shared" si="26"/>
        <v>89969.147891247441</v>
      </c>
      <c r="AA30" s="51">
        <f t="shared" si="5"/>
        <v>3606.4850003569932</v>
      </c>
      <c r="AB30" s="109">
        <f t="shared" si="6"/>
        <v>4.0046772697026091E-2</v>
      </c>
      <c r="AC30" s="115">
        <f t="shared" si="20"/>
        <v>90057</v>
      </c>
      <c r="AD30" s="52" t="s">
        <v>28</v>
      </c>
    </row>
    <row r="31" spans="1:30" ht="29.25" customHeight="1" thickBot="1" x14ac:dyDescent="0.3">
      <c r="A31" s="19">
        <v>9</v>
      </c>
      <c r="B31" s="21" t="s">
        <v>49</v>
      </c>
      <c r="C31" s="22" t="s">
        <v>34</v>
      </c>
      <c r="D31" s="20">
        <v>1</v>
      </c>
      <c r="E31" s="20" t="s">
        <v>27</v>
      </c>
      <c r="F31" s="20">
        <v>1</v>
      </c>
      <c r="G31" s="25">
        <v>178480</v>
      </c>
      <c r="H31" s="25">
        <v>33911.199999999997</v>
      </c>
      <c r="I31" s="39">
        <v>212391.2</v>
      </c>
      <c r="J31" s="48">
        <v>184300</v>
      </c>
      <c r="K31" s="40">
        <f t="shared" si="0"/>
        <v>35017</v>
      </c>
      <c r="L31" s="41">
        <f t="shared" si="1"/>
        <v>219317</v>
      </c>
      <c r="M31" s="48">
        <v>194000</v>
      </c>
      <c r="N31" s="48">
        <v>36860</v>
      </c>
      <c r="O31" s="48">
        <v>230860</v>
      </c>
      <c r="P31" s="36">
        <v>1091675</v>
      </c>
      <c r="Q31" s="37">
        <v>207418.25</v>
      </c>
      <c r="R31" s="42">
        <f t="shared" si="2"/>
        <v>1299093.25</v>
      </c>
      <c r="S31" s="36">
        <v>200000</v>
      </c>
      <c r="T31" s="36">
        <f t="shared" si="21"/>
        <v>38000</v>
      </c>
      <c r="U31" s="38">
        <f t="shared" si="22"/>
        <v>238000</v>
      </c>
      <c r="W31" s="50">
        <f t="shared" si="23"/>
        <v>212391.2</v>
      </c>
      <c r="X31" s="50">
        <f t="shared" si="24"/>
        <v>225142.05</v>
      </c>
      <c r="Y31" s="51">
        <f t="shared" si="25"/>
        <v>224703.78475296372</v>
      </c>
      <c r="Z31" s="51">
        <f t="shared" si="26"/>
        <v>224922.86972811859</v>
      </c>
      <c r="AA31" s="51">
        <f t="shared" si="5"/>
        <v>9016.2125008924722</v>
      </c>
      <c r="AB31" s="109">
        <f t="shared" si="6"/>
        <v>4.0046772697026042E-2</v>
      </c>
      <c r="AC31" s="115">
        <f t="shared" si="20"/>
        <v>225142</v>
      </c>
      <c r="AD31" s="52" t="s">
        <v>28</v>
      </c>
    </row>
    <row r="32" spans="1:30" ht="56.45" customHeight="1" thickBot="1" x14ac:dyDescent="0.3">
      <c r="A32" s="112" t="s">
        <v>50</v>
      </c>
      <c r="B32" s="32"/>
      <c r="C32" s="32"/>
      <c r="D32" s="32"/>
      <c r="E32" s="32"/>
      <c r="F32" s="33"/>
      <c r="G32" s="25"/>
      <c r="H32" s="25"/>
      <c r="I32" s="39"/>
      <c r="J32" s="46"/>
      <c r="K32" s="40"/>
      <c r="L32" s="41"/>
      <c r="M32" s="46"/>
      <c r="N32" s="46"/>
      <c r="O32" s="46"/>
      <c r="P32" s="46"/>
      <c r="Q32" s="47"/>
      <c r="R32" s="42"/>
      <c r="S32" s="46"/>
      <c r="T32" s="46"/>
      <c r="U32" s="46"/>
      <c r="W32" s="50"/>
      <c r="X32" s="50"/>
      <c r="Y32" s="51"/>
      <c r="Z32" s="51"/>
      <c r="AA32" s="51"/>
      <c r="AB32" s="109"/>
      <c r="AC32" s="115"/>
      <c r="AD32" s="35"/>
    </row>
    <row r="33" spans="1:30" ht="30.75" customHeight="1" x14ac:dyDescent="0.25">
      <c r="A33" s="12">
        <v>1</v>
      </c>
      <c r="B33" s="13" t="s">
        <v>25</v>
      </c>
      <c r="C33" s="14" t="s">
        <v>26</v>
      </c>
      <c r="D33" s="15">
        <v>1</v>
      </c>
      <c r="E33" s="15" t="s">
        <v>27</v>
      </c>
      <c r="F33" s="15">
        <v>1</v>
      </c>
      <c r="G33" s="25">
        <v>89240</v>
      </c>
      <c r="H33" s="25">
        <v>16955.599999999999</v>
      </c>
      <c r="I33" s="39">
        <v>106195.6</v>
      </c>
      <c r="J33" s="48">
        <v>92150</v>
      </c>
      <c r="K33" s="40">
        <f t="shared" si="0"/>
        <v>17508.5</v>
      </c>
      <c r="L33" s="41">
        <f t="shared" si="1"/>
        <v>109658.5</v>
      </c>
      <c r="M33" s="48">
        <v>97000</v>
      </c>
      <c r="N33" s="48">
        <v>18430</v>
      </c>
      <c r="O33" s="48">
        <v>115430</v>
      </c>
      <c r="P33" s="36"/>
      <c r="Q33" s="37"/>
      <c r="R33" s="42"/>
      <c r="S33" s="36"/>
      <c r="T33" s="36"/>
      <c r="U33" s="38"/>
      <c r="W33" s="50">
        <f t="shared" si="8"/>
        <v>106195.6</v>
      </c>
      <c r="X33" s="50">
        <f t="shared" si="9"/>
        <v>110428.03333333333</v>
      </c>
      <c r="Y33" s="51">
        <f t="shared" si="10"/>
        <v>110297.90816326533</v>
      </c>
      <c r="Z33" s="51">
        <f t="shared" si="11"/>
        <v>110362.74820078711</v>
      </c>
      <c r="AA33" s="51">
        <f t="shared" si="5"/>
        <v>2992.7823109199735</v>
      </c>
      <c r="AB33" s="109">
        <f t="shared" si="6"/>
        <v>2.7101653634327517E-2</v>
      </c>
      <c r="AC33" s="115">
        <f t="shared" ref="AC33:AC37" si="27">ROUND((+X33),0)</f>
        <v>110428</v>
      </c>
      <c r="AD33" s="52" t="s">
        <v>28</v>
      </c>
    </row>
    <row r="34" spans="1:30" ht="28.5" customHeight="1" x14ac:dyDescent="0.25">
      <c r="A34" s="12">
        <v>2</v>
      </c>
      <c r="B34" s="13" t="s">
        <v>51</v>
      </c>
      <c r="C34" s="14" t="s">
        <v>26</v>
      </c>
      <c r="D34" s="15">
        <v>1</v>
      </c>
      <c r="E34" s="15" t="s">
        <v>27</v>
      </c>
      <c r="F34" s="15">
        <v>1</v>
      </c>
      <c r="G34" s="25">
        <v>80316</v>
      </c>
      <c r="H34" s="25">
        <v>15260.04</v>
      </c>
      <c r="I34" s="39">
        <v>95576.040000000008</v>
      </c>
      <c r="J34" s="48">
        <v>82935</v>
      </c>
      <c r="K34" s="40">
        <f t="shared" si="0"/>
        <v>15757.65</v>
      </c>
      <c r="L34" s="41">
        <f t="shared" si="1"/>
        <v>98692.65</v>
      </c>
      <c r="M34" s="48">
        <v>87300</v>
      </c>
      <c r="N34" s="48">
        <v>16587</v>
      </c>
      <c r="O34" s="48">
        <v>103887</v>
      </c>
      <c r="P34" s="36">
        <v>662723</v>
      </c>
      <c r="Q34" s="37">
        <v>125917.37</v>
      </c>
      <c r="R34" s="42">
        <f t="shared" si="2"/>
        <v>788640.37</v>
      </c>
      <c r="S34" s="36">
        <v>90000</v>
      </c>
      <c r="T34" s="36">
        <f t="shared" ref="T34:T46" si="28">S34*0.19</f>
        <v>17100</v>
      </c>
      <c r="U34" s="38">
        <f t="shared" ref="U34:U46" si="29">+S34+T34</f>
        <v>107100</v>
      </c>
      <c r="W34" s="50">
        <f>MIN(U34,O34,L34,I34)</f>
        <v>95576.040000000008</v>
      </c>
      <c r="X34" s="50">
        <f>AVERAGE(U34,O34,L34,I34)</f>
        <v>101313.92250000002</v>
      </c>
      <c r="Y34" s="51">
        <f>HARMEAN(U34,O34,L34,I34)</f>
        <v>101116.70313883368</v>
      </c>
      <c r="Z34" s="51">
        <f>GEOMEAN(U34,O34,L34,I34)</f>
        <v>101215.29137765337</v>
      </c>
      <c r="AA34" s="51">
        <f t="shared" si="5"/>
        <v>4057.2956254016253</v>
      </c>
      <c r="AB34" s="109">
        <f t="shared" si="6"/>
        <v>4.004677269702616E-2</v>
      </c>
      <c r="AC34" s="115">
        <f t="shared" si="27"/>
        <v>101314</v>
      </c>
      <c r="AD34" s="52" t="s">
        <v>28</v>
      </c>
    </row>
    <row r="35" spans="1:30" ht="28.5" customHeight="1" x14ac:dyDescent="0.25">
      <c r="A35" s="12">
        <v>3</v>
      </c>
      <c r="B35" s="13" t="s">
        <v>52</v>
      </c>
      <c r="C35" s="14" t="s">
        <v>26</v>
      </c>
      <c r="D35" s="15">
        <v>1</v>
      </c>
      <c r="E35" s="15" t="s">
        <v>27</v>
      </c>
      <c r="F35" s="15">
        <v>1</v>
      </c>
      <c r="G35" s="25">
        <v>108192</v>
      </c>
      <c r="H35" s="25">
        <v>20556.48</v>
      </c>
      <c r="I35" s="39">
        <v>128748.48</v>
      </c>
      <c r="J35" s="34">
        <v>111720</v>
      </c>
      <c r="K35" s="40">
        <f t="shared" si="0"/>
        <v>21226.799999999999</v>
      </c>
      <c r="L35" s="41">
        <f t="shared" si="1"/>
        <v>132946.79999999999</v>
      </c>
      <c r="M35" s="34">
        <v>117600</v>
      </c>
      <c r="N35" s="34">
        <v>22344</v>
      </c>
      <c r="O35" s="34">
        <v>139944</v>
      </c>
      <c r="P35" s="36"/>
      <c r="Q35" s="37"/>
      <c r="R35" s="42"/>
      <c r="S35" s="36"/>
      <c r="T35" s="36"/>
      <c r="U35" s="38"/>
      <c r="W35" s="50">
        <f t="shared" si="8"/>
        <v>128748.48</v>
      </c>
      <c r="X35" s="50">
        <f t="shared" si="9"/>
        <v>133879.75999999998</v>
      </c>
      <c r="Y35" s="51">
        <f t="shared" si="10"/>
        <v>133722</v>
      </c>
      <c r="Z35" s="51">
        <f t="shared" si="11"/>
        <v>133800.61018982026</v>
      </c>
      <c r="AA35" s="51">
        <f t="shared" si="5"/>
        <v>3628.3628841668965</v>
      </c>
      <c r="AB35" s="109">
        <f t="shared" si="6"/>
        <v>2.7101653634327528E-2</v>
      </c>
      <c r="AC35" s="115">
        <f t="shared" si="27"/>
        <v>133880</v>
      </c>
      <c r="AD35" s="52" t="s">
        <v>28</v>
      </c>
    </row>
    <row r="36" spans="1:30" ht="28.5" customHeight="1" x14ac:dyDescent="0.25">
      <c r="A36" s="12">
        <v>4</v>
      </c>
      <c r="B36" s="13" t="s">
        <v>53</v>
      </c>
      <c r="C36" s="14" t="s">
        <v>26</v>
      </c>
      <c r="D36" s="15">
        <v>1</v>
      </c>
      <c r="E36" s="15" t="s">
        <v>27</v>
      </c>
      <c r="F36" s="15">
        <v>1</v>
      </c>
      <c r="G36" s="25">
        <v>108192</v>
      </c>
      <c r="H36" s="25">
        <v>20556.48</v>
      </c>
      <c r="I36" s="39">
        <v>128748.48</v>
      </c>
      <c r="J36" s="34">
        <v>111720</v>
      </c>
      <c r="K36" s="40">
        <f t="shared" si="0"/>
        <v>21226.799999999999</v>
      </c>
      <c r="L36" s="41">
        <f t="shared" si="1"/>
        <v>132946.79999999999</v>
      </c>
      <c r="M36" s="34">
        <v>117600</v>
      </c>
      <c r="N36" s="34">
        <v>22344</v>
      </c>
      <c r="O36" s="34">
        <v>139944</v>
      </c>
      <c r="P36" s="36"/>
      <c r="Q36" s="37"/>
      <c r="R36" s="42"/>
      <c r="S36" s="36"/>
      <c r="T36" s="36"/>
      <c r="U36" s="38"/>
      <c r="W36" s="50">
        <f t="shared" si="8"/>
        <v>128748.48</v>
      </c>
      <c r="X36" s="50">
        <f t="shared" si="9"/>
        <v>133879.75999999998</v>
      </c>
      <c r="Y36" s="51">
        <f t="shared" si="10"/>
        <v>133722</v>
      </c>
      <c r="Z36" s="51">
        <f t="shared" si="11"/>
        <v>133800.61018982026</v>
      </c>
      <c r="AA36" s="51">
        <f t="shared" si="5"/>
        <v>3628.3628841668965</v>
      </c>
      <c r="AB36" s="109">
        <f t="shared" si="6"/>
        <v>2.7101653634327528E-2</v>
      </c>
      <c r="AC36" s="115">
        <f t="shared" si="27"/>
        <v>133880</v>
      </c>
      <c r="AD36" s="52" t="s">
        <v>28</v>
      </c>
    </row>
    <row r="37" spans="1:30" ht="28.5" customHeight="1" x14ac:dyDescent="0.25">
      <c r="A37" s="12">
        <v>5</v>
      </c>
      <c r="B37" s="13" t="s">
        <v>54</v>
      </c>
      <c r="C37" s="14" t="s">
        <v>26</v>
      </c>
      <c r="D37" s="15">
        <v>1</v>
      </c>
      <c r="E37" s="15" t="s">
        <v>27</v>
      </c>
      <c r="F37" s="15">
        <v>1</v>
      </c>
      <c r="G37" s="25">
        <v>108192</v>
      </c>
      <c r="H37" s="25">
        <v>20556.48</v>
      </c>
      <c r="I37" s="39">
        <v>128748.48</v>
      </c>
      <c r="J37" s="34">
        <v>111720</v>
      </c>
      <c r="K37" s="40">
        <f t="shared" si="0"/>
        <v>21226.799999999999</v>
      </c>
      <c r="L37" s="41">
        <f t="shared" si="1"/>
        <v>132946.79999999999</v>
      </c>
      <c r="M37" s="34">
        <v>117600</v>
      </c>
      <c r="N37" s="34">
        <v>22344</v>
      </c>
      <c r="O37" s="34">
        <v>139944</v>
      </c>
      <c r="P37" s="36"/>
      <c r="Q37" s="37"/>
      <c r="R37" s="42"/>
      <c r="S37" s="36"/>
      <c r="T37" s="36"/>
      <c r="U37" s="38"/>
      <c r="W37" s="50">
        <f t="shared" si="8"/>
        <v>128748.48</v>
      </c>
      <c r="X37" s="50">
        <f t="shared" si="9"/>
        <v>133879.75999999998</v>
      </c>
      <c r="Y37" s="51">
        <f t="shared" si="10"/>
        <v>133722</v>
      </c>
      <c r="Z37" s="51">
        <f t="shared" si="11"/>
        <v>133800.61018982026</v>
      </c>
      <c r="AA37" s="51">
        <f t="shared" si="5"/>
        <v>3628.3628841668965</v>
      </c>
      <c r="AB37" s="109">
        <f t="shared" si="6"/>
        <v>2.7101653634327528E-2</v>
      </c>
      <c r="AC37" s="115">
        <f t="shared" si="27"/>
        <v>133880</v>
      </c>
      <c r="AD37" s="52" t="s">
        <v>28</v>
      </c>
    </row>
    <row r="38" spans="1:30" ht="28.5" customHeight="1" x14ac:dyDescent="0.25">
      <c r="A38" s="12">
        <v>6</v>
      </c>
      <c r="B38" s="13" t="s">
        <v>55</v>
      </c>
      <c r="C38" s="14" t="s">
        <v>34</v>
      </c>
      <c r="D38" s="15">
        <v>1</v>
      </c>
      <c r="E38" s="15" t="s">
        <v>27</v>
      </c>
      <c r="F38" s="15">
        <v>1</v>
      </c>
      <c r="G38" s="25">
        <v>267720</v>
      </c>
      <c r="H38" s="25">
        <v>50866.8</v>
      </c>
      <c r="I38" s="39">
        <v>318586.8</v>
      </c>
      <c r="J38" s="48">
        <v>276450</v>
      </c>
      <c r="K38" s="40">
        <f t="shared" si="0"/>
        <v>52525.5</v>
      </c>
      <c r="L38" s="41">
        <f t="shared" si="1"/>
        <v>328975.5</v>
      </c>
      <c r="M38" s="48">
        <v>291000</v>
      </c>
      <c r="N38" s="48">
        <v>55290</v>
      </c>
      <c r="O38" s="48">
        <v>346290</v>
      </c>
      <c r="P38" s="36">
        <v>939125</v>
      </c>
      <c r="Q38" s="37">
        <v>178433.75</v>
      </c>
      <c r="R38" s="42">
        <f t="shared" si="2"/>
        <v>1117558.75</v>
      </c>
      <c r="S38" s="36">
        <v>300000</v>
      </c>
      <c r="T38" s="36">
        <f t="shared" si="28"/>
        <v>57000</v>
      </c>
      <c r="U38" s="38">
        <f t="shared" si="29"/>
        <v>357000</v>
      </c>
      <c r="W38" s="50">
        <f t="shared" si="8"/>
        <v>318586.8</v>
      </c>
      <c r="X38" s="50">
        <f t="shared" si="9"/>
        <v>493682.20999999996</v>
      </c>
      <c r="Y38" s="51">
        <f t="shared" si="10"/>
        <v>391779.43098513829</v>
      </c>
      <c r="Z38" s="51">
        <f t="shared" si="11"/>
        <v>428700.48281343823</v>
      </c>
      <c r="AA38" s="51">
        <f t="shared" si="5"/>
        <v>123811.15176563861</v>
      </c>
      <c r="AB38" s="109">
        <f t="shared" si="6"/>
        <v>0.25079119574845249</v>
      </c>
      <c r="AC38" s="116">
        <f>ROUND((+Z38),0)</f>
        <v>428700</v>
      </c>
      <c r="AD38" s="52" t="s">
        <v>56</v>
      </c>
    </row>
    <row r="39" spans="1:30" ht="28.5" customHeight="1" x14ac:dyDescent="0.25">
      <c r="A39" s="12">
        <v>7</v>
      </c>
      <c r="B39" s="13" t="s">
        <v>57</v>
      </c>
      <c r="C39" s="14" t="s">
        <v>34</v>
      </c>
      <c r="D39" s="15">
        <v>1</v>
      </c>
      <c r="E39" s="15" t="s">
        <v>27</v>
      </c>
      <c r="F39" s="15">
        <v>1</v>
      </c>
      <c r="G39" s="25">
        <v>123648</v>
      </c>
      <c r="H39" s="25">
        <v>23493.119999999999</v>
      </c>
      <c r="I39" s="39">
        <v>147141.12</v>
      </c>
      <c r="J39" s="34">
        <v>127680</v>
      </c>
      <c r="K39" s="40">
        <f t="shared" si="0"/>
        <v>24259.200000000001</v>
      </c>
      <c r="L39" s="41">
        <f t="shared" si="1"/>
        <v>151939.20000000001</v>
      </c>
      <c r="M39" s="34">
        <v>134400</v>
      </c>
      <c r="N39" s="34">
        <v>25536</v>
      </c>
      <c r="O39" s="34">
        <v>159936</v>
      </c>
      <c r="P39" s="36"/>
      <c r="Q39" s="37"/>
      <c r="R39" s="42"/>
      <c r="S39" s="36"/>
      <c r="T39" s="36"/>
      <c r="U39" s="38"/>
      <c r="W39" s="50">
        <f t="shared" si="8"/>
        <v>147141.12</v>
      </c>
      <c r="X39" s="50">
        <f t="shared" si="9"/>
        <v>153005.44</v>
      </c>
      <c r="Y39" s="51">
        <f t="shared" si="10"/>
        <v>152825.14285714284</v>
      </c>
      <c r="Z39" s="51">
        <f t="shared" si="11"/>
        <v>152914.98307408029</v>
      </c>
      <c r="AA39" s="51">
        <f t="shared" si="5"/>
        <v>4146.7004390478996</v>
      </c>
      <c r="AB39" s="109">
        <f t="shared" si="6"/>
        <v>2.7101653634327639E-2</v>
      </c>
      <c r="AC39" s="115">
        <f t="shared" ref="AC39:AC40" si="30">ROUND((+X39),0)</f>
        <v>153005</v>
      </c>
      <c r="AD39" s="52" t="s">
        <v>28</v>
      </c>
    </row>
    <row r="40" spans="1:30" ht="28.5" customHeight="1" x14ac:dyDescent="0.25">
      <c r="A40" s="12">
        <v>8</v>
      </c>
      <c r="B40" s="13" t="s">
        <v>58</v>
      </c>
      <c r="C40" s="14" t="s">
        <v>34</v>
      </c>
      <c r="D40" s="15">
        <v>1</v>
      </c>
      <c r="E40" s="15" t="s">
        <v>27</v>
      </c>
      <c r="F40" s="15">
        <v>1</v>
      </c>
      <c r="G40" s="25">
        <v>123648</v>
      </c>
      <c r="H40" s="25">
        <v>23493.119999999999</v>
      </c>
      <c r="I40" s="39">
        <v>147141.12</v>
      </c>
      <c r="J40" s="34">
        <v>127680</v>
      </c>
      <c r="K40" s="40">
        <f t="shared" si="0"/>
        <v>24259.200000000001</v>
      </c>
      <c r="L40" s="41">
        <f t="shared" si="1"/>
        <v>151939.20000000001</v>
      </c>
      <c r="M40" s="34">
        <v>134400</v>
      </c>
      <c r="N40" s="34">
        <v>25536</v>
      </c>
      <c r="O40" s="34">
        <v>159936</v>
      </c>
      <c r="P40" s="36"/>
      <c r="Q40" s="37"/>
      <c r="R40" s="42"/>
      <c r="S40" s="36"/>
      <c r="T40" s="36"/>
      <c r="U40" s="38"/>
      <c r="W40" s="50">
        <f t="shared" si="8"/>
        <v>147141.12</v>
      </c>
      <c r="X40" s="50">
        <f t="shared" si="9"/>
        <v>153005.44</v>
      </c>
      <c r="Y40" s="51">
        <f t="shared" si="10"/>
        <v>152825.14285714284</v>
      </c>
      <c r="Z40" s="51">
        <f t="shared" si="11"/>
        <v>152914.98307408029</v>
      </c>
      <c r="AA40" s="51">
        <f t="shared" si="5"/>
        <v>4146.7004390478996</v>
      </c>
      <c r="AB40" s="109">
        <f t="shared" si="6"/>
        <v>2.7101653634327639E-2</v>
      </c>
      <c r="AC40" s="115">
        <f t="shared" si="30"/>
        <v>153005</v>
      </c>
      <c r="AD40" s="52" t="s">
        <v>28</v>
      </c>
    </row>
    <row r="41" spans="1:30" ht="28.5" customHeight="1" x14ac:dyDescent="0.25">
      <c r="A41" s="12">
        <v>9</v>
      </c>
      <c r="B41" s="13" t="s">
        <v>59</v>
      </c>
      <c r="C41" s="14" t="s">
        <v>34</v>
      </c>
      <c r="D41" s="15">
        <v>1</v>
      </c>
      <c r="E41" s="15" t="s">
        <v>27</v>
      </c>
      <c r="F41" s="15">
        <v>1</v>
      </c>
      <c r="G41" s="25">
        <v>223100</v>
      </c>
      <c r="H41" s="25">
        <v>42389</v>
      </c>
      <c r="I41" s="39">
        <v>265489</v>
      </c>
      <c r="J41" s="48">
        <v>230375</v>
      </c>
      <c r="K41" s="40">
        <f t="shared" si="0"/>
        <v>43771.25</v>
      </c>
      <c r="L41" s="41">
        <f t="shared" si="1"/>
        <v>274146.25</v>
      </c>
      <c r="M41" s="48">
        <v>242500</v>
      </c>
      <c r="N41" s="48">
        <v>46075</v>
      </c>
      <c r="O41" s="48">
        <v>288575</v>
      </c>
      <c r="P41" s="36">
        <v>932496</v>
      </c>
      <c r="Q41" s="37">
        <v>177174.24</v>
      </c>
      <c r="R41" s="42">
        <f t="shared" si="2"/>
        <v>1109670.24</v>
      </c>
      <c r="S41" s="36">
        <v>250000</v>
      </c>
      <c r="T41" s="36">
        <f t="shared" si="28"/>
        <v>47500</v>
      </c>
      <c r="U41" s="38">
        <f t="shared" si="29"/>
        <v>297500</v>
      </c>
      <c r="W41" s="50">
        <f t="shared" si="8"/>
        <v>265489</v>
      </c>
      <c r="X41" s="50">
        <f t="shared" si="9"/>
        <v>447076.09800000006</v>
      </c>
      <c r="Y41" s="51">
        <f t="shared" si="10"/>
        <v>330204.33346996963</v>
      </c>
      <c r="Z41" s="51">
        <f t="shared" si="11"/>
        <v>369993.15617763408</v>
      </c>
      <c r="AA41" s="51">
        <f t="shared" si="5"/>
        <v>128401.46837178637</v>
      </c>
      <c r="AB41" s="109">
        <f t="shared" si="6"/>
        <v>0.28720271324320801</v>
      </c>
      <c r="AC41" s="116">
        <f>ROUND((+Y41),0)</f>
        <v>330204</v>
      </c>
      <c r="AD41" s="52" t="s">
        <v>32</v>
      </c>
    </row>
    <row r="42" spans="1:30" ht="42.75" customHeight="1" x14ac:dyDescent="0.25">
      <c r="A42" s="12">
        <v>10</v>
      </c>
      <c r="B42" s="13" t="s">
        <v>60</v>
      </c>
      <c r="C42" s="14" t="s">
        <v>34</v>
      </c>
      <c r="D42" s="15">
        <v>1</v>
      </c>
      <c r="E42" s="15" t="s">
        <v>27</v>
      </c>
      <c r="F42" s="15">
        <v>1</v>
      </c>
      <c r="G42" s="25">
        <v>356960</v>
      </c>
      <c r="H42" s="25">
        <v>67822.399999999994</v>
      </c>
      <c r="I42" s="39">
        <v>424782.4</v>
      </c>
      <c r="J42" s="48">
        <v>368600</v>
      </c>
      <c r="K42" s="40">
        <f t="shared" si="0"/>
        <v>70034</v>
      </c>
      <c r="L42" s="41">
        <f t="shared" si="1"/>
        <v>438634</v>
      </c>
      <c r="M42" s="48">
        <v>388000</v>
      </c>
      <c r="N42" s="48">
        <v>73720</v>
      </c>
      <c r="O42" s="48">
        <v>461720</v>
      </c>
      <c r="P42" s="36">
        <v>1272662</v>
      </c>
      <c r="Q42" s="37">
        <v>241805.78</v>
      </c>
      <c r="R42" s="42">
        <f t="shared" si="2"/>
        <v>1514467.78</v>
      </c>
      <c r="S42" s="36">
        <v>400000</v>
      </c>
      <c r="T42" s="36">
        <f t="shared" si="28"/>
        <v>76000</v>
      </c>
      <c r="U42" s="38">
        <f t="shared" si="29"/>
        <v>476000</v>
      </c>
      <c r="W42" s="50">
        <f t="shared" si="8"/>
        <v>424782.4</v>
      </c>
      <c r="X42" s="50">
        <f t="shared" si="9"/>
        <v>663120.83600000001</v>
      </c>
      <c r="Y42" s="51">
        <f t="shared" si="10"/>
        <v>522963.06688265869</v>
      </c>
      <c r="Z42" s="51">
        <f t="shared" si="11"/>
        <v>573459.69172928366</v>
      </c>
      <c r="AA42" s="51">
        <f t="shared" si="5"/>
        <v>168530.72431299585</v>
      </c>
      <c r="AB42" s="109">
        <f t="shared" si="6"/>
        <v>0.25414783424629994</v>
      </c>
      <c r="AC42" s="116">
        <f>ROUND((+Z42),0)</f>
        <v>573460</v>
      </c>
      <c r="AD42" s="52" t="s">
        <v>56</v>
      </c>
    </row>
    <row r="43" spans="1:30" ht="42.75" customHeight="1" x14ac:dyDescent="0.25">
      <c r="A43" s="12">
        <v>11</v>
      </c>
      <c r="B43" s="13" t="s">
        <v>61</v>
      </c>
      <c r="C43" s="14" t="s">
        <v>34</v>
      </c>
      <c r="D43" s="15">
        <v>1</v>
      </c>
      <c r="E43" s="15" t="s">
        <v>27</v>
      </c>
      <c r="F43" s="15">
        <v>1</v>
      </c>
      <c r="G43" s="25">
        <v>1236480</v>
      </c>
      <c r="H43" s="25">
        <v>234931.20000000001</v>
      </c>
      <c r="I43" s="39">
        <v>1471411.2</v>
      </c>
      <c r="J43" s="34">
        <v>1276800</v>
      </c>
      <c r="K43" s="40">
        <f t="shared" si="0"/>
        <v>242592</v>
      </c>
      <c r="L43" s="41">
        <f t="shared" si="1"/>
        <v>1519392</v>
      </c>
      <c r="M43" s="34">
        <v>1344000</v>
      </c>
      <c r="N43" s="34">
        <v>255360</v>
      </c>
      <c r="O43" s="34">
        <v>1599360</v>
      </c>
      <c r="P43" s="36"/>
      <c r="Q43" s="37"/>
      <c r="R43" s="42"/>
      <c r="S43" s="36"/>
      <c r="T43" s="36"/>
      <c r="U43" s="38"/>
      <c r="W43" s="50">
        <f t="shared" si="8"/>
        <v>1471411.2</v>
      </c>
      <c r="X43" s="50">
        <f t="shared" si="9"/>
        <v>1530054.4000000001</v>
      </c>
      <c r="Y43" s="51">
        <f t="shared" si="10"/>
        <v>1528251.4285714286</v>
      </c>
      <c r="Z43" s="51">
        <f t="shared" si="11"/>
        <v>1529149.8307408029</v>
      </c>
      <c r="AA43" s="51">
        <f t="shared" si="5"/>
        <v>41467.004390479073</v>
      </c>
      <c r="AB43" s="109">
        <f t="shared" si="6"/>
        <v>2.7101653634327687E-2</v>
      </c>
      <c r="AC43" s="115">
        <f t="shared" ref="AC43:AC46" si="31">ROUND((+X43),0)</f>
        <v>1530054</v>
      </c>
      <c r="AD43" s="52" t="s">
        <v>28</v>
      </c>
    </row>
    <row r="44" spans="1:30" ht="42.75" customHeight="1" x14ac:dyDescent="0.25">
      <c r="A44" s="12">
        <v>12</v>
      </c>
      <c r="B44" s="13" t="s">
        <v>62</v>
      </c>
      <c r="C44" s="14" t="s">
        <v>34</v>
      </c>
      <c r="D44" s="15">
        <v>1</v>
      </c>
      <c r="E44" s="15" t="s">
        <v>27</v>
      </c>
      <c r="F44" s="15">
        <v>1</v>
      </c>
      <c r="G44" s="25">
        <v>540960</v>
      </c>
      <c r="H44" s="25">
        <v>102782.39999999999</v>
      </c>
      <c r="I44" s="39">
        <v>643742.4</v>
      </c>
      <c r="J44" s="34">
        <v>558600</v>
      </c>
      <c r="K44" s="40">
        <f t="shared" si="0"/>
        <v>106134</v>
      </c>
      <c r="L44" s="41">
        <f t="shared" si="1"/>
        <v>664734</v>
      </c>
      <c r="M44" s="34">
        <v>588000</v>
      </c>
      <c r="N44" s="34">
        <v>111720</v>
      </c>
      <c r="O44" s="34">
        <v>699720</v>
      </c>
      <c r="P44" s="36"/>
      <c r="Q44" s="37"/>
      <c r="R44" s="42"/>
      <c r="S44" s="36"/>
      <c r="T44" s="36"/>
      <c r="U44" s="38"/>
      <c r="W44" s="50">
        <f t="shared" si="8"/>
        <v>643742.4</v>
      </c>
      <c r="X44" s="50">
        <f t="shared" si="9"/>
        <v>669398.79999999993</v>
      </c>
      <c r="Y44" s="51">
        <f t="shared" si="10"/>
        <v>668610</v>
      </c>
      <c r="Z44" s="51">
        <f t="shared" si="11"/>
        <v>669003.05094910134</v>
      </c>
      <c r="AA44" s="51">
        <f t="shared" si="5"/>
        <v>18141.814420834471</v>
      </c>
      <c r="AB44" s="109">
        <f t="shared" si="6"/>
        <v>2.7101653634327507E-2</v>
      </c>
      <c r="AC44" s="115">
        <f t="shared" si="31"/>
        <v>669399</v>
      </c>
      <c r="AD44" s="52" t="s">
        <v>28</v>
      </c>
    </row>
    <row r="45" spans="1:30" ht="42.75" customHeight="1" x14ac:dyDescent="0.25">
      <c r="A45" s="12">
        <v>13</v>
      </c>
      <c r="B45" s="13" t="s">
        <v>63</v>
      </c>
      <c r="C45" s="14" t="s">
        <v>34</v>
      </c>
      <c r="D45" s="15">
        <v>1</v>
      </c>
      <c r="E45" s="15" t="s">
        <v>27</v>
      </c>
      <c r="F45" s="15">
        <v>1</v>
      </c>
      <c r="G45" s="25">
        <v>133860</v>
      </c>
      <c r="H45" s="25">
        <v>25433.4</v>
      </c>
      <c r="I45" s="39">
        <v>159293.4</v>
      </c>
      <c r="J45" s="48">
        <v>138225</v>
      </c>
      <c r="K45" s="40">
        <f t="shared" si="0"/>
        <v>26262.75</v>
      </c>
      <c r="L45" s="41">
        <f t="shared" si="1"/>
        <v>164487.75</v>
      </c>
      <c r="M45" s="48">
        <v>145500</v>
      </c>
      <c r="N45" s="48">
        <v>27645</v>
      </c>
      <c r="O45" s="48">
        <v>173145</v>
      </c>
      <c r="P45" s="36">
        <v>1121795</v>
      </c>
      <c r="Q45" s="37">
        <v>213141.05</v>
      </c>
      <c r="R45" s="42">
        <f t="shared" si="2"/>
        <v>1334936.05</v>
      </c>
      <c r="S45" s="36">
        <v>150000</v>
      </c>
      <c r="T45" s="36">
        <f t="shared" si="28"/>
        <v>28500</v>
      </c>
      <c r="U45" s="38">
        <f t="shared" si="29"/>
        <v>178500</v>
      </c>
      <c r="W45" s="50">
        <f>MIN(U45,O45,L45,I45)</f>
        <v>159293.4</v>
      </c>
      <c r="X45" s="50">
        <f>AVERAGE(U45,O45,L45,I45)</f>
        <v>168856.53750000001</v>
      </c>
      <c r="Y45" s="51">
        <f>HARMEAN(U45,O45,L45,I45)</f>
        <v>168527.83856472277</v>
      </c>
      <c r="Z45" s="51">
        <f>GEOMEAN(U45,O45,L45,I45)</f>
        <v>168692.15229608896</v>
      </c>
      <c r="AA45" s="51">
        <f t="shared" si="5"/>
        <v>6762.1593756693755</v>
      </c>
      <c r="AB45" s="109">
        <f t="shared" si="6"/>
        <v>4.0046772697026167E-2</v>
      </c>
      <c r="AC45" s="115">
        <f t="shared" si="31"/>
        <v>168857</v>
      </c>
      <c r="AD45" s="52" t="s">
        <v>28</v>
      </c>
    </row>
    <row r="46" spans="1:30" ht="29.25" customHeight="1" thickBot="1" x14ac:dyDescent="0.3">
      <c r="A46" s="19">
        <v>14</v>
      </c>
      <c r="B46" s="21" t="s">
        <v>64</v>
      </c>
      <c r="C46" s="22" t="s">
        <v>34</v>
      </c>
      <c r="D46" s="20">
        <v>1</v>
      </c>
      <c r="E46" s="20" t="s">
        <v>27</v>
      </c>
      <c r="F46" s="20">
        <v>1</v>
      </c>
      <c r="G46" s="25">
        <v>142784</v>
      </c>
      <c r="H46" s="25">
        <v>27128.959999999999</v>
      </c>
      <c r="I46" s="39">
        <v>169912.95999999999</v>
      </c>
      <c r="J46" s="48">
        <v>147440</v>
      </c>
      <c r="K46" s="40">
        <f t="shared" si="0"/>
        <v>28013.599999999999</v>
      </c>
      <c r="L46" s="41">
        <f t="shared" si="1"/>
        <v>175453.6</v>
      </c>
      <c r="M46" s="48">
        <v>155200</v>
      </c>
      <c r="N46" s="48">
        <v>29488</v>
      </c>
      <c r="O46" s="48">
        <v>184688</v>
      </c>
      <c r="P46" s="36">
        <v>894932</v>
      </c>
      <c r="Q46" s="37">
        <v>170037.08</v>
      </c>
      <c r="R46" s="42">
        <f t="shared" si="2"/>
        <v>1064969.08</v>
      </c>
      <c r="S46" s="36">
        <v>160000</v>
      </c>
      <c r="T46" s="36">
        <f t="shared" si="28"/>
        <v>30400</v>
      </c>
      <c r="U46" s="38">
        <f t="shared" si="29"/>
        <v>190400</v>
      </c>
      <c r="W46" s="50">
        <f>MIN(U46,O46,L46,I46)</f>
        <v>169912.95999999999</v>
      </c>
      <c r="X46" s="50">
        <f>AVERAGE(U46,O46,L46,I46)</f>
        <v>180113.63999999998</v>
      </c>
      <c r="Y46" s="51">
        <f>HARMEAN(U46,O46,L46,I46)</f>
        <v>179763.02780237095</v>
      </c>
      <c r="Z46" s="51">
        <f>GEOMEAN(U46,O46,L46,I46)</f>
        <v>179938.29578249488</v>
      </c>
      <c r="AA46" s="51">
        <f t="shared" si="5"/>
        <v>7212.9700007139863</v>
      </c>
      <c r="AB46" s="109">
        <f t="shared" si="6"/>
        <v>4.0046772697026091E-2</v>
      </c>
      <c r="AC46" s="115">
        <f t="shared" si="31"/>
        <v>180114</v>
      </c>
      <c r="AD46" s="52" t="s">
        <v>28</v>
      </c>
    </row>
    <row r="47" spans="1:30" ht="42" customHeight="1" thickBot="1" x14ac:dyDescent="0.3">
      <c r="A47" s="112" t="s">
        <v>65</v>
      </c>
      <c r="B47" s="32"/>
      <c r="C47" s="32"/>
      <c r="D47" s="32"/>
      <c r="E47" s="32"/>
      <c r="F47" s="33"/>
      <c r="G47" s="25"/>
      <c r="H47" s="25"/>
      <c r="I47" s="39"/>
      <c r="J47" s="46"/>
      <c r="K47" s="40"/>
      <c r="L47" s="41"/>
      <c r="M47" s="46"/>
      <c r="N47" s="46"/>
      <c r="O47" s="46"/>
      <c r="P47" s="46"/>
      <c r="Q47" s="47"/>
      <c r="R47" s="42"/>
      <c r="S47" s="46"/>
      <c r="T47" s="46"/>
      <c r="U47" s="46"/>
      <c r="W47" s="50"/>
      <c r="X47" s="50"/>
      <c r="Y47" s="51"/>
      <c r="Z47" s="51"/>
      <c r="AA47" s="51"/>
      <c r="AB47" s="109"/>
      <c r="AC47" s="115"/>
      <c r="AD47" s="35"/>
    </row>
    <row r="48" spans="1:30" ht="32.25" customHeight="1" x14ac:dyDescent="0.25">
      <c r="A48" s="12">
        <v>1</v>
      </c>
      <c r="B48" s="13" t="s">
        <v>25</v>
      </c>
      <c r="C48" s="14" t="s">
        <v>26</v>
      </c>
      <c r="D48" s="15">
        <v>1</v>
      </c>
      <c r="E48" s="15" t="s">
        <v>27</v>
      </c>
      <c r="F48" s="15">
        <v>1</v>
      </c>
      <c r="G48" s="25">
        <v>108192</v>
      </c>
      <c r="H48" s="25">
        <v>20556.48</v>
      </c>
      <c r="I48" s="39">
        <v>128748.48</v>
      </c>
      <c r="J48" s="34">
        <v>111720</v>
      </c>
      <c r="K48" s="40">
        <f t="shared" si="0"/>
        <v>21226.799999999999</v>
      </c>
      <c r="L48" s="41">
        <f t="shared" si="1"/>
        <v>132946.79999999999</v>
      </c>
      <c r="M48" s="34">
        <v>117600</v>
      </c>
      <c r="N48" s="34">
        <v>22344</v>
      </c>
      <c r="O48" s="34">
        <v>139944</v>
      </c>
      <c r="P48" s="36"/>
      <c r="Q48" s="37"/>
      <c r="R48" s="42"/>
      <c r="S48" s="36"/>
      <c r="T48" s="36"/>
      <c r="U48" s="38"/>
      <c r="W48" s="50">
        <f t="shared" si="8"/>
        <v>128748.48</v>
      </c>
      <c r="X48" s="50">
        <f t="shared" si="9"/>
        <v>133879.75999999998</v>
      </c>
      <c r="Y48" s="51">
        <f t="shared" si="10"/>
        <v>133722</v>
      </c>
      <c r="Z48" s="51">
        <f t="shared" si="11"/>
        <v>133800.61018982026</v>
      </c>
      <c r="AA48" s="51">
        <f t="shared" si="5"/>
        <v>3628.3628841668965</v>
      </c>
      <c r="AB48" s="109">
        <f t="shared" si="6"/>
        <v>2.7101653634327528E-2</v>
      </c>
      <c r="AC48" s="115">
        <f t="shared" ref="AC48:AC53" si="32">ROUND((+X48),0)</f>
        <v>133880</v>
      </c>
      <c r="AD48" s="52" t="s">
        <v>28</v>
      </c>
    </row>
    <row r="49" spans="1:30" ht="57" customHeight="1" x14ac:dyDescent="0.25">
      <c r="A49" s="12">
        <v>2</v>
      </c>
      <c r="B49" s="13" t="s">
        <v>66</v>
      </c>
      <c r="C49" s="14" t="s">
        <v>26</v>
      </c>
      <c r="D49" s="15">
        <v>1</v>
      </c>
      <c r="E49" s="15" t="s">
        <v>27</v>
      </c>
      <c r="F49" s="15">
        <v>1</v>
      </c>
      <c r="G49" s="25">
        <v>44620.920000000006</v>
      </c>
      <c r="H49" s="25">
        <v>8477.9748000000018</v>
      </c>
      <c r="I49" s="39">
        <v>53098.894800000009</v>
      </c>
      <c r="J49" s="48">
        <v>46075.95</v>
      </c>
      <c r="K49" s="40">
        <f t="shared" si="0"/>
        <v>8754.4304999999986</v>
      </c>
      <c r="L49" s="41">
        <f t="shared" si="1"/>
        <v>54830.380499999999</v>
      </c>
      <c r="M49" s="48">
        <v>48501</v>
      </c>
      <c r="N49" s="48">
        <v>9215.19</v>
      </c>
      <c r="O49" s="48">
        <v>57716.19</v>
      </c>
      <c r="P49" s="36">
        <v>590193</v>
      </c>
      <c r="Q49" s="37">
        <v>112136.67</v>
      </c>
      <c r="R49" s="42">
        <f t="shared" si="2"/>
        <v>702329.67</v>
      </c>
      <c r="S49" s="36">
        <v>50000</v>
      </c>
      <c r="T49" s="36">
        <f t="shared" ref="T49:T53" si="33">S49*0.19</f>
        <v>9500</v>
      </c>
      <c r="U49" s="38">
        <f t="shared" ref="U49:U53" si="34">+S49+T49</f>
        <v>59500</v>
      </c>
      <c r="W49" s="50">
        <f>MIN(U49,O49,L49,I49)</f>
        <v>53098.894800000009</v>
      </c>
      <c r="X49" s="50">
        <f>AVERAGE(U49,O49,L49,I49)</f>
        <v>56286.366325000003</v>
      </c>
      <c r="Y49" s="51">
        <f>HARMEAN(U49,O49,L49,I49)</f>
        <v>56176.831061198922</v>
      </c>
      <c r="Z49" s="51">
        <f>GEOMEAN(U49,O49,L49,I49)</f>
        <v>56231.586976965358</v>
      </c>
      <c r="AA49" s="51">
        <f t="shared" si="5"/>
        <v>2253.8827301665215</v>
      </c>
      <c r="AB49" s="109">
        <f t="shared" si="6"/>
        <v>4.0043137927087025E-2</v>
      </c>
      <c r="AC49" s="115">
        <f t="shared" si="32"/>
        <v>56286</v>
      </c>
      <c r="AD49" s="52" t="s">
        <v>28</v>
      </c>
    </row>
    <row r="50" spans="1:30" ht="42.75" customHeight="1" x14ac:dyDescent="0.25">
      <c r="A50" s="12">
        <v>3</v>
      </c>
      <c r="B50" s="13" t="s">
        <v>67</v>
      </c>
      <c r="C50" s="14" t="s">
        <v>26</v>
      </c>
      <c r="D50" s="15">
        <v>1</v>
      </c>
      <c r="E50" s="15" t="s">
        <v>27</v>
      </c>
      <c r="F50" s="15">
        <v>1</v>
      </c>
      <c r="G50" s="25">
        <v>35696</v>
      </c>
      <c r="H50" s="25">
        <v>6782.24</v>
      </c>
      <c r="I50" s="39">
        <v>42478.239999999998</v>
      </c>
      <c r="J50" s="48">
        <v>36860</v>
      </c>
      <c r="K50" s="40">
        <f t="shared" si="0"/>
        <v>7003.4</v>
      </c>
      <c r="L50" s="41">
        <f t="shared" si="1"/>
        <v>43863.4</v>
      </c>
      <c r="M50" s="48">
        <v>38800</v>
      </c>
      <c r="N50" s="48">
        <v>7372</v>
      </c>
      <c r="O50" s="48">
        <v>46172</v>
      </c>
      <c r="P50" s="36">
        <v>564452</v>
      </c>
      <c r="Q50" s="37">
        <v>107245.88</v>
      </c>
      <c r="R50" s="42">
        <f t="shared" si="2"/>
        <v>671697.88</v>
      </c>
      <c r="S50" s="36">
        <v>40000</v>
      </c>
      <c r="T50" s="36">
        <f t="shared" si="33"/>
        <v>7600</v>
      </c>
      <c r="U50" s="38">
        <f t="shared" si="34"/>
        <v>47600</v>
      </c>
      <c r="W50" s="50">
        <f t="shared" ref="W50:W51" si="35">MIN(U50,O50,L50,I50)</f>
        <v>42478.239999999998</v>
      </c>
      <c r="X50" s="50">
        <f t="shared" ref="X50:X51" si="36">AVERAGE(U50,O50,L50,I50)</f>
        <v>45028.409999999996</v>
      </c>
      <c r="Y50" s="51">
        <f t="shared" ref="Y50:Y51" si="37">HARMEAN(U50,O50,L50,I50)</f>
        <v>44940.756950592739</v>
      </c>
      <c r="Z50" s="51">
        <f t="shared" ref="Z50:Z51" si="38">GEOMEAN(U50,O50,L50,I50)</f>
        <v>44984.573945623721</v>
      </c>
      <c r="AA50" s="51">
        <f t="shared" si="5"/>
        <v>1803.2425001784966</v>
      </c>
      <c r="AB50" s="109">
        <f t="shared" si="6"/>
        <v>4.0046772697026091E-2</v>
      </c>
      <c r="AC50" s="115">
        <f t="shared" si="32"/>
        <v>45028</v>
      </c>
      <c r="AD50" s="52" t="s">
        <v>28</v>
      </c>
    </row>
    <row r="51" spans="1:30" ht="28.5" customHeight="1" x14ac:dyDescent="0.25">
      <c r="A51" s="12">
        <v>4</v>
      </c>
      <c r="B51" s="13" t="s">
        <v>68</v>
      </c>
      <c r="C51" s="14" t="s">
        <v>34</v>
      </c>
      <c r="D51" s="15">
        <v>1</v>
      </c>
      <c r="E51" s="15" t="s">
        <v>27</v>
      </c>
      <c r="F51" s="15">
        <v>1</v>
      </c>
      <c r="G51" s="25">
        <v>107088</v>
      </c>
      <c r="H51" s="25">
        <v>20346.72</v>
      </c>
      <c r="I51" s="39">
        <v>127434.72</v>
      </c>
      <c r="J51" s="48">
        <v>110580</v>
      </c>
      <c r="K51" s="40">
        <f t="shared" si="0"/>
        <v>21010.2</v>
      </c>
      <c r="L51" s="41">
        <f t="shared" si="1"/>
        <v>131590.20000000001</v>
      </c>
      <c r="M51" s="48">
        <v>116400</v>
      </c>
      <c r="N51" s="48">
        <v>22116</v>
      </c>
      <c r="O51" s="48">
        <v>138516</v>
      </c>
      <c r="P51" s="36">
        <v>707060</v>
      </c>
      <c r="Q51" s="37">
        <v>134341.4</v>
      </c>
      <c r="R51" s="42">
        <f t="shared" si="2"/>
        <v>841401.4</v>
      </c>
      <c r="S51" s="36">
        <v>120000</v>
      </c>
      <c r="T51" s="36">
        <f t="shared" si="33"/>
        <v>22800</v>
      </c>
      <c r="U51" s="38">
        <f t="shared" si="34"/>
        <v>142800</v>
      </c>
      <c r="W51" s="50">
        <f t="shared" si="35"/>
        <v>127434.72</v>
      </c>
      <c r="X51" s="50">
        <f t="shared" si="36"/>
        <v>135085.23000000001</v>
      </c>
      <c r="Y51" s="51">
        <f t="shared" si="37"/>
        <v>134822.27085177822</v>
      </c>
      <c r="Z51" s="51">
        <f t="shared" si="38"/>
        <v>134953.72183687118</v>
      </c>
      <c r="AA51" s="51">
        <f t="shared" si="5"/>
        <v>5409.7275005355004</v>
      </c>
      <c r="AB51" s="109">
        <f t="shared" si="6"/>
        <v>4.0046772697026167E-2</v>
      </c>
      <c r="AC51" s="115">
        <f t="shared" si="32"/>
        <v>135085</v>
      </c>
      <c r="AD51" s="52" t="s">
        <v>28</v>
      </c>
    </row>
    <row r="52" spans="1:30" ht="28.5" customHeight="1" x14ac:dyDescent="0.25">
      <c r="A52" s="12">
        <v>5</v>
      </c>
      <c r="B52" s="13" t="s">
        <v>69</v>
      </c>
      <c r="C52" s="14" t="s">
        <v>34</v>
      </c>
      <c r="D52" s="15">
        <v>1</v>
      </c>
      <c r="E52" s="15" t="s">
        <v>27</v>
      </c>
      <c r="F52" s="15">
        <v>1</v>
      </c>
      <c r="G52" s="25">
        <v>741888</v>
      </c>
      <c r="H52" s="25">
        <v>140958.72</v>
      </c>
      <c r="I52" s="39">
        <v>882846.71999999997</v>
      </c>
      <c r="J52" s="48">
        <v>766080</v>
      </c>
      <c r="K52" s="40">
        <f t="shared" si="0"/>
        <v>145555.20000000001</v>
      </c>
      <c r="L52" s="41">
        <f t="shared" si="1"/>
        <v>911635.2</v>
      </c>
      <c r="M52" s="48">
        <v>806400</v>
      </c>
      <c r="N52" s="48">
        <v>153216</v>
      </c>
      <c r="O52" s="48">
        <v>959616</v>
      </c>
      <c r="P52" s="36"/>
      <c r="Q52" s="37"/>
      <c r="R52" s="42"/>
      <c r="S52" s="36"/>
      <c r="T52" s="36"/>
      <c r="U52" s="38"/>
      <c r="W52" s="50">
        <f t="shared" si="8"/>
        <v>882846.71999999997</v>
      </c>
      <c r="X52" s="50">
        <f t="shared" si="9"/>
        <v>918032.64</v>
      </c>
      <c r="Y52" s="51">
        <f t="shared" si="10"/>
        <v>916950.85714285704</v>
      </c>
      <c r="Z52" s="51">
        <f t="shared" si="11"/>
        <v>917489.89844448166</v>
      </c>
      <c r="AA52" s="51">
        <f t="shared" si="5"/>
        <v>24880.202634287398</v>
      </c>
      <c r="AB52" s="109">
        <f t="shared" si="6"/>
        <v>2.7101653634327639E-2</v>
      </c>
      <c r="AC52" s="115">
        <f t="shared" si="32"/>
        <v>918033</v>
      </c>
      <c r="AD52" s="52" t="s">
        <v>28</v>
      </c>
    </row>
    <row r="53" spans="1:30" ht="29.25" customHeight="1" thickBot="1" x14ac:dyDescent="0.3">
      <c r="A53" s="19">
        <v>6</v>
      </c>
      <c r="B53" s="21" t="s">
        <v>70</v>
      </c>
      <c r="C53" s="22" t="s">
        <v>34</v>
      </c>
      <c r="D53" s="20">
        <v>1</v>
      </c>
      <c r="E53" s="20" t="s">
        <v>27</v>
      </c>
      <c r="F53" s="20">
        <v>1</v>
      </c>
      <c r="G53" s="25">
        <v>62468</v>
      </c>
      <c r="H53" s="25">
        <v>11868.92</v>
      </c>
      <c r="I53" s="39">
        <v>74336.92</v>
      </c>
      <c r="J53" s="48">
        <v>64505</v>
      </c>
      <c r="K53" s="40">
        <f t="shared" si="0"/>
        <v>12255.95</v>
      </c>
      <c r="L53" s="41">
        <f t="shared" si="1"/>
        <v>76760.95</v>
      </c>
      <c r="M53" s="48">
        <v>67900</v>
      </c>
      <c r="N53" s="48">
        <v>12901</v>
      </c>
      <c r="O53" s="48">
        <v>80801</v>
      </c>
      <c r="P53" s="36">
        <v>698703</v>
      </c>
      <c r="Q53" s="37">
        <v>132753.57</v>
      </c>
      <c r="R53" s="42">
        <f t="shared" si="2"/>
        <v>831456.57000000007</v>
      </c>
      <c r="S53" s="36">
        <v>70000</v>
      </c>
      <c r="T53" s="36">
        <f t="shared" si="33"/>
        <v>13300</v>
      </c>
      <c r="U53" s="38">
        <f t="shared" si="34"/>
        <v>83300</v>
      </c>
      <c r="W53" s="50">
        <f t="shared" ref="W53" si="39">MIN(U53,O53,L53,I53)</f>
        <v>74336.92</v>
      </c>
      <c r="X53" s="50">
        <f t="shared" ref="X53" si="40">AVERAGE(U53,O53,L53,I53)</f>
        <v>78799.717499999999</v>
      </c>
      <c r="Y53" s="51">
        <f t="shared" ref="Y53" si="41">HARMEAN(U53,O53,L53,I53)</f>
        <v>78646.324663537293</v>
      </c>
      <c r="Z53" s="51">
        <f t="shared" ref="Z53" si="42">GEOMEAN(U53,O53,L53,I53)</f>
        <v>78723.004404841515</v>
      </c>
      <c r="AA53" s="51">
        <f t="shared" si="5"/>
        <v>3155.6743753123719</v>
      </c>
      <c r="AB53" s="109">
        <f t="shared" si="6"/>
        <v>4.0046772697026126E-2</v>
      </c>
      <c r="AC53" s="115">
        <f t="shared" si="32"/>
        <v>78800</v>
      </c>
      <c r="AD53" s="52" t="s">
        <v>28</v>
      </c>
    </row>
    <row r="54" spans="1:30" ht="45.6" customHeight="1" thickBot="1" x14ac:dyDescent="0.3">
      <c r="A54" s="112" t="s">
        <v>71</v>
      </c>
      <c r="B54" s="32"/>
      <c r="C54" s="32"/>
      <c r="D54" s="32"/>
      <c r="E54" s="32"/>
      <c r="F54" s="33"/>
      <c r="G54" s="25"/>
      <c r="H54" s="25"/>
      <c r="I54" s="39"/>
      <c r="J54" s="46"/>
      <c r="K54" s="40"/>
      <c r="L54" s="41"/>
      <c r="M54" s="46"/>
      <c r="N54" s="46"/>
      <c r="O54" s="46"/>
      <c r="P54" s="46"/>
      <c r="Q54" s="47"/>
      <c r="R54" s="42"/>
      <c r="S54" s="46"/>
      <c r="T54" s="46"/>
      <c r="U54" s="46"/>
      <c r="W54" s="50"/>
      <c r="X54" s="50"/>
      <c r="Y54" s="51"/>
      <c r="Z54" s="51"/>
      <c r="AA54" s="51"/>
      <c r="AB54" s="109"/>
      <c r="AC54" s="115"/>
      <c r="AD54" s="35"/>
    </row>
    <row r="55" spans="1:30" ht="31.5" customHeight="1" x14ac:dyDescent="0.25">
      <c r="A55" s="12">
        <v>1</v>
      </c>
      <c r="B55" s="13" t="s">
        <v>25</v>
      </c>
      <c r="C55" s="14" t="s">
        <v>26</v>
      </c>
      <c r="D55" s="20">
        <v>1</v>
      </c>
      <c r="E55" s="20" t="s">
        <v>27</v>
      </c>
      <c r="F55" s="20">
        <v>1</v>
      </c>
      <c r="G55" s="25">
        <v>123648</v>
      </c>
      <c r="H55" s="25">
        <v>23493.119999999999</v>
      </c>
      <c r="I55" s="39">
        <v>147141.12</v>
      </c>
      <c r="J55" s="34">
        <v>127680</v>
      </c>
      <c r="K55" s="40">
        <f t="shared" si="0"/>
        <v>24259.200000000001</v>
      </c>
      <c r="L55" s="41">
        <f t="shared" si="1"/>
        <v>151939.20000000001</v>
      </c>
      <c r="M55" s="34">
        <v>134400</v>
      </c>
      <c r="N55" s="34">
        <v>25536</v>
      </c>
      <c r="O55" s="34">
        <v>159936</v>
      </c>
      <c r="P55" s="36"/>
      <c r="Q55" s="37"/>
      <c r="R55" s="42"/>
      <c r="S55" s="36"/>
      <c r="T55" s="36"/>
      <c r="U55" s="38"/>
      <c r="W55" s="50">
        <f t="shared" si="8"/>
        <v>147141.12</v>
      </c>
      <c r="X55" s="50">
        <f t="shared" si="9"/>
        <v>153005.44</v>
      </c>
      <c r="Y55" s="51">
        <f t="shared" si="10"/>
        <v>152825.14285714284</v>
      </c>
      <c r="Z55" s="51">
        <f t="shared" si="11"/>
        <v>152914.98307408029</v>
      </c>
      <c r="AA55" s="51">
        <f t="shared" si="5"/>
        <v>4146.7004390478996</v>
      </c>
      <c r="AB55" s="109">
        <f t="shared" si="6"/>
        <v>2.7101653634327639E-2</v>
      </c>
      <c r="AC55" s="115">
        <f t="shared" ref="AC55:AC60" si="43">ROUND((+X55),0)</f>
        <v>153005</v>
      </c>
      <c r="AD55" s="52" t="s">
        <v>28</v>
      </c>
    </row>
    <row r="56" spans="1:30" ht="42.75" customHeight="1" x14ac:dyDescent="0.25">
      <c r="A56" s="29">
        <v>2</v>
      </c>
      <c r="B56" s="28" t="s">
        <v>72</v>
      </c>
      <c r="C56" s="9" t="s">
        <v>26</v>
      </c>
      <c r="D56" s="5">
        <v>1</v>
      </c>
      <c r="E56" s="5" t="s">
        <v>27</v>
      </c>
      <c r="F56" s="5">
        <v>1</v>
      </c>
      <c r="G56" s="25">
        <v>31234</v>
      </c>
      <c r="H56" s="25">
        <v>5934.46</v>
      </c>
      <c r="I56" s="39">
        <v>37168.46</v>
      </c>
      <c r="J56" s="48">
        <v>32252.5</v>
      </c>
      <c r="K56" s="40">
        <f t="shared" si="0"/>
        <v>6127.9750000000004</v>
      </c>
      <c r="L56" s="41">
        <f t="shared" si="1"/>
        <v>38380.474999999999</v>
      </c>
      <c r="M56" s="48">
        <v>33950</v>
      </c>
      <c r="N56" s="48">
        <v>6450.5</v>
      </c>
      <c r="O56" s="48">
        <v>40400.5</v>
      </c>
      <c r="P56" s="36">
        <v>655260</v>
      </c>
      <c r="Q56" s="37">
        <v>124499.4</v>
      </c>
      <c r="R56" s="42">
        <f t="shared" si="2"/>
        <v>779759.4</v>
      </c>
      <c r="S56" s="36">
        <v>35000</v>
      </c>
      <c r="T56" s="36">
        <f t="shared" ref="T56:T60" si="44">S56*0.19</f>
        <v>6650</v>
      </c>
      <c r="U56" s="38">
        <f t="shared" ref="U56:U60" si="45">+S56+T56</f>
        <v>41650</v>
      </c>
      <c r="W56" s="50">
        <f t="shared" ref="W56" si="46">MIN(U56,O56,L56,I56)</f>
        <v>37168.46</v>
      </c>
      <c r="X56" s="50">
        <f t="shared" ref="X56" si="47">AVERAGE(U56,O56,L56,I56)</f>
        <v>39399.858749999999</v>
      </c>
      <c r="Y56" s="51">
        <f t="shared" ref="Y56" si="48">HARMEAN(U56,O56,L56,I56)</f>
        <v>39323.162331768646</v>
      </c>
      <c r="Z56" s="51">
        <f t="shared" ref="Z56" si="49">GEOMEAN(U56,O56,L56,I56)</f>
        <v>39361.502202420757</v>
      </c>
      <c r="AA56" s="51">
        <f t="shared" si="5"/>
        <v>1577.837187656186</v>
      </c>
      <c r="AB56" s="109">
        <f t="shared" si="6"/>
        <v>4.0046772697026126E-2</v>
      </c>
      <c r="AC56" s="115">
        <f t="shared" si="43"/>
        <v>39400</v>
      </c>
      <c r="AD56" s="52" t="s">
        <v>28</v>
      </c>
    </row>
    <row r="57" spans="1:30" ht="28.5" customHeight="1" x14ac:dyDescent="0.25">
      <c r="A57" s="29">
        <v>3</v>
      </c>
      <c r="B57" s="28" t="s">
        <v>73</v>
      </c>
      <c r="C57" s="9" t="s">
        <v>34</v>
      </c>
      <c r="D57" s="5">
        <v>1</v>
      </c>
      <c r="E57" s="5" t="s">
        <v>27</v>
      </c>
      <c r="F57" s="5">
        <v>1</v>
      </c>
      <c r="G57" s="25">
        <v>62468</v>
      </c>
      <c r="H57" s="25">
        <v>11868.92</v>
      </c>
      <c r="I57" s="39">
        <v>74336.92</v>
      </c>
      <c r="J57" s="48">
        <v>64505</v>
      </c>
      <c r="K57" s="40">
        <f t="shared" si="0"/>
        <v>12255.95</v>
      </c>
      <c r="L57" s="41">
        <f t="shared" si="1"/>
        <v>76760.95</v>
      </c>
      <c r="M57" s="48">
        <v>67900</v>
      </c>
      <c r="N57" s="48">
        <v>12901</v>
      </c>
      <c r="O57" s="48">
        <v>80801</v>
      </c>
      <c r="P57" s="36">
        <v>718328</v>
      </c>
      <c r="Q57" s="37">
        <v>136482.32</v>
      </c>
      <c r="R57" s="42">
        <f t="shared" si="2"/>
        <v>854810.32000000007</v>
      </c>
      <c r="S57" s="36">
        <v>70000</v>
      </c>
      <c r="T57" s="36">
        <f t="shared" si="44"/>
        <v>13300</v>
      </c>
      <c r="U57" s="38">
        <f t="shared" si="45"/>
        <v>83300</v>
      </c>
      <c r="W57" s="50">
        <f t="shared" ref="W57:W58" si="50">MIN(U57,O57,L57,I57)</f>
        <v>74336.92</v>
      </c>
      <c r="X57" s="50">
        <f t="shared" ref="X57:X58" si="51">AVERAGE(U57,O57,L57,I57)</f>
        <v>78799.717499999999</v>
      </c>
      <c r="Y57" s="51">
        <f t="shared" ref="Y57:Y58" si="52">HARMEAN(U57,O57,L57,I57)</f>
        <v>78646.324663537293</v>
      </c>
      <c r="Z57" s="51">
        <f t="shared" ref="Z57:Z58" si="53">GEOMEAN(U57,O57,L57,I57)</f>
        <v>78723.004404841515</v>
      </c>
      <c r="AA57" s="51">
        <f t="shared" si="5"/>
        <v>3155.6743753123719</v>
      </c>
      <c r="AB57" s="109">
        <f t="shared" si="6"/>
        <v>4.0046772697026126E-2</v>
      </c>
      <c r="AC57" s="115">
        <f t="shared" si="43"/>
        <v>78800</v>
      </c>
      <c r="AD57" s="52" t="s">
        <v>28</v>
      </c>
    </row>
    <row r="58" spans="1:30" ht="28.5" customHeight="1" x14ac:dyDescent="0.25">
      <c r="A58" s="29">
        <v>4</v>
      </c>
      <c r="B58" s="28" t="s">
        <v>68</v>
      </c>
      <c r="C58" s="9" t="s">
        <v>34</v>
      </c>
      <c r="D58" s="5">
        <v>1</v>
      </c>
      <c r="E58" s="5" t="s">
        <v>27</v>
      </c>
      <c r="F58" s="5">
        <v>1</v>
      </c>
      <c r="G58" s="25">
        <v>89240</v>
      </c>
      <c r="H58" s="25">
        <v>16955.599999999999</v>
      </c>
      <c r="I58" s="39">
        <v>106195.6</v>
      </c>
      <c r="J58" s="48">
        <v>92150</v>
      </c>
      <c r="K58" s="40">
        <f t="shared" si="0"/>
        <v>17508.5</v>
      </c>
      <c r="L58" s="41">
        <f t="shared" si="1"/>
        <v>109658.5</v>
      </c>
      <c r="M58" s="48">
        <v>97000</v>
      </c>
      <c r="N58" s="48">
        <v>18430</v>
      </c>
      <c r="O58" s="48">
        <v>115430</v>
      </c>
      <c r="P58" s="36">
        <v>726563</v>
      </c>
      <c r="Q58" s="37">
        <v>138046.97</v>
      </c>
      <c r="R58" s="42">
        <f t="shared" si="2"/>
        <v>864609.97</v>
      </c>
      <c r="S58" s="36">
        <v>100000</v>
      </c>
      <c r="T58" s="36">
        <f t="shared" si="44"/>
        <v>19000</v>
      </c>
      <c r="U58" s="38">
        <f t="shared" si="45"/>
        <v>119000</v>
      </c>
      <c r="W58" s="50">
        <f t="shared" si="50"/>
        <v>106195.6</v>
      </c>
      <c r="X58" s="50">
        <f t="shared" si="51"/>
        <v>112571.02499999999</v>
      </c>
      <c r="Y58" s="51">
        <f t="shared" si="52"/>
        <v>112351.89237648186</v>
      </c>
      <c r="Z58" s="51">
        <f t="shared" si="53"/>
        <v>112461.43486405929</v>
      </c>
      <c r="AA58" s="51">
        <f t="shared" si="5"/>
        <v>4508.1062504462361</v>
      </c>
      <c r="AB58" s="109">
        <f t="shared" si="6"/>
        <v>4.0046772697026042E-2</v>
      </c>
      <c r="AC58" s="115">
        <f t="shared" si="43"/>
        <v>112571</v>
      </c>
      <c r="AD58" s="52" t="s">
        <v>28</v>
      </c>
    </row>
    <row r="59" spans="1:30" ht="28.5" customHeight="1" x14ac:dyDescent="0.25">
      <c r="A59" s="10">
        <v>5</v>
      </c>
      <c r="B59" s="16" t="s">
        <v>74</v>
      </c>
      <c r="C59" s="9" t="s">
        <v>34</v>
      </c>
      <c r="D59" s="5">
        <v>1</v>
      </c>
      <c r="E59" s="5" t="s">
        <v>27</v>
      </c>
      <c r="F59" s="5">
        <v>1</v>
      </c>
      <c r="G59" s="25">
        <v>69552</v>
      </c>
      <c r="H59" s="25">
        <v>13214.880000000001</v>
      </c>
      <c r="I59" s="39">
        <v>82766.880000000005</v>
      </c>
      <c r="J59" s="48">
        <v>71820</v>
      </c>
      <c r="K59" s="40">
        <f t="shared" si="0"/>
        <v>13645.8</v>
      </c>
      <c r="L59" s="41">
        <f t="shared" si="1"/>
        <v>85465.8</v>
      </c>
      <c r="M59" s="48">
        <v>75600</v>
      </c>
      <c r="N59" s="48">
        <v>14364</v>
      </c>
      <c r="O59" s="48">
        <v>89964</v>
      </c>
      <c r="P59" s="36"/>
      <c r="Q59" s="37"/>
      <c r="R59" s="42"/>
      <c r="S59" s="36"/>
      <c r="T59" s="36"/>
      <c r="U59" s="38"/>
      <c r="W59" s="50">
        <f t="shared" si="8"/>
        <v>82766.880000000005</v>
      </c>
      <c r="X59" s="50">
        <f t="shared" si="9"/>
        <v>86065.56</v>
      </c>
      <c r="Y59" s="51">
        <f t="shared" si="10"/>
        <v>85964.14285714287</v>
      </c>
      <c r="Z59" s="51">
        <f t="shared" si="11"/>
        <v>86014.677979170156</v>
      </c>
      <c r="AA59" s="51">
        <f t="shared" si="5"/>
        <v>2332.5189969644357</v>
      </c>
      <c r="AB59" s="109">
        <f t="shared" si="6"/>
        <v>2.7101653634327549E-2</v>
      </c>
      <c r="AC59" s="115">
        <f t="shared" si="43"/>
        <v>86066</v>
      </c>
      <c r="AD59" s="52" t="s">
        <v>28</v>
      </c>
    </row>
    <row r="60" spans="1:30" ht="29.25" customHeight="1" thickBot="1" x14ac:dyDescent="0.3">
      <c r="A60" s="10">
        <v>6</v>
      </c>
      <c r="B60" s="16" t="s">
        <v>75</v>
      </c>
      <c r="C60" s="17" t="s">
        <v>34</v>
      </c>
      <c r="D60" s="18">
        <v>1</v>
      </c>
      <c r="E60" s="18" t="s">
        <v>27</v>
      </c>
      <c r="F60" s="18">
        <v>1</v>
      </c>
      <c r="G60" s="25">
        <v>44620</v>
      </c>
      <c r="H60" s="25">
        <v>8477.7999999999993</v>
      </c>
      <c r="I60" s="39">
        <v>53097.8</v>
      </c>
      <c r="J60" s="48">
        <v>46075</v>
      </c>
      <c r="K60" s="40">
        <f t="shared" si="0"/>
        <v>8754.25</v>
      </c>
      <c r="L60" s="41">
        <f t="shared" si="1"/>
        <v>54829.25</v>
      </c>
      <c r="M60" s="48">
        <v>48500</v>
      </c>
      <c r="N60" s="48">
        <v>9215</v>
      </c>
      <c r="O60" s="48">
        <v>57715</v>
      </c>
      <c r="P60" s="36">
        <v>745610</v>
      </c>
      <c r="Q60" s="37">
        <v>141665.9</v>
      </c>
      <c r="R60" s="42">
        <f t="shared" si="2"/>
        <v>887275.9</v>
      </c>
      <c r="S60" s="36">
        <v>50000</v>
      </c>
      <c r="T60" s="36">
        <f t="shared" si="44"/>
        <v>9500</v>
      </c>
      <c r="U60" s="38">
        <f t="shared" si="45"/>
        <v>59500</v>
      </c>
      <c r="W60" s="50">
        <f t="shared" ref="W60" si="54">MIN(U60,O60,L60,I60)</f>
        <v>53097.8</v>
      </c>
      <c r="X60" s="50">
        <f t="shared" ref="X60" si="55">AVERAGE(U60,O60,L60,I60)</f>
        <v>56285.512499999997</v>
      </c>
      <c r="Y60" s="51">
        <f t="shared" ref="Y60" si="56">HARMEAN(U60,O60,L60,I60)</f>
        <v>56175.94618824093</v>
      </c>
      <c r="Z60" s="51">
        <f t="shared" ref="Z60" si="57">GEOMEAN(U60,O60,L60,I60)</f>
        <v>56230.717432029647</v>
      </c>
      <c r="AA60" s="51">
        <f t="shared" si="5"/>
        <v>2254.0531252231181</v>
      </c>
      <c r="AB60" s="109">
        <f t="shared" si="6"/>
        <v>4.0046772697026042E-2</v>
      </c>
      <c r="AC60" s="115">
        <f t="shared" si="43"/>
        <v>56286</v>
      </c>
      <c r="AD60" s="52" t="s">
        <v>28</v>
      </c>
    </row>
    <row r="61" spans="1:30" ht="37.15" customHeight="1" thickBot="1" x14ac:dyDescent="0.3">
      <c r="A61" s="112" t="s">
        <v>76</v>
      </c>
      <c r="B61" s="32"/>
      <c r="C61" s="32"/>
      <c r="D61" s="32"/>
      <c r="E61" s="32"/>
      <c r="F61" s="33"/>
      <c r="G61" s="25"/>
      <c r="H61" s="25"/>
      <c r="I61" s="39"/>
      <c r="J61" s="46"/>
      <c r="K61" s="40"/>
      <c r="L61" s="41"/>
      <c r="M61" s="46"/>
      <c r="N61" s="46"/>
      <c r="O61" s="46"/>
      <c r="P61" s="46"/>
      <c r="Q61" s="47"/>
      <c r="R61" s="42"/>
      <c r="S61" s="46"/>
      <c r="T61" s="46"/>
      <c r="U61" s="46"/>
      <c r="W61" s="50"/>
      <c r="X61" s="50"/>
      <c r="Y61" s="51"/>
      <c r="Z61" s="51"/>
      <c r="AA61" s="51"/>
      <c r="AB61" s="109"/>
      <c r="AC61" s="115"/>
      <c r="AD61" s="35"/>
    </row>
    <row r="62" spans="1:30" ht="36" customHeight="1" x14ac:dyDescent="0.25">
      <c r="A62" s="29">
        <v>1</v>
      </c>
      <c r="B62" s="28" t="s">
        <v>25</v>
      </c>
      <c r="C62" s="9" t="s">
        <v>26</v>
      </c>
      <c r="D62" s="5">
        <v>1</v>
      </c>
      <c r="E62" s="5" t="s">
        <v>27</v>
      </c>
      <c r="F62" s="5">
        <v>1</v>
      </c>
      <c r="G62" s="25">
        <v>185472</v>
      </c>
      <c r="H62" s="25">
        <v>35239.68</v>
      </c>
      <c r="I62" s="39">
        <v>220711.67999999999</v>
      </c>
      <c r="J62" s="34">
        <v>191520</v>
      </c>
      <c r="K62" s="40">
        <f t="shared" si="0"/>
        <v>36388.800000000003</v>
      </c>
      <c r="L62" s="41">
        <f t="shared" si="1"/>
        <v>227908.8</v>
      </c>
      <c r="M62" s="34">
        <v>201600</v>
      </c>
      <c r="N62" s="34">
        <v>38304</v>
      </c>
      <c r="O62" s="34">
        <v>239904</v>
      </c>
      <c r="P62" s="36"/>
      <c r="Q62" s="37"/>
      <c r="R62" s="42"/>
      <c r="S62" s="36"/>
      <c r="T62" s="36"/>
      <c r="U62" s="38"/>
      <c r="W62" s="50">
        <f t="shared" si="8"/>
        <v>220711.67999999999</v>
      </c>
      <c r="X62" s="50">
        <f t="shared" si="9"/>
        <v>229508.16</v>
      </c>
      <c r="Y62" s="51">
        <f t="shared" si="10"/>
        <v>229237.71428571426</v>
      </c>
      <c r="Z62" s="51">
        <f t="shared" si="11"/>
        <v>229372.47461112041</v>
      </c>
      <c r="AA62" s="51">
        <f t="shared" si="5"/>
        <v>6220.0506585718495</v>
      </c>
      <c r="AB62" s="109">
        <f t="shared" si="6"/>
        <v>2.7101653634327639E-2</v>
      </c>
      <c r="AC62" s="115">
        <f t="shared" ref="AC62:AC67" si="58">ROUND((+X62),0)</f>
        <v>229508</v>
      </c>
      <c r="AD62" s="52" t="s">
        <v>28</v>
      </c>
    </row>
    <row r="63" spans="1:30" ht="42.75" customHeight="1" x14ac:dyDescent="0.25">
      <c r="A63" s="29">
        <v>2</v>
      </c>
      <c r="B63" s="28" t="s">
        <v>77</v>
      </c>
      <c r="C63" s="9" t="s">
        <v>26</v>
      </c>
      <c r="D63" s="5">
        <v>1</v>
      </c>
      <c r="E63" s="5" t="s">
        <v>27</v>
      </c>
      <c r="F63" s="5">
        <v>1</v>
      </c>
      <c r="G63" s="25">
        <v>44620</v>
      </c>
      <c r="H63" s="25">
        <v>8477.7999999999993</v>
      </c>
      <c r="I63" s="39">
        <v>53097.8</v>
      </c>
      <c r="J63" s="34">
        <v>46075</v>
      </c>
      <c r="K63" s="40">
        <f t="shared" si="0"/>
        <v>8754.25</v>
      </c>
      <c r="L63" s="41">
        <f t="shared" si="1"/>
        <v>54829.25</v>
      </c>
      <c r="M63" s="34">
        <v>48500</v>
      </c>
      <c r="N63" s="34">
        <v>9215</v>
      </c>
      <c r="O63" s="34">
        <v>57715</v>
      </c>
      <c r="P63" s="36">
        <v>823247</v>
      </c>
      <c r="Q63" s="37">
        <v>156416.93</v>
      </c>
      <c r="R63" s="42">
        <f t="shared" ref="R63:R126" si="59">SUM(P63:Q63)</f>
        <v>979663.92999999993</v>
      </c>
      <c r="S63" s="36">
        <v>50000</v>
      </c>
      <c r="T63" s="36">
        <f t="shared" ref="T63:T70" si="60">S63*0.19</f>
        <v>9500</v>
      </c>
      <c r="U63" s="38">
        <f t="shared" ref="U63:U70" si="61">+S63+T63</f>
        <v>59500</v>
      </c>
      <c r="W63" s="50">
        <f t="shared" ref="W63" si="62">MIN(U63,O63,L63,I63)</f>
        <v>53097.8</v>
      </c>
      <c r="X63" s="50">
        <f t="shared" ref="X63" si="63">AVERAGE(U63,O63,L63,I63)</f>
        <v>56285.512499999997</v>
      </c>
      <c r="Y63" s="51">
        <f t="shared" ref="Y63" si="64">HARMEAN(U63,O63,L63,I63)</f>
        <v>56175.94618824093</v>
      </c>
      <c r="Z63" s="51">
        <f t="shared" ref="Z63" si="65">GEOMEAN(U63,O63,L63,I63)</f>
        <v>56230.717432029647</v>
      </c>
      <c r="AA63" s="51">
        <f t="shared" si="5"/>
        <v>2254.0531252231181</v>
      </c>
      <c r="AB63" s="109">
        <f t="shared" si="6"/>
        <v>4.0046772697026042E-2</v>
      </c>
      <c r="AC63" s="115">
        <f t="shared" si="58"/>
        <v>56286</v>
      </c>
      <c r="AD63" s="52" t="s">
        <v>28</v>
      </c>
    </row>
    <row r="64" spans="1:30" ht="42.75" customHeight="1" x14ac:dyDescent="0.25">
      <c r="A64" s="29">
        <v>3</v>
      </c>
      <c r="B64" s="28" t="s">
        <v>78</v>
      </c>
      <c r="C64" s="9" t="s">
        <v>26</v>
      </c>
      <c r="D64" s="5">
        <v>1</v>
      </c>
      <c r="E64" s="5" t="s">
        <v>27</v>
      </c>
      <c r="F64" s="5">
        <v>1</v>
      </c>
      <c r="G64" s="25">
        <v>53544</v>
      </c>
      <c r="H64" s="25">
        <v>10173.36</v>
      </c>
      <c r="I64" s="39">
        <v>63717.36</v>
      </c>
      <c r="J64" s="34">
        <v>55290</v>
      </c>
      <c r="K64" s="40">
        <f t="shared" si="0"/>
        <v>10505.1</v>
      </c>
      <c r="L64" s="41">
        <f t="shared" si="1"/>
        <v>65795.100000000006</v>
      </c>
      <c r="M64" s="34">
        <v>58200</v>
      </c>
      <c r="N64" s="34">
        <v>11058</v>
      </c>
      <c r="O64" s="34">
        <v>69258</v>
      </c>
      <c r="P64" s="36">
        <v>805931</v>
      </c>
      <c r="Q64" s="37">
        <v>153126.89000000001</v>
      </c>
      <c r="R64" s="42">
        <f t="shared" si="59"/>
        <v>959057.89</v>
      </c>
      <c r="S64" s="36">
        <v>60000</v>
      </c>
      <c r="T64" s="36">
        <f t="shared" si="60"/>
        <v>11400</v>
      </c>
      <c r="U64" s="38">
        <f t="shared" si="61"/>
        <v>71400</v>
      </c>
      <c r="W64" s="50">
        <f t="shared" ref="W64:W67" si="66">MIN(U64,O64,L64,I64)</f>
        <v>63717.36</v>
      </c>
      <c r="X64" s="50">
        <f t="shared" ref="X64:X67" si="67">AVERAGE(U64,O64,L64,I64)</f>
        <v>67542.615000000005</v>
      </c>
      <c r="Y64" s="51">
        <f t="shared" ref="Y64:Y67" si="68">HARMEAN(U64,O64,L64,I64)</f>
        <v>67411.135425889108</v>
      </c>
      <c r="Z64" s="51">
        <f t="shared" ref="Z64:Z67" si="69">GEOMEAN(U64,O64,L64,I64)</f>
        <v>67476.860918435588</v>
      </c>
      <c r="AA64" s="51">
        <f t="shared" si="5"/>
        <v>2704.8637502677502</v>
      </c>
      <c r="AB64" s="109">
        <f t="shared" si="6"/>
        <v>4.0046772697026167E-2</v>
      </c>
      <c r="AC64" s="115">
        <f t="shared" si="58"/>
        <v>67543</v>
      </c>
      <c r="AD64" s="52" t="s">
        <v>28</v>
      </c>
    </row>
    <row r="65" spans="1:30" ht="42.75" customHeight="1" x14ac:dyDescent="0.25">
      <c r="A65" s="29">
        <v>4</v>
      </c>
      <c r="B65" s="28" t="s">
        <v>79</v>
      </c>
      <c r="C65" s="9" t="s">
        <v>26</v>
      </c>
      <c r="D65" s="5">
        <v>1</v>
      </c>
      <c r="E65" s="5" t="s">
        <v>27</v>
      </c>
      <c r="F65" s="5">
        <v>1</v>
      </c>
      <c r="G65" s="25">
        <v>44620</v>
      </c>
      <c r="H65" s="25">
        <v>8477.7999999999993</v>
      </c>
      <c r="I65" s="39">
        <v>53097.8</v>
      </c>
      <c r="J65" s="34">
        <v>46075</v>
      </c>
      <c r="K65" s="40">
        <f t="shared" si="0"/>
        <v>8754.25</v>
      </c>
      <c r="L65" s="41">
        <f t="shared" si="1"/>
        <v>54829.25</v>
      </c>
      <c r="M65" s="34">
        <v>48500</v>
      </c>
      <c r="N65" s="34">
        <v>9215</v>
      </c>
      <c r="O65" s="34">
        <v>57715</v>
      </c>
      <c r="P65" s="36">
        <v>612617</v>
      </c>
      <c r="Q65" s="37">
        <v>116397.23</v>
      </c>
      <c r="R65" s="42">
        <f t="shared" si="59"/>
        <v>729014.23</v>
      </c>
      <c r="S65" s="36">
        <v>50000</v>
      </c>
      <c r="T65" s="36">
        <f t="shared" si="60"/>
        <v>9500</v>
      </c>
      <c r="U65" s="38">
        <f t="shared" si="61"/>
        <v>59500</v>
      </c>
      <c r="W65" s="50">
        <f t="shared" si="66"/>
        <v>53097.8</v>
      </c>
      <c r="X65" s="50">
        <f t="shared" si="67"/>
        <v>56285.512499999997</v>
      </c>
      <c r="Y65" s="51">
        <f t="shared" si="68"/>
        <v>56175.94618824093</v>
      </c>
      <c r="Z65" s="51">
        <f t="shared" si="69"/>
        <v>56230.717432029647</v>
      </c>
      <c r="AA65" s="51">
        <f t="shared" si="5"/>
        <v>2254.0531252231181</v>
      </c>
      <c r="AB65" s="109">
        <f t="shared" si="6"/>
        <v>4.0046772697026042E-2</v>
      </c>
      <c r="AC65" s="115">
        <f t="shared" si="58"/>
        <v>56286</v>
      </c>
      <c r="AD65" s="52" t="s">
        <v>28</v>
      </c>
    </row>
    <row r="66" spans="1:30" ht="28.5" customHeight="1" x14ac:dyDescent="0.25">
      <c r="A66" s="29">
        <v>5</v>
      </c>
      <c r="B66" s="28" t="s">
        <v>80</v>
      </c>
      <c r="C66" s="9" t="s">
        <v>26</v>
      </c>
      <c r="D66" s="5">
        <v>1</v>
      </c>
      <c r="E66" s="5" t="s">
        <v>27</v>
      </c>
      <c r="F66" s="5">
        <v>1</v>
      </c>
      <c r="G66" s="25">
        <v>62468</v>
      </c>
      <c r="H66" s="25">
        <v>11868.92</v>
      </c>
      <c r="I66" s="39">
        <v>74336.92</v>
      </c>
      <c r="J66" s="34">
        <v>64505</v>
      </c>
      <c r="K66" s="40">
        <f t="shared" si="0"/>
        <v>12255.95</v>
      </c>
      <c r="L66" s="41">
        <f t="shared" si="1"/>
        <v>76760.95</v>
      </c>
      <c r="M66" s="34">
        <v>67900</v>
      </c>
      <c r="N66" s="34">
        <v>12901</v>
      </c>
      <c r="O66" s="34">
        <v>80801</v>
      </c>
      <c r="P66" s="36">
        <v>422870</v>
      </c>
      <c r="Q66" s="37">
        <v>80345.3</v>
      </c>
      <c r="R66" s="42">
        <f t="shared" si="59"/>
        <v>503215.3</v>
      </c>
      <c r="S66" s="36">
        <v>70000</v>
      </c>
      <c r="T66" s="36">
        <f t="shared" si="60"/>
        <v>13300</v>
      </c>
      <c r="U66" s="38">
        <f t="shared" si="61"/>
        <v>83300</v>
      </c>
      <c r="W66" s="50">
        <f t="shared" si="66"/>
        <v>74336.92</v>
      </c>
      <c r="X66" s="50">
        <f t="shared" si="67"/>
        <v>78799.717499999999</v>
      </c>
      <c r="Y66" s="51">
        <f t="shared" si="68"/>
        <v>78646.324663537293</v>
      </c>
      <c r="Z66" s="51">
        <f t="shared" si="69"/>
        <v>78723.004404841515</v>
      </c>
      <c r="AA66" s="51">
        <f t="shared" si="5"/>
        <v>3155.6743753123719</v>
      </c>
      <c r="AB66" s="109">
        <f t="shared" si="6"/>
        <v>4.0046772697026126E-2</v>
      </c>
      <c r="AC66" s="115">
        <f t="shared" si="58"/>
        <v>78800</v>
      </c>
      <c r="AD66" s="52" t="s">
        <v>28</v>
      </c>
    </row>
    <row r="67" spans="1:30" ht="15" customHeight="1" x14ac:dyDescent="0.25">
      <c r="A67" s="29">
        <v>6</v>
      </c>
      <c r="B67" s="28" t="s">
        <v>81</v>
      </c>
      <c r="C67" s="9" t="s">
        <v>26</v>
      </c>
      <c r="D67" s="5">
        <v>1</v>
      </c>
      <c r="E67" s="5" t="s">
        <v>27</v>
      </c>
      <c r="F67" s="5">
        <v>1</v>
      </c>
      <c r="G67" s="25">
        <v>80316</v>
      </c>
      <c r="H67" s="25">
        <v>15260.04</v>
      </c>
      <c r="I67" s="39">
        <v>95576.040000000008</v>
      </c>
      <c r="J67" s="34">
        <v>82935</v>
      </c>
      <c r="K67" s="40">
        <f t="shared" si="0"/>
        <v>15757.65</v>
      </c>
      <c r="L67" s="41">
        <f t="shared" si="1"/>
        <v>98692.65</v>
      </c>
      <c r="M67" s="34">
        <v>87300</v>
      </c>
      <c r="N67" s="34">
        <v>16587</v>
      </c>
      <c r="O67" s="34">
        <v>103887</v>
      </c>
      <c r="P67" s="36">
        <v>628678</v>
      </c>
      <c r="Q67" s="37">
        <v>119448.82</v>
      </c>
      <c r="R67" s="42">
        <f t="shared" si="59"/>
        <v>748126.82000000007</v>
      </c>
      <c r="S67" s="36">
        <v>90000</v>
      </c>
      <c r="T67" s="36">
        <f t="shared" si="60"/>
        <v>17100</v>
      </c>
      <c r="U67" s="38">
        <f t="shared" si="61"/>
        <v>107100</v>
      </c>
      <c r="W67" s="50">
        <f t="shared" si="66"/>
        <v>95576.040000000008</v>
      </c>
      <c r="X67" s="50">
        <f t="shared" si="67"/>
        <v>101313.92250000002</v>
      </c>
      <c r="Y67" s="51">
        <f t="shared" si="68"/>
        <v>101116.70313883368</v>
      </c>
      <c r="Z67" s="51">
        <f t="shared" si="69"/>
        <v>101215.29137765337</v>
      </c>
      <c r="AA67" s="51">
        <f t="shared" si="5"/>
        <v>4057.2956254016253</v>
      </c>
      <c r="AB67" s="109">
        <f t="shared" si="6"/>
        <v>4.004677269702616E-2</v>
      </c>
      <c r="AC67" s="115">
        <f t="shared" si="58"/>
        <v>101314</v>
      </c>
      <c r="AD67" s="52" t="s">
        <v>28</v>
      </c>
    </row>
    <row r="68" spans="1:30" ht="28.5" customHeight="1" x14ac:dyDescent="0.25">
      <c r="A68" s="29">
        <v>7</v>
      </c>
      <c r="B68" s="28" t="s">
        <v>82</v>
      </c>
      <c r="C68" s="9" t="s">
        <v>34</v>
      </c>
      <c r="D68" s="5">
        <v>1</v>
      </c>
      <c r="E68" s="5" t="s">
        <v>27</v>
      </c>
      <c r="F68" s="5">
        <v>1</v>
      </c>
      <c r="G68" s="25">
        <v>339112</v>
      </c>
      <c r="H68" s="25">
        <v>64431.28</v>
      </c>
      <c r="I68" s="39">
        <v>403543.28</v>
      </c>
      <c r="J68" s="34">
        <v>350170</v>
      </c>
      <c r="K68" s="40">
        <f t="shared" si="0"/>
        <v>66532.3</v>
      </c>
      <c r="L68" s="41">
        <f t="shared" si="1"/>
        <v>416702.3</v>
      </c>
      <c r="M68" s="34">
        <v>368600</v>
      </c>
      <c r="N68" s="34">
        <v>70034</v>
      </c>
      <c r="O68" s="34">
        <v>438634</v>
      </c>
      <c r="P68" s="36">
        <v>748105</v>
      </c>
      <c r="Q68" s="37">
        <v>142139.95000000001</v>
      </c>
      <c r="R68" s="42">
        <f t="shared" si="59"/>
        <v>890244.95</v>
      </c>
      <c r="S68" s="36">
        <v>380000</v>
      </c>
      <c r="T68" s="36">
        <f t="shared" si="60"/>
        <v>72200</v>
      </c>
      <c r="U68" s="38">
        <f t="shared" si="61"/>
        <v>452200</v>
      </c>
      <c r="W68" s="50">
        <f t="shared" si="8"/>
        <v>403543.28</v>
      </c>
      <c r="X68" s="50">
        <f t="shared" si="9"/>
        <v>520264.90600000008</v>
      </c>
      <c r="Y68" s="51">
        <f t="shared" si="10"/>
        <v>476537.85063361819</v>
      </c>
      <c r="Z68" s="51">
        <f t="shared" si="11"/>
        <v>494916.20857531438</v>
      </c>
      <c r="AA68" s="51">
        <f t="shared" si="5"/>
        <v>82534.653255719619</v>
      </c>
      <c r="AB68" s="109">
        <f t="shared" si="6"/>
        <v>0.15863967049070885</v>
      </c>
      <c r="AC68" s="116">
        <f>ROUND((+Z68),0)</f>
        <v>494916</v>
      </c>
      <c r="AD68" s="52" t="s">
        <v>56</v>
      </c>
    </row>
    <row r="69" spans="1:30" ht="28.5" customHeight="1" x14ac:dyDescent="0.25">
      <c r="A69" s="29">
        <v>8</v>
      </c>
      <c r="B69" s="28" t="s">
        <v>83</v>
      </c>
      <c r="C69" s="9" t="s">
        <v>34</v>
      </c>
      <c r="D69" s="5">
        <v>1</v>
      </c>
      <c r="E69" s="5" t="s">
        <v>27</v>
      </c>
      <c r="F69" s="5">
        <v>1</v>
      </c>
      <c r="G69" s="25">
        <v>160632</v>
      </c>
      <c r="H69" s="25">
        <v>30520.080000000002</v>
      </c>
      <c r="I69" s="39">
        <v>191152.08000000002</v>
      </c>
      <c r="J69" s="34">
        <v>165870</v>
      </c>
      <c r="K69" s="40">
        <f t="shared" si="0"/>
        <v>31515.3</v>
      </c>
      <c r="L69" s="41">
        <f t="shared" si="1"/>
        <v>197385.3</v>
      </c>
      <c r="M69" s="34">
        <v>174600</v>
      </c>
      <c r="N69" s="34">
        <v>33174</v>
      </c>
      <c r="O69" s="34">
        <v>207774</v>
      </c>
      <c r="P69" s="36">
        <v>750805</v>
      </c>
      <c r="Q69" s="37">
        <v>142652.95000000001</v>
      </c>
      <c r="R69" s="42">
        <f t="shared" si="59"/>
        <v>893457.95</v>
      </c>
      <c r="S69" s="36">
        <v>180000</v>
      </c>
      <c r="T69" s="36">
        <f t="shared" si="60"/>
        <v>34200</v>
      </c>
      <c r="U69" s="38">
        <f t="shared" si="61"/>
        <v>214200</v>
      </c>
      <c r="W69" s="50">
        <f t="shared" si="8"/>
        <v>191152.08000000002</v>
      </c>
      <c r="X69" s="50">
        <f t="shared" si="9"/>
        <v>340793.86600000004</v>
      </c>
      <c r="Y69" s="51">
        <f t="shared" si="10"/>
        <v>239253.07790497312</v>
      </c>
      <c r="Z69" s="51">
        <f t="shared" si="11"/>
        <v>272417.95209332445</v>
      </c>
      <c r="AA69" s="51">
        <f t="shared" si="5"/>
        <v>105812.72162946641</v>
      </c>
      <c r="AB69" s="109">
        <f t="shared" si="6"/>
        <v>0.31048892655088572</v>
      </c>
      <c r="AC69" s="116">
        <f>ROUND((+Y69),0)</f>
        <v>239253</v>
      </c>
      <c r="AD69" s="52" t="s">
        <v>32</v>
      </c>
    </row>
    <row r="70" spans="1:30" ht="29.25" customHeight="1" thickBot="1" x14ac:dyDescent="0.3">
      <c r="A70" s="10">
        <v>9</v>
      </c>
      <c r="B70" s="16" t="s">
        <v>84</v>
      </c>
      <c r="C70" s="17" t="s">
        <v>34</v>
      </c>
      <c r="D70" s="18">
        <v>1</v>
      </c>
      <c r="E70" s="18" t="s">
        <v>27</v>
      </c>
      <c r="F70" s="18">
        <v>1</v>
      </c>
      <c r="G70" s="25">
        <v>107088</v>
      </c>
      <c r="H70" s="25">
        <v>20346.72</v>
      </c>
      <c r="I70" s="39">
        <v>127434.72</v>
      </c>
      <c r="J70" s="34">
        <v>110580</v>
      </c>
      <c r="K70" s="40">
        <f t="shared" si="0"/>
        <v>21010.2</v>
      </c>
      <c r="L70" s="41">
        <f t="shared" si="1"/>
        <v>131590.20000000001</v>
      </c>
      <c r="M70" s="34">
        <v>116400</v>
      </c>
      <c r="N70" s="34">
        <v>22116</v>
      </c>
      <c r="O70" s="34">
        <v>138516</v>
      </c>
      <c r="P70" s="36">
        <v>1079061</v>
      </c>
      <c r="Q70" s="37">
        <v>205021.59</v>
      </c>
      <c r="R70" s="42">
        <f t="shared" si="59"/>
        <v>1284082.5900000001</v>
      </c>
      <c r="S70" s="36">
        <v>120000</v>
      </c>
      <c r="T70" s="36">
        <f t="shared" si="60"/>
        <v>22800</v>
      </c>
      <c r="U70" s="38">
        <f t="shared" si="61"/>
        <v>142800</v>
      </c>
      <c r="W70" s="50">
        <f t="shared" ref="W70" si="70">MIN(U70,O70,L70,I70)</f>
        <v>127434.72</v>
      </c>
      <c r="X70" s="50">
        <f t="shared" ref="X70" si="71">AVERAGE(U70,O70,L70,I70)</f>
        <v>135085.23000000001</v>
      </c>
      <c r="Y70" s="51">
        <f t="shared" ref="Y70" si="72">HARMEAN(U70,O70,L70,I70)</f>
        <v>134822.27085177822</v>
      </c>
      <c r="Z70" s="51">
        <f t="shared" ref="Z70" si="73">GEOMEAN(U70,O70,L70,I70)</f>
        <v>134953.72183687118</v>
      </c>
      <c r="AA70" s="51">
        <f t="shared" si="5"/>
        <v>5409.7275005355004</v>
      </c>
      <c r="AB70" s="109">
        <f t="shared" si="6"/>
        <v>4.0046772697026167E-2</v>
      </c>
      <c r="AC70" s="115">
        <f>ROUND((+X70),0)</f>
        <v>135085</v>
      </c>
      <c r="AD70" s="52" t="s">
        <v>28</v>
      </c>
    </row>
    <row r="71" spans="1:30" ht="54" customHeight="1" thickBot="1" x14ac:dyDescent="0.3">
      <c r="A71" s="112" t="s">
        <v>85</v>
      </c>
      <c r="B71" s="32"/>
      <c r="C71" s="32"/>
      <c r="D71" s="32"/>
      <c r="E71" s="32"/>
      <c r="F71" s="33"/>
      <c r="G71" s="25"/>
      <c r="H71" s="25"/>
      <c r="I71" s="39"/>
      <c r="J71" s="46"/>
      <c r="K71" s="40"/>
      <c r="L71" s="41"/>
      <c r="M71" s="46"/>
      <c r="N71" s="46"/>
      <c r="O71" s="46"/>
      <c r="P71" s="46"/>
      <c r="Q71" s="47"/>
      <c r="R71" s="42"/>
      <c r="S71" s="46"/>
      <c r="T71" s="46"/>
      <c r="U71" s="46"/>
      <c r="W71" s="50"/>
      <c r="X71" s="50"/>
      <c r="Y71" s="51"/>
      <c r="Z71" s="51"/>
      <c r="AA71" s="51"/>
      <c r="AB71" s="109"/>
      <c r="AC71" s="115"/>
      <c r="AD71" s="35"/>
    </row>
    <row r="72" spans="1:30" ht="34.5" customHeight="1" x14ac:dyDescent="0.25">
      <c r="A72" s="12">
        <v>1</v>
      </c>
      <c r="B72" s="13" t="s">
        <v>25</v>
      </c>
      <c r="C72" s="14" t="s">
        <v>26</v>
      </c>
      <c r="D72" s="15">
        <v>1</v>
      </c>
      <c r="E72" s="15" t="s">
        <v>27</v>
      </c>
      <c r="F72" s="15">
        <v>1</v>
      </c>
      <c r="G72" s="25">
        <v>200928</v>
      </c>
      <c r="H72" s="25">
        <v>38176.32</v>
      </c>
      <c r="I72" s="39">
        <v>239104.32</v>
      </c>
      <c r="J72" s="34">
        <v>207480</v>
      </c>
      <c r="K72" s="40">
        <f t="shared" si="0"/>
        <v>39421.199999999997</v>
      </c>
      <c r="L72" s="41">
        <f t="shared" si="1"/>
        <v>246901.2</v>
      </c>
      <c r="M72" s="34">
        <v>218400</v>
      </c>
      <c r="N72" s="34">
        <v>41496</v>
      </c>
      <c r="O72" s="34">
        <v>259896</v>
      </c>
      <c r="P72" s="36"/>
      <c r="Q72" s="37"/>
      <c r="R72" s="42"/>
      <c r="S72" s="36"/>
      <c r="T72" s="36"/>
      <c r="U72" s="38"/>
      <c r="W72" s="50">
        <f t="shared" si="8"/>
        <v>239104.32</v>
      </c>
      <c r="X72" s="50">
        <f t="shared" si="9"/>
        <v>248633.84</v>
      </c>
      <c r="Y72" s="51">
        <f t="shared" si="10"/>
        <v>248340.85714285716</v>
      </c>
      <c r="Z72" s="51">
        <f t="shared" si="11"/>
        <v>248486.84749538047</v>
      </c>
      <c r="AA72" s="51">
        <f t="shared" si="5"/>
        <v>6738.3882134528212</v>
      </c>
      <c r="AB72" s="109">
        <f t="shared" si="6"/>
        <v>2.7101653634327576E-2</v>
      </c>
      <c r="AC72" s="115">
        <f t="shared" ref="AC72:AC75" si="74">ROUND((+X72),0)</f>
        <v>248634</v>
      </c>
      <c r="AD72" s="52" t="s">
        <v>28</v>
      </c>
    </row>
    <row r="73" spans="1:30" ht="42.75" customHeight="1" x14ac:dyDescent="0.25">
      <c r="A73" s="12">
        <v>2</v>
      </c>
      <c r="B73" s="13" t="s">
        <v>86</v>
      </c>
      <c r="C73" s="14" t="s">
        <v>26</v>
      </c>
      <c r="D73" s="15">
        <v>1</v>
      </c>
      <c r="E73" s="15" t="s">
        <v>27</v>
      </c>
      <c r="F73" s="15">
        <v>1</v>
      </c>
      <c r="G73" s="25">
        <v>62468</v>
      </c>
      <c r="H73" s="25">
        <v>11868.92</v>
      </c>
      <c r="I73" s="39">
        <v>74336.92</v>
      </c>
      <c r="J73" s="34">
        <v>64505</v>
      </c>
      <c r="K73" s="40">
        <f t="shared" si="0"/>
        <v>12255.95</v>
      </c>
      <c r="L73" s="41">
        <f t="shared" si="1"/>
        <v>76760.95</v>
      </c>
      <c r="M73" s="34">
        <v>67900</v>
      </c>
      <c r="N73" s="34">
        <v>12901</v>
      </c>
      <c r="O73" s="34">
        <v>80801</v>
      </c>
      <c r="P73" s="36">
        <v>417627</v>
      </c>
      <c r="Q73" s="37">
        <v>79349.13</v>
      </c>
      <c r="R73" s="42">
        <f t="shared" si="59"/>
        <v>496976.13</v>
      </c>
      <c r="S73" s="36">
        <v>70000</v>
      </c>
      <c r="T73" s="36">
        <f t="shared" ref="T73:T79" si="75">S73*0.19</f>
        <v>13300</v>
      </c>
      <c r="U73" s="38">
        <f t="shared" ref="U73:U79" si="76">+S73+T73</f>
        <v>83300</v>
      </c>
      <c r="W73" s="50">
        <f t="shared" ref="W73:W75" si="77">MIN(U73,O73,L73,I73)</f>
        <v>74336.92</v>
      </c>
      <c r="X73" s="50">
        <f t="shared" ref="X73:X75" si="78">AVERAGE(U73,O73,L73,I73)</f>
        <v>78799.717499999999</v>
      </c>
      <c r="Y73" s="51">
        <f t="shared" ref="Y73:Y75" si="79">HARMEAN(U73,O73,L73,I73)</f>
        <v>78646.324663537293</v>
      </c>
      <c r="Z73" s="51">
        <f t="shared" ref="Z73:Z75" si="80">GEOMEAN(U73,O73,L73,I73)</f>
        <v>78723.004404841515</v>
      </c>
      <c r="AA73" s="51">
        <f t="shared" si="5"/>
        <v>3155.6743753123719</v>
      </c>
      <c r="AB73" s="109">
        <f t="shared" si="6"/>
        <v>4.0046772697026126E-2</v>
      </c>
      <c r="AC73" s="115">
        <f t="shared" si="74"/>
        <v>78800</v>
      </c>
      <c r="AD73" s="52" t="s">
        <v>28</v>
      </c>
    </row>
    <row r="74" spans="1:30" ht="28.5" customHeight="1" x14ac:dyDescent="0.25">
      <c r="A74" s="12">
        <v>3</v>
      </c>
      <c r="B74" s="13" t="s">
        <v>87</v>
      </c>
      <c r="C74" s="14" t="s">
        <v>26</v>
      </c>
      <c r="D74" s="15">
        <v>1</v>
      </c>
      <c r="E74" s="15" t="s">
        <v>27</v>
      </c>
      <c r="F74" s="15">
        <v>1</v>
      </c>
      <c r="G74" s="25">
        <v>71392</v>
      </c>
      <c r="H74" s="25">
        <v>13564.48</v>
      </c>
      <c r="I74" s="39">
        <v>84956.479999999996</v>
      </c>
      <c r="J74" s="34">
        <v>73720</v>
      </c>
      <c r="K74" s="40">
        <f t="shared" si="0"/>
        <v>14006.8</v>
      </c>
      <c r="L74" s="41">
        <f t="shared" si="1"/>
        <v>87726.8</v>
      </c>
      <c r="M74" s="34">
        <v>77600</v>
      </c>
      <c r="N74" s="34">
        <v>14744</v>
      </c>
      <c r="O74" s="34">
        <v>92344</v>
      </c>
      <c r="P74" s="36">
        <v>466873</v>
      </c>
      <c r="Q74" s="37">
        <v>88705.87</v>
      </c>
      <c r="R74" s="42">
        <f t="shared" si="59"/>
        <v>555578.87</v>
      </c>
      <c r="S74" s="36">
        <v>80000</v>
      </c>
      <c r="T74" s="36">
        <f t="shared" si="75"/>
        <v>15200</v>
      </c>
      <c r="U74" s="38">
        <f t="shared" si="76"/>
        <v>95200</v>
      </c>
      <c r="W74" s="50">
        <f t="shared" si="77"/>
        <v>84956.479999999996</v>
      </c>
      <c r="X74" s="50">
        <f t="shared" si="78"/>
        <v>90056.819999999992</v>
      </c>
      <c r="Y74" s="51">
        <f t="shared" si="79"/>
        <v>89881.513901185477</v>
      </c>
      <c r="Z74" s="51">
        <f t="shared" si="80"/>
        <v>89969.147891247441</v>
      </c>
      <c r="AA74" s="51">
        <f t="shared" si="5"/>
        <v>3606.4850003569932</v>
      </c>
      <c r="AB74" s="109">
        <f t="shared" si="6"/>
        <v>4.0046772697026091E-2</v>
      </c>
      <c r="AC74" s="115">
        <f t="shared" si="74"/>
        <v>90057</v>
      </c>
      <c r="AD74" s="52" t="s">
        <v>28</v>
      </c>
    </row>
    <row r="75" spans="1:30" ht="15" customHeight="1" x14ac:dyDescent="0.25">
      <c r="A75" s="12">
        <v>4</v>
      </c>
      <c r="B75" s="13" t="s">
        <v>88</v>
      </c>
      <c r="C75" s="14" t="s">
        <v>26</v>
      </c>
      <c r="D75" s="15">
        <v>1</v>
      </c>
      <c r="E75" s="15" t="s">
        <v>27</v>
      </c>
      <c r="F75" s="15">
        <v>1</v>
      </c>
      <c r="G75" s="25">
        <v>80316</v>
      </c>
      <c r="H75" s="25">
        <v>15260.04</v>
      </c>
      <c r="I75" s="39">
        <v>95576.040000000008</v>
      </c>
      <c r="J75" s="34">
        <v>82935</v>
      </c>
      <c r="K75" s="40">
        <f t="shared" ref="K75:K137" si="81">J75*19/100</f>
        <v>15757.65</v>
      </c>
      <c r="L75" s="41">
        <f t="shared" ref="L75:L137" si="82">SUM(J75:K75)</f>
        <v>98692.65</v>
      </c>
      <c r="M75" s="34">
        <v>87300</v>
      </c>
      <c r="N75" s="34">
        <v>16587</v>
      </c>
      <c r="O75" s="34">
        <v>103887</v>
      </c>
      <c r="P75" s="36">
        <v>572005</v>
      </c>
      <c r="Q75" s="37">
        <v>108680.95</v>
      </c>
      <c r="R75" s="42">
        <f t="shared" si="59"/>
        <v>680685.95</v>
      </c>
      <c r="S75" s="36">
        <v>90000</v>
      </c>
      <c r="T75" s="36">
        <f t="shared" si="75"/>
        <v>17100</v>
      </c>
      <c r="U75" s="38">
        <f t="shared" si="76"/>
        <v>107100</v>
      </c>
      <c r="W75" s="50">
        <f t="shared" si="77"/>
        <v>95576.040000000008</v>
      </c>
      <c r="X75" s="50">
        <f t="shared" si="78"/>
        <v>101313.92250000002</v>
      </c>
      <c r="Y75" s="51">
        <f t="shared" si="79"/>
        <v>101116.70313883368</v>
      </c>
      <c r="Z75" s="51">
        <f t="shared" si="80"/>
        <v>101215.29137765337</v>
      </c>
      <c r="AA75" s="51">
        <f t="shared" ref="AA75:AA137" si="83">STDEVA(X75,W75)</f>
        <v>4057.2956254016253</v>
      </c>
      <c r="AB75" s="109">
        <f t="shared" ref="AB75:AB137" si="84">AA75/X75</f>
        <v>4.004677269702616E-2</v>
      </c>
      <c r="AC75" s="115">
        <f t="shared" si="74"/>
        <v>101314</v>
      </c>
      <c r="AD75" s="52" t="s">
        <v>28</v>
      </c>
    </row>
    <row r="76" spans="1:30" ht="15" customHeight="1" x14ac:dyDescent="0.25">
      <c r="A76" s="12">
        <v>5</v>
      </c>
      <c r="B76" s="13" t="s">
        <v>89</v>
      </c>
      <c r="C76" s="14" t="s">
        <v>26</v>
      </c>
      <c r="D76" s="15">
        <v>1</v>
      </c>
      <c r="E76" s="15" t="s">
        <v>27</v>
      </c>
      <c r="F76" s="15">
        <v>1</v>
      </c>
      <c r="G76" s="25">
        <v>223100</v>
      </c>
      <c r="H76" s="25">
        <v>42389</v>
      </c>
      <c r="I76" s="39">
        <v>265489</v>
      </c>
      <c r="J76" s="34">
        <v>230375</v>
      </c>
      <c r="K76" s="40">
        <f t="shared" si="81"/>
        <v>43771.25</v>
      </c>
      <c r="L76" s="41">
        <f t="shared" si="82"/>
        <v>274146.25</v>
      </c>
      <c r="M76" s="34">
        <v>242500</v>
      </c>
      <c r="N76" s="34">
        <v>46075</v>
      </c>
      <c r="O76" s="34">
        <v>288575</v>
      </c>
      <c r="P76" s="36">
        <v>751000</v>
      </c>
      <c r="Q76" s="37">
        <v>142690</v>
      </c>
      <c r="R76" s="42">
        <f t="shared" si="59"/>
        <v>893690</v>
      </c>
      <c r="S76" s="36">
        <v>250000</v>
      </c>
      <c r="T76" s="36">
        <f t="shared" si="75"/>
        <v>47500</v>
      </c>
      <c r="U76" s="38">
        <f t="shared" si="76"/>
        <v>297500</v>
      </c>
      <c r="W76" s="50">
        <f t="shared" ref="W76:W136" si="85">MIN(U76,R76,O76,L76,I76)</f>
        <v>265489</v>
      </c>
      <c r="X76" s="50">
        <f t="shared" ref="X76:X136" si="86">AVERAGE(U76,R76,O76,L76,I76)</f>
        <v>403880.05</v>
      </c>
      <c r="Y76" s="51">
        <f t="shared" ref="Y76:Y136" si="87">HARMEAN(U76,R76,O76,L76,I76)</f>
        <v>325522.38313454733</v>
      </c>
      <c r="Z76" s="51">
        <f t="shared" ref="Z76:Z136" si="88">GEOMEAN(U76,R76,O76,L76,I76)</f>
        <v>354317.23879321822</v>
      </c>
      <c r="AA76" s="51">
        <f t="shared" si="83"/>
        <v>97857.249910526341</v>
      </c>
      <c r="AB76" s="109">
        <f t="shared" si="84"/>
        <v>0.24229285380777374</v>
      </c>
      <c r="AC76" s="116">
        <f>ROUND((+Z76),0)</f>
        <v>354317</v>
      </c>
      <c r="AD76" s="52" t="s">
        <v>56</v>
      </c>
    </row>
    <row r="77" spans="1:30" ht="28.5" customHeight="1" x14ac:dyDescent="0.25">
      <c r="A77" s="12">
        <v>6</v>
      </c>
      <c r="B77" s="13" t="s">
        <v>90</v>
      </c>
      <c r="C77" s="14" t="s">
        <v>34</v>
      </c>
      <c r="D77" s="15">
        <v>1</v>
      </c>
      <c r="E77" s="15" t="s">
        <v>27</v>
      </c>
      <c r="F77" s="15">
        <v>1</v>
      </c>
      <c r="G77" s="25">
        <v>62468</v>
      </c>
      <c r="H77" s="25">
        <v>11868.92</v>
      </c>
      <c r="I77" s="39">
        <v>74336.92</v>
      </c>
      <c r="J77" s="34">
        <v>64505</v>
      </c>
      <c r="K77" s="40">
        <f t="shared" si="81"/>
        <v>12255.95</v>
      </c>
      <c r="L77" s="41">
        <f t="shared" si="82"/>
        <v>76760.95</v>
      </c>
      <c r="M77" s="34">
        <v>67900</v>
      </c>
      <c r="N77" s="34">
        <v>12901</v>
      </c>
      <c r="O77" s="34">
        <v>80801</v>
      </c>
      <c r="P77" s="36">
        <v>1301586</v>
      </c>
      <c r="Q77" s="37">
        <v>247301.34</v>
      </c>
      <c r="R77" s="42">
        <f t="shared" si="59"/>
        <v>1548887.34</v>
      </c>
      <c r="S77" s="36">
        <v>70000</v>
      </c>
      <c r="T77" s="36">
        <f t="shared" si="75"/>
        <v>13300</v>
      </c>
      <c r="U77" s="38">
        <f t="shared" si="76"/>
        <v>83300</v>
      </c>
      <c r="W77" s="50">
        <f t="shared" ref="W77" si="89">MIN(U77,O77,L77,I77)</f>
        <v>74336.92</v>
      </c>
      <c r="X77" s="50">
        <f t="shared" ref="X77" si="90">AVERAGE(U77,O77,L77,I77)</f>
        <v>78799.717499999999</v>
      </c>
      <c r="Y77" s="51">
        <f t="shared" ref="Y77" si="91">HARMEAN(U77,O77,L77,I77)</f>
        <v>78646.324663537293</v>
      </c>
      <c r="Z77" s="51">
        <f t="shared" ref="Z77" si="92">GEOMEAN(U77,O77,L77,I77)</f>
        <v>78723.004404841515</v>
      </c>
      <c r="AA77" s="51">
        <f t="shared" si="83"/>
        <v>3155.6743753123719</v>
      </c>
      <c r="AB77" s="109">
        <f t="shared" si="84"/>
        <v>4.0046772697026126E-2</v>
      </c>
      <c r="AC77" s="115">
        <f t="shared" ref="AC77:AC78" si="93">ROUND((+X77),0)</f>
        <v>78800</v>
      </c>
      <c r="AD77" s="52" t="s">
        <v>28</v>
      </c>
    </row>
    <row r="78" spans="1:30" ht="28.5" customHeight="1" x14ac:dyDescent="0.25">
      <c r="A78" s="12">
        <v>7</v>
      </c>
      <c r="B78" s="13" t="s">
        <v>91</v>
      </c>
      <c r="C78" s="14" t="s">
        <v>34</v>
      </c>
      <c r="D78" s="15">
        <v>1</v>
      </c>
      <c r="E78" s="15" t="s">
        <v>27</v>
      </c>
      <c r="F78" s="15">
        <v>1</v>
      </c>
      <c r="G78" s="25">
        <v>107088</v>
      </c>
      <c r="H78" s="25">
        <v>20346.72</v>
      </c>
      <c r="I78" s="39">
        <v>127434.72</v>
      </c>
      <c r="J78" s="34">
        <v>110580</v>
      </c>
      <c r="K78" s="40">
        <f t="shared" si="81"/>
        <v>21010.2</v>
      </c>
      <c r="L78" s="41">
        <f t="shared" si="82"/>
        <v>131590.20000000001</v>
      </c>
      <c r="M78" s="34">
        <v>116400</v>
      </c>
      <c r="N78" s="34">
        <v>22116</v>
      </c>
      <c r="O78" s="34">
        <v>138516</v>
      </c>
      <c r="P78" s="36">
        <v>682610</v>
      </c>
      <c r="Q78" s="37">
        <v>129695.9</v>
      </c>
      <c r="R78" s="42">
        <f t="shared" si="59"/>
        <v>812305.9</v>
      </c>
      <c r="S78" s="36">
        <v>120000</v>
      </c>
      <c r="T78" s="36">
        <f t="shared" si="75"/>
        <v>22800</v>
      </c>
      <c r="U78" s="38">
        <f t="shared" si="76"/>
        <v>142800</v>
      </c>
      <c r="W78" s="50">
        <f t="shared" ref="W78" si="94">MIN(U78,O78,L78,I78)</f>
        <v>127434.72</v>
      </c>
      <c r="X78" s="50">
        <f t="shared" ref="X78" si="95">AVERAGE(U78,O78,L78,I78)</f>
        <v>135085.23000000001</v>
      </c>
      <c r="Y78" s="51">
        <f t="shared" ref="Y78" si="96">HARMEAN(U78,O78,L78,I78)</f>
        <v>134822.27085177822</v>
      </c>
      <c r="Z78" s="51">
        <f t="shared" ref="Z78" si="97">GEOMEAN(U78,O78,L78,I78)</f>
        <v>134953.72183687118</v>
      </c>
      <c r="AA78" s="51">
        <f t="shared" si="83"/>
        <v>5409.7275005355004</v>
      </c>
      <c r="AB78" s="109">
        <f t="shared" si="84"/>
        <v>4.0046772697026167E-2</v>
      </c>
      <c r="AC78" s="115">
        <f t="shared" si="93"/>
        <v>135085</v>
      </c>
      <c r="AD78" s="52" t="s">
        <v>28</v>
      </c>
    </row>
    <row r="79" spans="1:30" ht="29.25" customHeight="1" thickBot="1" x14ac:dyDescent="0.3">
      <c r="A79" s="19">
        <v>8</v>
      </c>
      <c r="B79" s="21" t="s">
        <v>92</v>
      </c>
      <c r="C79" s="22" t="s">
        <v>34</v>
      </c>
      <c r="D79" s="20">
        <v>1</v>
      </c>
      <c r="E79" s="20" t="s">
        <v>27</v>
      </c>
      <c r="F79" s="20">
        <v>1</v>
      </c>
      <c r="G79" s="25">
        <v>267720</v>
      </c>
      <c r="H79" s="25">
        <v>50866.8</v>
      </c>
      <c r="I79" s="39">
        <v>318586.8</v>
      </c>
      <c r="J79" s="34">
        <v>276450</v>
      </c>
      <c r="K79" s="40">
        <f t="shared" si="81"/>
        <v>52525.5</v>
      </c>
      <c r="L79" s="41">
        <f t="shared" si="82"/>
        <v>328975.5</v>
      </c>
      <c r="M79" s="34">
        <v>291000</v>
      </c>
      <c r="N79" s="34">
        <v>55290</v>
      </c>
      <c r="O79" s="34">
        <v>346290</v>
      </c>
      <c r="P79" s="36">
        <v>727464</v>
      </c>
      <c r="Q79" s="37">
        <v>138218.16</v>
      </c>
      <c r="R79" s="42">
        <f t="shared" si="59"/>
        <v>865682.16</v>
      </c>
      <c r="S79" s="36">
        <v>300000</v>
      </c>
      <c r="T79" s="36">
        <f t="shared" si="75"/>
        <v>57000</v>
      </c>
      <c r="U79" s="38">
        <f t="shared" si="76"/>
        <v>357000</v>
      </c>
      <c r="W79" s="50">
        <f t="shared" si="85"/>
        <v>318586.8</v>
      </c>
      <c r="X79" s="50">
        <f t="shared" si="86"/>
        <v>443306.89199999999</v>
      </c>
      <c r="Y79" s="51">
        <f t="shared" si="87"/>
        <v>383946.9062787611</v>
      </c>
      <c r="Z79" s="51">
        <f t="shared" si="88"/>
        <v>407353.63259755709</v>
      </c>
      <c r="AA79" s="51">
        <f t="shared" si="83"/>
        <v>88190.422803409907</v>
      </c>
      <c r="AB79" s="109">
        <f t="shared" si="84"/>
        <v>0.19893763078109308</v>
      </c>
      <c r="AC79" s="116">
        <f>ROUND((+Z79),0)</f>
        <v>407354</v>
      </c>
      <c r="AD79" s="52" t="s">
        <v>56</v>
      </c>
    </row>
    <row r="80" spans="1:30" ht="34.9" customHeight="1" thickBot="1" x14ac:dyDescent="0.3">
      <c r="A80" s="112" t="s">
        <v>93</v>
      </c>
      <c r="B80" s="32"/>
      <c r="C80" s="32"/>
      <c r="D80" s="32"/>
      <c r="E80" s="32"/>
      <c r="F80" s="33"/>
      <c r="G80" s="25"/>
      <c r="H80" s="25"/>
      <c r="I80" s="39"/>
      <c r="J80" s="46"/>
      <c r="K80" s="40"/>
      <c r="L80" s="41"/>
      <c r="M80" s="46"/>
      <c r="N80" s="46"/>
      <c r="O80" s="46"/>
      <c r="P80" s="46"/>
      <c r="Q80" s="47"/>
      <c r="R80" s="42"/>
      <c r="S80" s="46"/>
      <c r="T80" s="46"/>
      <c r="U80" s="46"/>
      <c r="W80" s="50"/>
      <c r="X80" s="50"/>
      <c r="Y80" s="51"/>
      <c r="Z80" s="51"/>
      <c r="AA80" s="51"/>
      <c r="AB80" s="109"/>
      <c r="AC80" s="115"/>
      <c r="AD80" s="35"/>
    </row>
    <row r="81" spans="1:30" ht="30" customHeight="1" x14ac:dyDescent="0.25">
      <c r="A81" s="12">
        <v>1</v>
      </c>
      <c r="B81" s="13" t="s">
        <v>25</v>
      </c>
      <c r="C81" s="14" t="s">
        <v>26</v>
      </c>
      <c r="D81" s="15">
        <v>1</v>
      </c>
      <c r="E81" s="15" t="s">
        <v>27</v>
      </c>
      <c r="F81" s="15">
        <v>1</v>
      </c>
      <c r="G81" s="25">
        <v>278208</v>
      </c>
      <c r="H81" s="25">
        <v>52859.520000000004</v>
      </c>
      <c r="I81" s="39">
        <v>331067.52000000002</v>
      </c>
      <c r="J81" s="5">
        <v>287280</v>
      </c>
      <c r="K81" s="40">
        <f t="shared" si="81"/>
        <v>54583.199999999997</v>
      </c>
      <c r="L81" s="41">
        <f t="shared" si="82"/>
        <v>341863.2</v>
      </c>
      <c r="M81" s="5">
        <v>302400</v>
      </c>
      <c r="N81" s="5">
        <v>57456</v>
      </c>
      <c r="O81" s="5">
        <v>359856</v>
      </c>
      <c r="P81" s="36"/>
      <c r="Q81" s="37"/>
      <c r="R81" s="42"/>
      <c r="S81" s="36"/>
      <c r="T81" s="36"/>
      <c r="U81" s="38"/>
      <c r="W81" s="50">
        <f t="shared" si="85"/>
        <v>331067.52000000002</v>
      </c>
      <c r="X81" s="50">
        <f t="shared" si="86"/>
        <v>344262.24</v>
      </c>
      <c r="Y81" s="51">
        <f t="shared" si="87"/>
        <v>343856.57142857148</v>
      </c>
      <c r="Z81" s="51">
        <f t="shared" si="88"/>
        <v>344058.71191668062</v>
      </c>
      <c r="AA81" s="51">
        <f t="shared" si="83"/>
        <v>9330.0759878577428</v>
      </c>
      <c r="AB81" s="109">
        <f t="shared" si="84"/>
        <v>2.7101653634327549E-2</v>
      </c>
      <c r="AC81" s="115">
        <f t="shared" ref="AC81:AC82" si="98">ROUND((+X81),0)</f>
        <v>344262</v>
      </c>
      <c r="AD81" s="52" t="s">
        <v>28</v>
      </c>
    </row>
    <row r="82" spans="1:30" ht="15" customHeight="1" x14ac:dyDescent="0.25">
      <c r="A82" s="12">
        <v>2</v>
      </c>
      <c r="B82" s="13" t="s">
        <v>94</v>
      </c>
      <c r="C82" s="14" t="s">
        <v>26</v>
      </c>
      <c r="D82" s="15">
        <v>1</v>
      </c>
      <c r="E82" s="15" t="s">
        <v>27</v>
      </c>
      <c r="F82" s="15">
        <v>1</v>
      </c>
      <c r="G82" s="25">
        <v>44620</v>
      </c>
      <c r="H82" s="25">
        <v>8477.7999999999993</v>
      </c>
      <c r="I82" s="39">
        <v>53097.8</v>
      </c>
      <c r="J82" s="34">
        <v>46075</v>
      </c>
      <c r="K82" s="40">
        <f t="shared" si="81"/>
        <v>8754.25</v>
      </c>
      <c r="L82" s="41">
        <f t="shared" si="82"/>
        <v>54829.25</v>
      </c>
      <c r="M82" s="34">
        <v>48500</v>
      </c>
      <c r="N82" s="34">
        <v>9215</v>
      </c>
      <c r="O82" s="34">
        <v>57715</v>
      </c>
      <c r="P82" s="36">
        <v>639750</v>
      </c>
      <c r="Q82" s="37">
        <v>121552.5</v>
      </c>
      <c r="R82" s="42">
        <f t="shared" si="59"/>
        <v>761302.5</v>
      </c>
      <c r="S82" s="36">
        <v>50000</v>
      </c>
      <c r="T82" s="36">
        <f t="shared" ref="T82:T90" si="99">S82*0.19</f>
        <v>9500</v>
      </c>
      <c r="U82" s="38">
        <f t="shared" ref="U82:U90" si="100">+S82+T82</f>
        <v>59500</v>
      </c>
      <c r="W82" s="50">
        <f t="shared" ref="W82" si="101">MIN(U82,O82,L82,I82)</f>
        <v>53097.8</v>
      </c>
      <c r="X82" s="50">
        <f t="shared" ref="X82" si="102">AVERAGE(U82,O82,L82,I82)</f>
        <v>56285.512499999997</v>
      </c>
      <c r="Y82" s="51">
        <f t="shared" ref="Y82" si="103">HARMEAN(U82,O82,L82,I82)</f>
        <v>56175.94618824093</v>
      </c>
      <c r="Z82" s="51">
        <f t="shared" ref="Z82" si="104">GEOMEAN(U82,O82,L82,I82)</f>
        <v>56230.717432029647</v>
      </c>
      <c r="AA82" s="51">
        <f t="shared" si="83"/>
        <v>2254.0531252231181</v>
      </c>
      <c r="AB82" s="109">
        <f t="shared" si="84"/>
        <v>4.0046772697026042E-2</v>
      </c>
      <c r="AC82" s="115">
        <f t="shared" si="98"/>
        <v>56286</v>
      </c>
      <c r="AD82" s="52" t="s">
        <v>28</v>
      </c>
    </row>
    <row r="83" spans="1:30" ht="15" customHeight="1" x14ac:dyDescent="0.25">
      <c r="A83" s="12">
        <v>3</v>
      </c>
      <c r="B83" s="13" t="s">
        <v>95</v>
      </c>
      <c r="C83" s="14" t="s">
        <v>26</v>
      </c>
      <c r="D83" s="15">
        <v>1</v>
      </c>
      <c r="E83" s="15" t="s">
        <v>27</v>
      </c>
      <c r="F83" s="15">
        <v>1</v>
      </c>
      <c r="G83" s="25">
        <v>133860</v>
      </c>
      <c r="H83" s="25">
        <v>25433.4</v>
      </c>
      <c r="I83" s="39">
        <v>159293.4</v>
      </c>
      <c r="J83" s="34">
        <v>138225</v>
      </c>
      <c r="K83" s="40">
        <f t="shared" si="81"/>
        <v>26262.75</v>
      </c>
      <c r="L83" s="41">
        <f t="shared" si="82"/>
        <v>164487.75</v>
      </c>
      <c r="M83" s="34">
        <v>145500</v>
      </c>
      <c r="N83" s="34">
        <v>27645</v>
      </c>
      <c r="O83" s="34">
        <v>173145</v>
      </c>
      <c r="P83" s="36">
        <v>447702</v>
      </c>
      <c r="Q83" s="37">
        <v>85063.38</v>
      </c>
      <c r="R83" s="42">
        <f t="shared" si="59"/>
        <v>532765.38</v>
      </c>
      <c r="S83" s="36">
        <v>150000</v>
      </c>
      <c r="T83" s="36">
        <f t="shared" si="99"/>
        <v>28500</v>
      </c>
      <c r="U83" s="38">
        <f t="shared" si="100"/>
        <v>178500</v>
      </c>
      <c r="W83" s="50">
        <f t="shared" si="85"/>
        <v>159293.4</v>
      </c>
      <c r="X83" s="50">
        <f t="shared" si="86"/>
        <v>241638.30599999995</v>
      </c>
      <c r="Y83" s="51">
        <f t="shared" si="87"/>
        <v>195221.37206608173</v>
      </c>
      <c r="Z83" s="51">
        <f t="shared" si="88"/>
        <v>212316.18531548537</v>
      </c>
      <c r="AA83" s="51">
        <f t="shared" si="83"/>
        <v>58226.641428768817</v>
      </c>
      <c r="AB83" s="109">
        <f t="shared" si="84"/>
        <v>0.24096610505442306</v>
      </c>
      <c r="AC83" s="116">
        <f>ROUND((+Z83),0)</f>
        <v>212316</v>
      </c>
      <c r="AD83" s="52" t="s">
        <v>56</v>
      </c>
    </row>
    <row r="84" spans="1:30" ht="42.75" customHeight="1" x14ac:dyDescent="0.25">
      <c r="A84" s="12">
        <v>4</v>
      </c>
      <c r="B84" s="13" t="s">
        <v>96</v>
      </c>
      <c r="C84" s="14" t="s">
        <v>26</v>
      </c>
      <c r="D84" s="15">
        <v>1</v>
      </c>
      <c r="E84" s="15" t="s">
        <v>27</v>
      </c>
      <c r="F84" s="15">
        <v>1</v>
      </c>
      <c r="G84" s="25">
        <v>44620</v>
      </c>
      <c r="H84" s="25">
        <v>8477.7999999999993</v>
      </c>
      <c r="I84" s="39">
        <v>53097.8</v>
      </c>
      <c r="J84" s="34">
        <v>46075</v>
      </c>
      <c r="K84" s="40">
        <f t="shared" si="81"/>
        <v>8754.25</v>
      </c>
      <c r="L84" s="41">
        <f t="shared" si="82"/>
        <v>54829.25</v>
      </c>
      <c r="M84" s="34">
        <v>48500</v>
      </c>
      <c r="N84" s="34">
        <v>9215</v>
      </c>
      <c r="O84" s="34">
        <v>57715</v>
      </c>
      <c r="P84" s="36">
        <v>436002</v>
      </c>
      <c r="Q84" s="37">
        <v>82840.38</v>
      </c>
      <c r="R84" s="42">
        <f t="shared" si="59"/>
        <v>518842.38</v>
      </c>
      <c r="S84" s="36">
        <v>50000</v>
      </c>
      <c r="T84" s="36">
        <f t="shared" si="99"/>
        <v>9500</v>
      </c>
      <c r="U84" s="38">
        <f t="shared" si="100"/>
        <v>59500</v>
      </c>
      <c r="W84" s="50">
        <f t="shared" ref="W84:W86" si="105">MIN(U84,O84,L84,I84)</f>
        <v>53097.8</v>
      </c>
      <c r="X84" s="50">
        <f t="shared" ref="X84:X86" si="106">AVERAGE(U84,O84,L84,I84)</f>
        <v>56285.512499999997</v>
      </c>
      <c r="Y84" s="51">
        <f t="shared" ref="Y84:Y86" si="107">HARMEAN(U84,O84,L84,I84)</f>
        <v>56175.94618824093</v>
      </c>
      <c r="Z84" s="51">
        <f t="shared" ref="Z84:Z86" si="108">GEOMEAN(U84,O84,L84,I84)</f>
        <v>56230.717432029647</v>
      </c>
      <c r="AA84" s="51">
        <f t="shared" si="83"/>
        <v>2254.0531252231181</v>
      </c>
      <c r="AB84" s="109">
        <f t="shared" si="84"/>
        <v>4.0046772697026042E-2</v>
      </c>
      <c r="AC84" s="115">
        <f t="shared" ref="AC84:AC86" si="109">ROUND((+X84),0)</f>
        <v>56286</v>
      </c>
      <c r="AD84" s="52" t="s">
        <v>28</v>
      </c>
    </row>
    <row r="85" spans="1:30" ht="28.5" customHeight="1" x14ac:dyDescent="0.25">
      <c r="A85" s="12">
        <v>5</v>
      </c>
      <c r="B85" s="13" t="s">
        <v>97</v>
      </c>
      <c r="C85" s="14" t="s">
        <v>26</v>
      </c>
      <c r="D85" s="15">
        <v>1</v>
      </c>
      <c r="E85" s="15" t="s">
        <v>27</v>
      </c>
      <c r="F85" s="15">
        <v>1</v>
      </c>
      <c r="G85" s="25">
        <v>80316</v>
      </c>
      <c r="H85" s="25">
        <v>15260.04</v>
      </c>
      <c r="I85" s="39">
        <v>95576.040000000008</v>
      </c>
      <c r="J85" s="34">
        <v>82935</v>
      </c>
      <c r="K85" s="40">
        <f t="shared" si="81"/>
        <v>15757.65</v>
      </c>
      <c r="L85" s="41">
        <f t="shared" si="82"/>
        <v>98692.65</v>
      </c>
      <c r="M85" s="34">
        <v>87300</v>
      </c>
      <c r="N85" s="34">
        <v>16587</v>
      </c>
      <c r="O85" s="34">
        <v>103887</v>
      </c>
      <c r="P85" s="36">
        <v>869332</v>
      </c>
      <c r="Q85" s="37">
        <v>165173.07999999999</v>
      </c>
      <c r="R85" s="42">
        <f t="shared" si="59"/>
        <v>1034505.08</v>
      </c>
      <c r="S85" s="36">
        <v>90000</v>
      </c>
      <c r="T85" s="36">
        <f t="shared" si="99"/>
        <v>17100</v>
      </c>
      <c r="U85" s="38">
        <f t="shared" si="100"/>
        <v>107100</v>
      </c>
      <c r="W85" s="50">
        <f t="shared" si="105"/>
        <v>95576.040000000008</v>
      </c>
      <c r="X85" s="50">
        <f t="shared" si="106"/>
        <v>101313.92250000002</v>
      </c>
      <c r="Y85" s="51">
        <f t="shared" si="107"/>
        <v>101116.70313883368</v>
      </c>
      <c r="Z85" s="51">
        <f t="shared" si="108"/>
        <v>101215.29137765337</v>
      </c>
      <c r="AA85" s="51">
        <f t="shared" si="83"/>
        <v>4057.2956254016253</v>
      </c>
      <c r="AB85" s="109">
        <f t="shared" si="84"/>
        <v>4.004677269702616E-2</v>
      </c>
      <c r="AC85" s="115">
        <f t="shared" si="109"/>
        <v>101314</v>
      </c>
      <c r="AD85" s="52" t="s">
        <v>28</v>
      </c>
    </row>
    <row r="86" spans="1:30" ht="28.5" customHeight="1" x14ac:dyDescent="0.25">
      <c r="A86" s="12">
        <v>6</v>
      </c>
      <c r="B86" s="13" t="s">
        <v>98</v>
      </c>
      <c r="C86" s="14" t="s">
        <v>26</v>
      </c>
      <c r="D86" s="15">
        <v>1</v>
      </c>
      <c r="E86" s="15" t="s">
        <v>27</v>
      </c>
      <c r="F86" s="15">
        <v>1</v>
      </c>
      <c r="G86" s="25">
        <v>89240</v>
      </c>
      <c r="H86" s="25">
        <v>16955.599999999999</v>
      </c>
      <c r="I86" s="39">
        <v>106195.6</v>
      </c>
      <c r="J86" s="34">
        <v>92150</v>
      </c>
      <c r="K86" s="40">
        <f t="shared" si="81"/>
        <v>17508.5</v>
      </c>
      <c r="L86" s="41">
        <f t="shared" si="82"/>
        <v>109658.5</v>
      </c>
      <c r="M86" s="34">
        <v>97000</v>
      </c>
      <c r="N86" s="34">
        <v>18430</v>
      </c>
      <c r="O86" s="34">
        <v>115430</v>
      </c>
      <c r="P86" s="36">
        <v>1002500</v>
      </c>
      <c r="Q86" s="37">
        <v>190475</v>
      </c>
      <c r="R86" s="42">
        <f t="shared" si="59"/>
        <v>1192975</v>
      </c>
      <c r="S86" s="36">
        <v>100000</v>
      </c>
      <c r="T86" s="36">
        <f t="shared" si="99"/>
        <v>19000</v>
      </c>
      <c r="U86" s="38">
        <f t="shared" si="100"/>
        <v>119000</v>
      </c>
      <c r="W86" s="50">
        <f t="shared" si="105"/>
        <v>106195.6</v>
      </c>
      <c r="X86" s="50">
        <f t="shared" si="106"/>
        <v>112571.02499999999</v>
      </c>
      <c r="Y86" s="51">
        <f t="shared" si="107"/>
        <v>112351.89237648186</v>
      </c>
      <c r="Z86" s="51">
        <f t="shared" si="108"/>
        <v>112461.43486405929</v>
      </c>
      <c r="AA86" s="51">
        <f t="shared" si="83"/>
        <v>4508.1062504462361</v>
      </c>
      <c r="AB86" s="109">
        <f t="shared" si="84"/>
        <v>4.0046772697026042E-2</v>
      </c>
      <c r="AC86" s="115">
        <f t="shared" si="109"/>
        <v>112571</v>
      </c>
      <c r="AD86" s="52" t="s">
        <v>28</v>
      </c>
    </row>
    <row r="87" spans="1:30" ht="28.5" customHeight="1" x14ac:dyDescent="0.25">
      <c r="A87" s="12">
        <v>7</v>
      </c>
      <c r="B87" s="13" t="s">
        <v>99</v>
      </c>
      <c r="C87" s="14" t="s">
        <v>26</v>
      </c>
      <c r="D87" s="15">
        <v>1</v>
      </c>
      <c r="E87" s="15" t="s">
        <v>27</v>
      </c>
      <c r="F87" s="15">
        <v>1</v>
      </c>
      <c r="G87" s="25">
        <v>133860</v>
      </c>
      <c r="H87" s="25">
        <v>25433.4</v>
      </c>
      <c r="I87" s="39">
        <v>159293.4</v>
      </c>
      <c r="J87" s="34">
        <v>138225</v>
      </c>
      <c r="K87" s="40">
        <f t="shared" si="81"/>
        <v>26262.75</v>
      </c>
      <c r="L87" s="41">
        <f t="shared" si="82"/>
        <v>164487.75</v>
      </c>
      <c r="M87" s="34">
        <v>145500</v>
      </c>
      <c r="N87" s="34">
        <v>27645</v>
      </c>
      <c r="O87" s="34">
        <v>173145</v>
      </c>
      <c r="P87" s="36">
        <v>475623</v>
      </c>
      <c r="Q87" s="37">
        <v>90368.37</v>
      </c>
      <c r="R87" s="42">
        <f t="shared" si="59"/>
        <v>565991.37</v>
      </c>
      <c r="S87" s="36">
        <v>150000</v>
      </c>
      <c r="T87" s="36">
        <f t="shared" si="99"/>
        <v>28500</v>
      </c>
      <c r="U87" s="38">
        <f t="shared" si="100"/>
        <v>178500</v>
      </c>
      <c r="W87" s="50">
        <f t="shared" si="85"/>
        <v>159293.4</v>
      </c>
      <c r="X87" s="50">
        <f t="shared" si="86"/>
        <v>248283.50400000002</v>
      </c>
      <c r="Y87" s="51">
        <f t="shared" si="87"/>
        <v>196064.88022887518</v>
      </c>
      <c r="Z87" s="51">
        <f t="shared" si="88"/>
        <v>214900.71740585778</v>
      </c>
      <c r="AA87" s="51">
        <f t="shared" si="83"/>
        <v>62925.50599689623</v>
      </c>
      <c r="AB87" s="109">
        <f t="shared" si="84"/>
        <v>0.25344215376022816</v>
      </c>
      <c r="AC87" s="116">
        <f>ROUND((+Z87),0)</f>
        <v>214901</v>
      </c>
      <c r="AD87" s="52" t="s">
        <v>56</v>
      </c>
    </row>
    <row r="88" spans="1:30" ht="28.5" customHeight="1" x14ac:dyDescent="0.25">
      <c r="A88" s="12">
        <v>8</v>
      </c>
      <c r="B88" s="13" t="s">
        <v>100</v>
      </c>
      <c r="C88" s="14" t="s">
        <v>34</v>
      </c>
      <c r="D88" s="15">
        <v>1</v>
      </c>
      <c r="E88" s="15" t="s">
        <v>27</v>
      </c>
      <c r="F88" s="15">
        <v>1</v>
      </c>
      <c r="G88" s="25">
        <v>80316</v>
      </c>
      <c r="H88" s="25">
        <v>15260.04</v>
      </c>
      <c r="I88" s="39">
        <v>95576.040000000008</v>
      </c>
      <c r="J88" s="34">
        <v>82935</v>
      </c>
      <c r="K88" s="40">
        <f t="shared" si="81"/>
        <v>15757.65</v>
      </c>
      <c r="L88" s="41">
        <f t="shared" si="82"/>
        <v>98692.65</v>
      </c>
      <c r="M88" s="34">
        <v>87300</v>
      </c>
      <c r="N88" s="34">
        <v>16587</v>
      </c>
      <c r="O88" s="34">
        <v>103887</v>
      </c>
      <c r="P88" s="36">
        <v>723134</v>
      </c>
      <c r="Q88" s="37">
        <v>137395.46</v>
      </c>
      <c r="R88" s="42">
        <f t="shared" si="59"/>
        <v>860529.46</v>
      </c>
      <c r="S88" s="36">
        <v>90000</v>
      </c>
      <c r="T88" s="36">
        <f t="shared" si="99"/>
        <v>17100</v>
      </c>
      <c r="U88" s="38">
        <f t="shared" si="100"/>
        <v>107100</v>
      </c>
      <c r="W88" s="50">
        <f t="shared" ref="W88:W90" si="110">MIN(U88,O88,L88,I88)</f>
        <v>95576.040000000008</v>
      </c>
      <c r="X88" s="50">
        <f t="shared" ref="X88:X90" si="111">AVERAGE(U88,O88,L88,I88)</f>
        <v>101313.92250000002</v>
      </c>
      <c r="Y88" s="51">
        <f t="shared" ref="Y88:Y90" si="112">HARMEAN(U88,O88,L88,I88)</f>
        <v>101116.70313883368</v>
      </c>
      <c r="Z88" s="51">
        <f t="shared" ref="Z88:Z90" si="113">GEOMEAN(U88,O88,L88,I88)</f>
        <v>101215.29137765337</v>
      </c>
      <c r="AA88" s="51">
        <f t="shared" si="83"/>
        <v>4057.2956254016253</v>
      </c>
      <c r="AB88" s="109">
        <f t="shared" si="84"/>
        <v>4.004677269702616E-2</v>
      </c>
      <c r="AC88" s="115">
        <f t="shared" ref="AC88:AC90" si="114">ROUND((+X88),0)</f>
        <v>101314</v>
      </c>
      <c r="AD88" s="52" t="s">
        <v>28</v>
      </c>
    </row>
    <row r="89" spans="1:30" ht="28.5" customHeight="1" x14ac:dyDescent="0.25">
      <c r="A89" s="12">
        <v>9</v>
      </c>
      <c r="B89" s="13" t="s">
        <v>101</v>
      </c>
      <c r="C89" s="14" t="s">
        <v>34</v>
      </c>
      <c r="D89" s="15">
        <v>1</v>
      </c>
      <c r="E89" s="15" t="s">
        <v>27</v>
      </c>
      <c r="F89" s="15">
        <v>1</v>
      </c>
      <c r="G89" s="25">
        <v>62468</v>
      </c>
      <c r="H89" s="25">
        <v>11868.92</v>
      </c>
      <c r="I89" s="39">
        <v>74336.92</v>
      </c>
      <c r="J89" s="34">
        <v>64505</v>
      </c>
      <c r="K89" s="40">
        <f t="shared" si="81"/>
        <v>12255.95</v>
      </c>
      <c r="L89" s="41">
        <f t="shared" si="82"/>
        <v>76760.95</v>
      </c>
      <c r="M89" s="34">
        <v>67900</v>
      </c>
      <c r="N89" s="34">
        <v>12901</v>
      </c>
      <c r="O89" s="34">
        <v>80801</v>
      </c>
      <c r="P89" s="36">
        <v>914791</v>
      </c>
      <c r="Q89" s="37">
        <v>173810.29</v>
      </c>
      <c r="R89" s="42">
        <f t="shared" si="59"/>
        <v>1088601.29</v>
      </c>
      <c r="S89" s="36">
        <v>70000</v>
      </c>
      <c r="T89" s="36">
        <f t="shared" si="99"/>
        <v>13300</v>
      </c>
      <c r="U89" s="38">
        <f t="shared" si="100"/>
        <v>83300</v>
      </c>
      <c r="W89" s="50">
        <f t="shared" si="110"/>
        <v>74336.92</v>
      </c>
      <c r="X89" s="50">
        <f t="shared" si="111"/>
        <v>78799.717499999999</v>
      </c>
      <c r="Y89" s="51">
        <f t="shared" si="112"/>
        <v>78646.324663537293</v>
      </c>
      <c r="Z89" s="51">
        <f t="shared" si="113"/>
        <v>78723.004404841515</v>
      </c>
      <c r="AA89" s="51">
        <f t="shared" si="83"/>
        <v>3155.6743753123719</v>
      </c>
      <c r="AB89" s="109">
        <f t="shared" si="84"/>
        <v>4.0046772697026126E-2</v>
      </c>
      <c r="AC89" s="115">
        <f t="shared" si="114"/>
        <v>78800</v>
      </c>
      <c r="AD89" s="52" t="s">
        <v>28</v>
      </c>
    </row>
    <row r="90" spans="1:30" ht="29.25" customHeight="1" thickBot="1" x14ac:dyDescent="0.3">
      <c r="A90" s="19">
        <v>10</v>
      </c>
      <c r="B90" s="21" t="s">
        <v>102</v>
      </c>
      <c r="C90" s="22" t="s">
        <v>34</v>
      </c>
      <c r="D90" s="20">
        <v>1</v>
      </c>
      <c r="E90" s="20" t="s">
        <v>27</v>
      </c>
      <c r="F90" s="20">
        <v>1</v>
      </c>
      <c r="G90" s="25">
        <v>107088</v>
      </c>
      <c r="H90" s="25">
        <v>20346.72</v>
      </c>
      <c r="I90" s="39">
        <v>127434.72</v>
      </c>
      <c r="J90" s="34">
        <v>110580</v>
      </c>
      <c r="K90" s="40">
        <f t="shared" si="81"/>
        <v>21010.2</v>
      </c>
      <c r="L90" s="41">
        <f t="shared" si="82"/>
        <v>131590.20000000001</v>
      </c>
      <c r="M90" s="34">
        <v>116400</v>
      </c>
      <c r="N90" s="34">
        <v>22116</v>
      </c>
      <c r="O90" s="34">
        <v>138516</v>
      </c>
      <c r="P90" s="36">
        <v>1100925</v>
      </c>
      <c r="Q90" s="37">
        <v>209175.75</v>
      </c>
      <c r="R90" s="42">
        <f t="shared" si="59"/>
        <v>1310100.75</v>
      </c>
      <c r="S90" s="36">
        <v>120000</v>
      </c>
      <c r="T90" s="36">
        <f t="shared" si="99"/>
        <v>22800</v>
      </c>
      <c r="U90" s="38">
        <f t="shared" si="100"/>
        <v>142800</v>
      </c>
      <c r="W90" s="50">
        <f t="shared" si="110"/>
        <v>127434.72</v>
      </c>
      <c r="X90" s="50">
        <f t="shared" si="111"/>
        <v>135085.23000000001</v>
      </c>
      <c r="Y90" s="51">
        <f t="shared" si="112"/>
        <v>134822.27085177822</v>
      </c>
      <c r="Z90" s="51">
        <f t="shared" si="113"/>
        <v>134953.72183687118</v>
      </c>
      <c r="AA90" s="51">
        <f t="shared" si="83"/>
        <v>5409.7275005355004</v>
      </c>
      <c r="AB90" s="109">
        <f t="shared" si="84"/>
        <v>4.0046772697026167E-2</v>
      </c>
      <c r="AC90" s="115">
        <f t="shared" si="114"/>
        <v>135085</v>
      </c>
      <c r="AD90" s="52" t="s">
        <v>28</v>
      </c>
    </row>
    <row r="91" spans="1:30" ht="39.6" customHeight="1" thickBot="1" x14ac:dyDescent="0.3">
      <c r="A91" s="112" t="s">
        <v>103</v>
      </c>
      <c r="B91" s="32"/>
      <c r="C91" s="32"/>
      <c r="D91" s="32"/>
      <c r="E91" s="32"/>
      <c r="F91" s="33"/>
      <c r="G91" s="25"/>
      <c r="H91" s="25"/>
      <c r="I91" s="39"/>
      <c r="J91" s="46"/>
      <c r="K91" s="40"/>
      <c r="L91" s="41"/>
      <c r="M91" s="46"/>
      <c r="N91" s="46"/>
      <c r="O91" s="46"/>
      <c r="P91" s="46"/>
      <c r="Q91" s="47"/>
      <c r="R91" s="42"/>
      <c r="S91" s="46"/>
      <c r="T91" s="46"/>
      <c r="U91" s="46"/>
      <c r="W91" s="50"/>
      <c r="X91" s="50"/>
      <c r="Y91" s="51"/>
      <c r="Z91" s="51"/>
      <c r="AA91" s="51"/>
      <c r="AB91" s="109"/>
      <c r="AC91" s="115"/>
      <c r="AD91" s="35"/>
    </row>
    <row r="92" spans="1:30" ht="29.25" customHeight="1" x14ac:dyDescent="0.25">
      <c r="A92" s="12">
        <v>1</v>
      </c>
      <c r="B92" s="13" t="s">
        <v>25</v>
      </c>
      <c r="C92" s="14" t="s">
        <v>26</v>
      </c>
      <c r="D92" s="15">
        <v>1</v>
      </c>
      <c r="E92" s="5" t="s">
        <v>27</v>
      </c>
      <c r="F92" s="15">
        <v>1</v>
      </c>
      <c r="G92" s="25">
        <v>92736</v>
      </c>
      <c r="H92" s="25">
        <v>17619.84</v>
      </c>
      <c r="I92" s="39">
        <v>110355.84</v>
      </c>
      <c r="J92" s="34">
        <v>95760</v>
      </c>
      <c r="K92" s="40">
        <f t="shared" si="81"/>
        <v>18194.400000000001</v>
      </c>
      <c r="L92" s="41">
        <f t="shared" si="82"/>
        <v>113954.4</v>
      </c>
      <c r="M92" s="34">
        <v>100800</v>
      </c>
      <c r="N92" s="34">
        <v>19152</v>
      </c>
      <c r="O92" s="34">
        <v>119952</v>
      </c>
      <c r="P92" s="36"/>
      <c r="Q92" s="37"/>
      <c r="R92" s="42"/>
      <c r="S92" s="36"/>
      <c r="T92" s="36"/>
      <c r="U92" s="38"/>
      <c r="W92" s="50">
        <f t="shared" si="85"/>
        <v>110355.84</v>
      </c>
      <c r="X92" s="50">
        <f t="shared" si="86"/>
        <v>114754.08</v>
      </c>
      <c r="Y92" s="51">
        <f t="shared" si="87"/>
        <v>114618.85714285713</v>
      </c>
      <c r="Z92" s="51">
        <f t="shared" si="88"/>
        <v>114686.23730556021</v>
      </c>
      <c r="AA92" s="51">
        <f t="shared" si="83"/>
        <v>3110.0253292859247</v>
      </c>
      <c r="AB92" s="109">
        <f t="shared" si="84"/>
        <v>2.7101653634327639E-2</v>
      </c>
      <c r="AC92" s="115">
        <f t="shared" ref="AC92:AC94" si="115">ROUND((+X92),0)</f>
        <v>114754</v>
      </c>
      <c r="AD92" s="52" t="s">
        <v>28</v>
      </c>
    </row>
    <row r="93" spans="1:30" ht="15" customHeight="1" x14ac:dyDescent="0.25">
      <c r="A93" s="29">
        <v>2</v>
      </c>
      <c r="B93" s="28" t="s">
        <v>104</v>
      </c>
      <c r="C93" s="9" t="s">
        <v>26</v>
      </c>
      <c r="D93" s="15">
        <v>1</v>
      </c>
      <c r="E93" s="5" t="s">
        <v>27</v>
      </c>
      <c r="F93" s="15">
        <v>1</v>
      </c>
      <c r="G93" s="25">
        <v>62468</v>
      </c>
      <c r="H93" s="25">
        <v>11868.92</v>
      </c>
      <c r="I93" s="39">
        <v>74336.92</v>
      </c>
      <c r="J93" s="34">
        <v>64505</v>
      </c>
      <c r="K93" s="40">
        <f t="shared" si="81"/>
        <v>12255.95</v>
      </c>
      <c r="L93" s="41">
        <f t="shared" si="82"/>
        <v>76760.95</v>
      </c>
      <c r="M93" s="34">
        <v>67900</v>
      </c>
      <c r="N93" s="34">
        <v>12901</v>
      </c>
      <c r="O93" s="34">
        <v>80801</v>
      </c>
      <c r="P93" s="36">
        <v>607888</v>
      </c>
      <c r="Q93" s="37">
        <v>115498.72</v>
      </c>
      <c r="R93" s="42">
        <f t="shared" si="59"/>
        <v>723386.72</v>
      </c>
      <c r="S93" s="36">
        <v>70000</v>
      </c>
      <c r="T93" s="36">
        <f t="shared" ref="T93:T99" si="116">S93*0.19</f>
        <v>13300</v>
      </c>
      <c r="U93" s="38">
        <f t="shared" ref="U93:U99" si="117">+S93+T93</f>
        <v>83300</v>
      </c>
      <c r="W93" s="50">
        <f t="shared" ref="W93" si="118">MIN(U93,O93,L93,I93)</f>
        <v>74336.92</v>
      </c>
      <c r="X93" s="50">
        <f t="shared" ref="X93" si="119">AVERAGE(U93,O93,L93,I93)</f>
        <v>78799.717499999999</v>
      </c>
      <c r="Y93" s="51">
        <f t="shared" ref="Y93" si="120">HARMEAN(U93,O93,L93,I93)</f>
        <v>78646.324663537293</v>
      </c>
      <c r="Z93" s="51">
        <f t="shared" ref="Z93" si="121">GEOMEAN(U93,O93,L93,I93)</f>
        <v>78723.004404841515</v>
      </c>
      <c r="AA93" s="51">
        <f t="shared" si="83"/>
        <v>3155.6743753123719</v>
      </c>
      <c r="AB93" s="109">
        <f t="shared" si="84"/>
        <v>4.0046772697026126E-2</v>
      </c>
      <c r="AC93" s="115">
        <f t="shared" si="115"/>
        <v>78800</v>
      </c>
      <c r="AD93" s="52" t="s">
        <v>28</v>
      </c>
    </row>
    <row r="94" spans="1:30" ht="15" customHeight="1" x14ac:dyDescent="0.25">
      <c r="A94" s="29">
        <v>3</v>
      </c>
      <c r="B94" s="28" t="s">
        <v>105</v>
      </c>
      <c r="C94" s="9" t="s">
        <v>26</v>
      </c>
      <c r="D94" s="15">
        <v>1</v>
      </c>
      <c r="E94" s="5" t="s">
        <v>27</v>
      </c>
      <c r="F94" s="15">
        <v>1</v>
      </c>
      <c r="G94" s="25">
        <v>223100</v>
      </c>
      <c r="H94" s="25">
        <v>42389</v>
      </c>
      <c r="I94" s="39">
        <v>265489</v>
      </c>
      <c r="J94" s="34">
        <v>230375</v>
      </c>
      <c r="K94" s="40">
        <f t="shared" si="81"/>
        <v>43771.25</v>
      </c>
      <c r="L94" s="41">
        <f t="shared" si="82"/>
        <v>274146.25</v>
      </c>
      <c r="M94" s="34">
        <v>242500</v>
      </c>
      <c r="N94" s="34">
        <v>46075</v>
      </c>
      <c r="O94" s="34">
        <v>288575</v>
      </c>
      <c r="P94" s="36">
        <v>405616</v>
      </c>
      <c r="Q94" s="37">
        <v>77067.039999999994</v>
      </c>
      <c r="R94" s="42">
        <f t="shared" si="59"/>
        <v>482683.04</v>
      </c>
      <c r="S94" s="36">
        <v>250000</v>
      </c>
      <c r="T94" s="36">
        <f t="shared" si="116"/>
        <v>47500</v>
      </c>
      <c r="U94" s="38">
        <f t="shared" si="117"/>
        <v>297500</v>
      </c>
      <c r="W94" s="50">
        <f t="shared" si="85"/>
        <v>265489</v>
      </c>
      <c r="X94" s="50">
        <f t="shared" si="86"/>
        <v>321678.658</v>
      </c>
      <c r="Y94" s="51">
        <f t="shared" si="87"/>
        <v>306509.20932466391</v>
      </c>
      <c r="Z94" s="51">
        <f t="shared" si="88"/>
        <v>313247.28173074243</v>
      </c>
      <c r="AA94" s="51">
        <f t="shared" si="83"/>
        <v>39732.088204352935</v>
      </c>
      <c r="AB94" s="109">
        <f t="shared" si="84"/>
        <v>0.12351484071521131</v>
      </c>
      <c r="AC94" s="115">
        <f t="shared" si="115"/>
        <v>321679</v>
      </c>
      <c r="AD94" s="52" t="s">
        <v>28</v>
      </c>
    </row>
    <row r="95" spans="1:30" ht="15" customHeight="1" x14ac:dyDescent="0.25">
      <c r="A95" s="12">
        <v>4</v>
      </c>
      <c r="B95" s="28" t="s">
        <v>106</v>
      </c>
      <c r="C95" s="9" t="s">
        <v>26</v>
      </c>
      <c r="D95" s="15">
        <v>1</v>
      </c>
      <c r="E95" s="5" t="s">
        <v>27</v>
      </c>
      <c r="F95" s="15">
        <v>1</v>
      </c>
      <c r="G95" s="25">
        <v>178480</v>
      </c>
      <c r="H95" s="25">
        <v>33911.199999999997</v>
      </c>
      <c r="I95" s="39">
        <v>212391.2</v>
      </c>
      <c r="J95" s="34">
        <v>184300</v>
      </c>
      <c r="K95" s="40">
        <f t="shared" si="81"/>
        <v>35017</v>
      </c>
      <c r="L95" s="41">
        <f t="shared" si="82"/>
        <v>219317</v>
      </c>
      <c r="M95" s="34">
        <v>194000</v>
      </c>
      <c r="N95" s="34">
        <v>36860</v>
      </c>
      <c r="O95" s="34">
        <v>230860</v>
      </c>
      <c r="P95" s="36">
        <v>475548</v>
      </c>
      <c r="Q95" s="37">
        <v>90354.12</v>
      </c>
      <c r="R95" s="42">
        <f t="shared" si="59"/>
        <v>565902.12</v>
      </c>
      <c r="S95" s="36">
        <v>200000</v>
      </c>
      <c r="T95" s="36">
        <f t="shared" si="116"/>
        <v>38000</v>
      </c>
      <c r="U95" s="38">
        <f t="shared" si="117"/>
        <v>238000</v>
      </c>
      <c r="W95" s="50">
        <f t="shared" si="85"/>
        <v>212391.2</v>
      </c>
      <c r="X95" s="50">
        <f t="shared" si="86"/>
        <v>293294.06400000001</v>
      </c>
      <c r="Y95" s="51">
        <f t="shared" si="87"/>
        <v>255515.25418444644</v>
      </c>
      <c r="Z95" s="51">
        <f t="shared" si="88"/>
        <v>270504.91274977644</v>
      </c>
      <c r="AA95" s="51">
        <f t="shared" si="83"/>
        <v>57206.963751813011</v>
      </c>
      <c r="AB95" s="109">
        <f t="shared" si="84"/>
        <v>0.19504985191862939</v>
      </c>
      <c r="AC95" s="116">
        <f>ROUND((+Z95),0)</f>
        <v>270505</v>
      </c>
      <c r="AD95" s="52" t="s">
        <v>56</v>
      </c>
    </row>
    <row r="96" spans="1:30" ht="28.5" customHeight="1" x14ac:dyDescent="0.25">
      <c r="A96" s="29">
        <v>5</v>
      </c>
      <c r="B96" s="28" t="s">
        <v>107</v>
      </c>
      <c r="C96" s="9" t="s">
        <v>34</v>
      </c>
      <c r="D96" s="15">
        <v>1</v>
      </c>
      <c r="E96" s="5" t="s">
        <v>27</v>
      </c>
      <c r="F96" s="15">
        <v>1</v>
      </c>
      <c r="G96" s="25">
        <v>464048</v>
      </c>
      <c r="H96" s="25">
        <v>88169.12</v>
      </c>
      <c r="I96" s="39">
        <v>552217.12</v>
      </c>
      <c r="J96" s="34">
        <v>479180</v>
      </c>
      <c r="K96" s="40">
        <f t="shared" si="81"/>
        <v>91044.2</v>
      </c>
      <c r="L96" s="41">
        <f t="shared" si="82"/>
        <v>570224.19999999995</v>
      </c>
      <c r="M96" s="34">
        <v>504400</v>
      </c>
      <c r="N96" s="34">
        <v>95836</v>
      </c>
      <c r="O96" s="34">
        <v>600236</v>
      </c>
      <c r="P96" s="36">
        <v>691441</v>
      </c>
      <c r="Q96" s="37">
        <v>131373.79</v>
      </c>
      <c r="R96" s="42">
        <f t="shared" si="59"/>
        <v>822814.79</v>
      </c>
      <c r="S96" s="36">
        <v>520000</v>
      </c>
      <c r="T96" s="36">
        <f t="shared" si="116"/>
        <v>98800</v>
      </c>
      <c r="U96" s="38">
        <f t="shared" si="117"/>
        <v>618800</v>
      </c>
      <c r="W96" s="50">
        <f t="shared" si="85"/>
        <v>552217.12</v>
      </c>
      <c r="X96" s="50">
        <f t="shared" si="86"/>
        <v>632858.42200000002</v>
      </c>
      <c r="Y96" s="51">
        <f t="shared" si="87"/>
        <v>620196.5137319311</v>
      </c>
      <c r="Z96" s="51">
        <f t="shared" si="88"/>
        <v>626132.12827958702</v>
      </c>
      <c r="AA96" s="51">
        <f t="shared" si="83"/>
        <v>57022.011487912314</v>
      </c>
      <c r="AB96" s="109">
        <f t="shared" si="84"/>
        <v>9.010231910591894E-2</v>
      </c>
      <c r="AC96" s="115">
        <f t="shared" ref="AC96:AC99" si="122">ROUND((+X96),0)</f>
        <v>632858</v>
      </c>
      <c r="AD96" s="52" t="s">
        <v>28</v>
      </c>
    </row>
    <row r="97" spans="1:30" ht="28.5" customHeight="1" x14ac:dyDescent="0.25">
      <c r="A97" s="29">
        <v>6</v>
      </c>
      <c r="B97" s="28" t="s">
        <v>108</v>
      </c>
      <c r="C97" s="9" t="s">
        <v>34</v>
      </c>
      <c r="D97" s="15">
        <v>1</v>
      </c>
      <c r="E97" s="5" t="s">
        <v>27</v>
      </c>
      <c r="F97" s="15">
        <v>1</v>
      </c>
      <c r="G97" s="25">
        <v>80316</v>
      </c>
      <c r="H97" s="25">
        <v>15260.04</v>
      </c>
      <c r="I97" s="39">
        <v>95576.040000000008</v>
      </c>
      <c r="J97" s="34">
        <v>82935</v>
      </c>
      <c r="K97" s="40">
        <f t="shared" si="81"/>
        <v>15757.65</v>
      </c>
      <c r="L97" s="41">
        <f t="shared" si="82"/>
        <v>98692.65</v>
      </c>
      <c r="M97" s="34">
        <v>87300</v>
      </c>
      <c r="N97" s="34">
        <v>16587</v>
      </c>
      <c r="O97" s="34">
        <v>103887</v>
      </c>
      <c r="P97" s="36">
        <v>1093084</v>
      </c>
      <c r="Q97" s="37">
        <v>207685.96</v>
      </c>
      <c r="R97" s="42">
        <f t="shared" si="59"/>
        <v>1300769.96</v>
      </c>
      <c r="S97" s="36">
        <v>90000</v>
      </c>
      <c r="T97" s="36">
        <f t="shared" si="116"/>
        <v>17100</v>
      </c>
      <c r="U97" s="38">
        <f t="shared" si="117"/>
        <v>107100</v>
      </c>
      <c r="W97" s="50">
        <f t="shared" ref="W97:W98" si="123">MIN(U97,O97,L97,I97)</f>
        <v>95576.040000000008</v>
      </c>
      <c r="X97" s="50">
        <f t="shared" ref="X97:X98" si="124">AVERAGE(U97,O97,L97,I97)</f>
        <v>101313.92250000002</v>
      </c>
      <c r="Y97" s="51">
        <f t="shared" ref="Y97:Y98" si="125">HARMEAN(U97,O97,L97,I97)</f>
        <v>101116.70313883368</v>
      </c>
      <c r="Z97" s="51">
        <f t="shared" ref="Z97:Z98" si="126">GEOMEAN(U97,O97,L97,I97)</f>
        <v>101215.29137765337</v>
      </c>
      <c r="AA97" s="51">
        <f t="shared" si="83"/>
        <v>4057.2956254016253</v>
      </c>
      <c r="AB97" s="109">
        <f t="shared" si="84"/>
        <v>4.004677269702616E-2</v>
      </c>
      <c r="AC97" s="115">
        <f t="shared" si="122"/>
        <v>101314</v>
      </c>
      <c r="AD97" s="52" t="s">
        <v>28</v>
      </c>
    </row>
    <row r="98" spans="1:30" ht="28.5" customHeight="1" x14ac:dyDescent="0.25">
      <c r="A98" s="12">
        <v>7</v>
      </c>
      <c r="B98" s="28" t="s">
        <v>109</v>
      </c>
      <c r="C98" s="9" t="s">
        <v>34</v>
      </c>
      <c r="D98" s="15">
        <v>1</v>
      </c>
      <c r="E98" s="5" t="s">
        <v>27</v>
      </c>
      <c r="F98" s="15">
        <v>1</v>
      </c>
      <c r="G98" s="25">
        <v>178480</v>
      </c>
      <c r="H98" s="25">
        <v>33911.199999999997</v>
      </c>
      <c r="I98" s="39">
        <v>212391.2</v>
      </c>
      <c r="J98" s="34">
        <v>184300</v>
      </c>
      <c r="K98" s="40">
        <f t="shared" si="81"/>
        <v>35017</v>
      </c>
      <c r="L98" s="41">
        <f t="shared" si="82"/>
        <v>219317</v>
      </c>
      <c r="M98" s="34">
        <v>194000</v>
      </c>
      <c r="N98" s="34">
        <v>36860</v>
      </c>
      <c r="O98" s="34">
        <v>230860</v>
      </c>
      <c r="P98" s="36">
        <v>1127567</v>
      </c>
      <c r="Q98" s="37">
        <v>214237.73</v>
      </c>
      <c r="R98" s="42">
        <f t="shared" si="59"/>
        <v>1341804.73</v>
      </c>
      <c r="S98" s="36">
        <v>200000</v>
      </c>
      <c r="T98" s="36">
        <f t="shared" si="116"/>
        <v>38000</v>
      </c>
      <c r="U98" s="38">
        <f t="shared" si="117"/>
        <v>238000</v>
      </c>
      <c r="W98" s="50">
        <f t="shared" si="123"/>
        <v>212391.2</v>
      </c>
      <c r="X98" s="50">
        <f t="shared" si="124"/>
        <v>225142.05</v>
      </c>
      <c r="Y98" s="51">
        <f t="shared" si="125"/>
        <v>224703.78475296372</v>
      </c>
      <c r="Z98" s="51">
        <f t="shared" si="126"/>
        <v>224922.86972811859</v>
      </c>
      <c r="AA98" s="51">
        <f t="shared" si="83"/>
        <v>9016.2125008924722</v>
      </c>
      <c r="AB98" s="109">
        <f t="shared" si="84"/>
        <v>4.0046772697026042E-2</v>
      </c>
      <c r="AC98" s="115">
        <f t="shared" si="122"/>
        <v>225142</v>
      </c>
      <c r="AD98" s="52" t="s">
        <v>28</v>
      </c>
    </row>
    <row r="99" spans="1:30" ht="29.25" customHeight="1" thickBot="1" x14ac:dyDescent="0.3">
      <c r="A99" s="10">
        <v>8</v>
      </c>
      <c r="B99" s="16" t="s">
        <v>110</v>
      </c>
      <c r="C99" s="17" t="s">
        <v>34</v>
      </c>
      <c r="D99" s="20">
        <v>1</v>
      </c>
      <c r="E99" s="18" t="s">
        <v>27</v>
      </c>
      <c r="F99" s="20">
        <v>1</v>
      </c>
      <c r="G99" s="25">
        <v>401580</v>
      </c>
      <c r="H99" s="25">
        <v>76300.2</v>
      </c>
      <c r="I99" s="39">
        <v>477880.2</v>
      </c>
      <c r="J99" s="34">
        <v>414675</v>
      </c>
      <c r="K99" s="40">
        <f t="shared" si="81"/>
        <v>78788.25</v>
      </c>
      <c r="L99" s="41">
        <f t="shared" si="82"/>
        <v>493463.25</v>
      </c>
      <c r="M99" s="34">
        <v>436500</v>
      </c>
      <c r="N99" s="34">
        <v>82935</v>
      </c>
      <c r="O99" s="34">
        <v>519435</v>
      </c>
      <c r="P99" s="36">
        <v>733980</v>
      </c>
      <c r="Q99" s="37">
        <v>139456.20000000001</v>
      </c>
      <c r="R99" s="42">
        <f t="shared" si="59"/>
        <v>873436.2</v>
      </c>
      <c r="S99" s="36">
        <v>450000</v>
      </c>
      <c r="T99" s="36">
        <f t="shared" si="116"/>
        <v>85500</v>
      </c>
      <c r="U99" s="38">
        <f t="shared" si="117"/>
        <v>535500</v>
      </c>
      <c r="W99" s="50">
        <f t="shared" si="85"/>
        <v>477880.2</v>
      </c>
      <c r="X99" s="50">
        <f t="shared" si="86"/>
        <v>579942.93000000005</v>
      </c>
      <c r="Y99" s="51">
        <f t="shared" si="87"/>
        <v>552086.38785373967</v>
      </c>
      <c r="Z99" s="51">
        <f t="shared" si="88"/>
        <v>564441.76954847726</v>
      </c>
      <c r="AA99" s="51">
        <f t="shared" si="83"/>
        <v>72169.248489411708</v>
      </c>
      <c r="AB99" s="109">
        <f t="shared" si="84"/>
        <v>0.12444198343690767</v>
      </c>
      <c r="AC99" s="115">
        <f t="shared" si="122"/>
        <v>579943</v>
      </c>
      <c r="AD99" s="52" t="s">
        <v>28</v>
      </c>
    </row>
    <row r="100" spans="1:30" ht="38.450000000000003" customHeight="1" thickBot="1" x14ac:dyDescent="0.3">
      <c r="A100" s="112" t="s">
        <v>111</v>
      </c>
      <c r="B100" s="32"/>
      <c r="C100" s="32"/>
      <c r="D100" s="32"/>
      <c r="E100" s="32"/>
      <c r="F100" s="33"/>
      <c r="G100" s="25"/>
      <c r="H100" s="25"/>
      <c r="I100" s="39"/>
      <c r="J100" s="46"/>
      <c r="K100" s="40"/>
      <c r="L100" s="41"/>
      <c r="M100" s="46"/>
      <c r="N100" s="46"/>
      <c r="O100" s="46"/>
      <c r="P100" s="46"/>
      <c r="Q100" s="47"/>
      <c r="R100" s="42"/>
      <c r="S100" s="46"/>
      <c r="T100" s="46"/>
      <c r="U100" s="46"/>
      <c r="W100" s="50"/>
      <c r="X100" s="50"/>
      <c r="Y100" s="51"/>
      <c r="Z100" s="51"/>
      <c r="AA100" s="51"/>
      <c r="AB100" s="109"/>
      <c r="AC100" s="115"/>
      <c r="AD100" s="35"/>
    </row>
    <row r="101" spans="1:30" ht="30" customHeight="1" x14ac:dyDescent="0.25">
      <c r="A101" s="12">
        <v>1</v>
      </c>
      <c r="B101" s="13" t="s">
        <v>25</v>
      </c>
      <c r="C101" s="14" t="s">
        <v>26</v>
      </c>
      <c r="D101" s="15">
        <v>1</v>
      </c>
      <c r="E101" s="5" t="s">
        <v>27</v>
      </c>
      <c r="F101" s="15">
        <v>1</v>
      </c>
      <c r="G101" s="25">
        <v>278208</v>
      </c>
      <c r="H101" s="25">
        <v>52859.520000000004</v>
      </c>
      <c r="I101" s="39">
        <v>331067.52000000002</v>
      </c>
      <c r="J101" s="34">
        <v>287280</v>
      </c>
      <c r="K101" s="40">
        <f t="shared" si="81"/>
        <v>54583.199999999997</v>
      </c>
      <c r="L101" s="41">
        <f t="shared" si="82"/>
        <v>341863.2</v>
      </c>
      <c r="M101" s="34">
        <v>302400</v>
      </c>
      <c r="N101" s="34">
        <v>57456</v>
      </c>
      <c r="O101" s="34">
        <v>359856</v>
      </c>
      <c r="P101" s="36"/>
      <c r="Q101" s="37"/>
      <c r="R101" s="42"/>
      <c r="S101" s="36"/>
      <c r="T101" s="36"/>
      <c r="U101" s="38"/>
      <c r="W101" s="50">
        <f t="shared" si="85"/>
        <v>331067.52000000002</v>
      </c>
      <c r="X101" s="50">
        <f t="shared" si="86"/>
        <v>344262.24</v>
      </c>
      <c r="Y101" s="51">
        <f t="shared" si="87"/>
        <v>343856.57142857148</v>
      </c>
      <c r="Z101" s="51">
        <f t="shared" si="88"/>
        <v>344058.71191668062</v>
      </c>
      <c r="AA101" s="51">
        <f t="shared" si="83"/>
        <v>9330.0759878577428</v>
      </c>
      <c r="AB101" s="109">
        <f t="shared" si="84"/>
        <v>2.7101653634327549E-2</v>
      </c>
      <c r="AC101" s="115">
        <f>ROUND((+X101),0)</f>
        <v>344262</v>
      </c>
      <c r="AD101" s="52" t="s">
        <v>28</v>
      </c>
    </row>
    <row r="102" spans="1:30" ht="15" customHeight="1" x14ac:dyDescent="0.25">
      <c r="A102" s="29">
        <v>2</v>
      </c>
      <c r="B102" s="28" t="s">
        <v>112</v>
      </c>
      <c r="C102" s="9" t="s">
        <v>26</v>
      </c>
      <c r="D102" s="15">
        <v>1</v>
      </c>
      <c r="E102" s="5" t="s">
        <v>27</v>
      </c>
      <c r="F102" s="15">
        <v>1</v>
      </c>
      <c r="G102" s="25">
        <v>133860</v>
      </c>
      <c r="H102" s="25">
        <v>25433.4</v>
      </c>
      <c r="I102" s="39">
        <v>159293.4</v>
      </c>
      <c r="J102" s="34">
        <v>138225</v>
      </c>
      <c r="K102" s="40">
        <f t="shared" si="81"/>
        <v>26262.75</v>
      </c>
      <c r="L102" s="41">
        <f t="shared" si="82"/>
        <v>164487.75</v>
      </c>
      <c r="M102" s="34">
        <v>145500</v>
      </c>
      <c r="N102" s="34">
        <v>27645</v>
      </c>
      <c r="O102" s="34">
        <v>173145</v>
      </c>
      <c r="P102" s="36">
        <v>592476</v>
      </c>
      <c r="Q102" s="37">
        <v>112570.44</v>
      </c>
      <c r="R102" s="42">
        <f t="shared" si="59"/>
        <v>705046.44</v>
      </c>
      <c r="S102" s="36">
        <v>150000</v>
      </c>
      <c r="T102" s="36">
        <f t="shared" ref="T102:T108" si="127">S102*0.19</f>
        <v>28500</v>
      </c>
      <c r="U102" s="38">
        <f t="shared" ref="U102:U108" si="128">+S102+T102</f>
        <v>178500</v>
      </c>
      <c r="W102" s="50">
        <f t="shared" si="85"/>
        <v>159293.4</v>
      </c>
      <c r="X102" s="50">
        <f t="shared" si="86"/>
        <v>276094.51799999998</v>
      </c>
      <c r="Y102" s="51">
        <f t="shared" si="87"/>
        <v>198781.09544857978</v>
      </c>
      <c r="Z102" s="51">
        <f t="shared" si="88"/>
        <v>224553.30335296379</v>
      </c>
      <c r="AA102" s="51">
        <f t="shared" si="83"/>
        <v>82590.862587970216</v>
      </c>
      <c r="AB102" s="109">
        <f t="shared" si="84"/>
        <v>0.2991398133735137</v>
      </c>
      <c r="AC102" s="116">
        <f>ROUND((+Y102),0)</f>
        <v>198781</v>
      </c>
      <c r="AD102" s="52" t="s">
        <v>32</v>
      </c>
    </row>
    <row r="103" spans="1:30" ht="15" customHeight="1" x14ac:dyDescent="0.25">
      <c r="A103" s="29">
        <v>3</v>
      </c>
      <c r="B103" s="28" t="s">
        <v>113</v>
      </c>
      <c r="C103" s="9" t="s">
        <v>26</v>
      </c>
      <c r="D103" s="15">
        <v>1</v>
      </c>
      <c r="E103" s="5" t="s">
        <v>27</v>
      </c>
      <c r="F103" s="15">
        <v>1</v>
      </c>
      <c r="G103" s="25">
        <v>133860</v>
      </c>
      <c r="H103" s="25">
        <v>25433.4</v>
      </c>
      <c r="I103" s="39">
        <v>159293.4</v>
      </c>
      <c r="J103" s="34">
        <v>138225</v>
      </c>
      <c r="K103" s="40">
        <f t="shared" si="81"/>
        <v>26262.75</v>
      </c>
      <c r="L103" s="41">
        <f t="shared" si="82"/>
        <v>164487.75</v>
      </c>
      <c r="M103" s="34">
        <v>145500</v>
      </c>
      <c r="N103" s="34">
        <v>27645</v>
      </c>
      <c r="O103" s="34">
        <v>173145</v>
      </c>
      <c r="P103" s="36">
        <v>408296</v>
      </c>
      <c r="Q103" s="37">
        <v>77576.240000000005</v>
      </c>
      <c r="R103" s="42">
        <f t="shared" si="59"/>
        <v>485872.24</v>
      </c>
      <c r="S103" s="36">
        <v>150000</v>
      </c>
      <c r="T103" s="36">
        <f t="shared" si="127"/>
        <v>28500</v>
      </c>
      <c r="U103" s="38">
        <f t="shared" si="128"/>
        <v>178500</v>
      </c>
      <c r="W103" s="50">
        <f t="shared" si="85"/>
        <v>159293.4</v>
      </c>
      <c r="X103" s="50">
        <f t="shared" si="86"/>
        <v>232259.67799999999</v>
      </c>
      <c r="Y103" s="51">
        <f t="shared" si="87"/>
        <v>193850.25365670864</v>
      </c>
      <c r="Z103" s="51">
        <f t="shared" si="88"/>
        <v>208439.64304996803</v>
      </c>
      <c r="AA103" s="51">
        <f t="shared" si="83"/>
        <v>51594.949971742622</v>
      </c>
      <c r="AB103" s="109">
        <f t="shared" si="84"/>
        <v>0.22214338027172598</v>
      </c>
      <c r="AC103" s="116">
        <f>ROUND((+Z103),0)</f>
        <v>208440</v>
      </c>
      <c r="AD103" s="52" t="s">
        <v>56</v>
      </c>
    </row>
    <row r="104" spans="1:30" ht="15" customHeight="1" x14ac:dyDescent="0.25">
      <c r="A104" s="12">
        <v>4</v>
      </c>
      <c r="B104" s="28" t="s">
        <v>114</v>
      </c>
      <c r="C104" s="9" t="s">
        <v>26</v>
      </c>
      <c r="D104" s="15">
        <v>1</v>
      </c>
      <c r="E104" s="5" t="s">
        <v>27</v>
      </c>
      <c r="F104" s="15">
        <v>1</v>
      </c>
      <c r="G104" s="25">
        <v>5354.4000000000005</v>
      </c>
      <c r="H104" s="25">
        <v>1017.3360000000001</v>
      </c>
      <c r="I104" s="39">
        <v>6371.7360000000008</v>
      </c>
      <c r="J104" s="34">
        <v>5529</v>
      </c>
      <c r="K104" s="40">
        <f t="shared" si="81"/>
        <v>1050.51</v>
      </c>
      <c r="L104" s="41">
        <f t="shared" si="82"/>
        <v>6579.51</v>
      </c>
      <c r="M104" s="34">
        <v>5820</v>
      </c>
      <c r="N104" s="34">
        <v>1105.8</v>
      </c>
      <c r="O104" s="34">
        <v>6925.8</v>
      </c>
      <c r="P104" s="36">
        <v>589096</v>
      </c>
      <c r="Q104" s="37">
        <v>111928.24</v>
      </c>
      <c r="R104" s="42">
        <f t="shared" si="59"/>
        <v>701024.24</v>
      </c>
      <c r="S104" s="36">
        <v>6000</v>
      </c>
      <c r="T104" s="36">
        <f t="shared" si="127"/>
        <v>1140</v>
      </c>
      <c r="U104" s="38">
        <f t="shared" si="128"/>
        <v>7140</v>
      </c>
      <c r="W104" s="50">
        <f t="shared" ref="W104" si="129">MIN(U104,O104,L104,I104)</f>
        <v>6371.7360000000008</v>
      </c>
      <c r="X104" s="50">
        <f t="shared" ref="X104" si="130">AVERAGE(U104,O104,L104,I104)</f>
        <v>6754.2614999999996</v>
      </c>
      <c r="Y104" s="51">
        <f t="shared" ref="Y104" si="131">HARMEAN(U104,O104,L104,I104)</f>
        <v>6741.1135425889115</v>
      </c>
      <c r="Z104" s="51">
        <f t="shared" ref="Z104" si="132">GEOMEAN(U104,O104,L104,I104)</f>
        <v>6747.6860918435586</v>
      </c>
      <c r="AA104" s="51">
        <f t="shared" si="83"/>
        <v>270.48637502677389</v>
      </c>
      <c r="AB104" s="109">
        <f t="shared" si="84"/>
        <v>4.0046772697026001E-2</v>
      </c>
      <c r="AC104" s="115">
        <f>ROUND((+X104),0)</f>
        <v>6754</v>
      </c>
      <c r="AD104" s="52" t="s">
        <v>28</v>
      </c>
    </row>
    <row r="105" spans="1:30" ht="15" customHeight="1" x14ac:dyDescent="0.25">
      <c r="A105" s="29">
        <v>5</v>
      </c>
      <c r="B105" s="28" t="s">
        <v>115</v>
      </c>
      <c r="C105" s="9" t="s">
        <v>26</v>
      </c>
      <c r="D105" s="15">
        <v>1</v>
      </c>
      <c r="E105" s="5" t="s">
        <v>27</v>
      </c>
      <c r="F105" s="15">
        <v>1</v>
      </c>
      <c r="G105" s="25">
        <v>178480</v>
      </c>
      <c r="H105" s="25">
        <v>33911.199999999997</v>
      </c>
      <c r="I105" s="39">
        <v>212391.2</v>
      </c>
      <c r="J105" s="34">
        <v>184300</v>
      </c>
      <c r="K105" s="40">
        <f t="shared" si="81"/>
        <v>35017</v>
      </c>
      <c r="L105" s="41">
        <f t="shared" si="82"/>
        <v>219317</v>
      </c>
      <c r="M105" s="34">
        <v>194000</v>
      </c>
      <c r="N105" s="34">
        <v>36860</v>
      </c>
      <c r="O105" s="34">
        <v>230860</v>
      </c>
      <c r="P105" s="36">
        <v>473961</v>
      </c>
      <c r="Q105" s="37">
        <v>90052.59</v>
      </c>
      <c r="R105" s="42">
        <f t="shared" si="59"/>
        <v>564013.59</v>
      </c>
      <c r="S105" s="36">
        <v>200000</v>
      </c>
      <c r="T105" s="36">
        <f t="shared" si="127"/>
        <v>38000</v>
      </c>
      <c r="U105" s="38">
        <f t="shared" si="128"/>
        <v>238000</v>
      </c>
      <c r="W105" s="50">
        <f t="shared" si="85"/>
        <v>212391.2</v>
      </c>
      <c r="X105" s="50">
        <f t="shared" si="86"/>
        <v>292916.35799999995</v>
      </c>
      <c r="Y105" s="51">
        <f t="shared" si="87"/>
        <v>255438.0171907625</v>
      </c>
      <c r="Z105" s="51">
        <f t="shared" si="88"/>
        <v>270324.12532160449</v>
      </c>
      <c r="AA105" s="51">
        <f t="shared" si="83"/>
        <v>56939.88527791814</v>
      </c>
      <c r="AB105" s="109">
        <f t="shared" si="84"/>
        <v>0.19438957136671128</v>
      </c>
      <c r="AC105" s="116">
        <f>ROUND((+Z105),0)</f>
        <v>270324</v>
      </c>
      <c r="AD105" s="52" t="s">
        <v>56</v>
      </c>
    </row>
    <row r="106" spans="1:30" ht="28.5" customHeight="1" x14ac:dyDescent="0.25">
      <c r="A106" s="29">
        <v>6</v>
      </c>
      <c r="B106" s="28" t="s">
        <v>116</v>
      </c>
      <c r="C106" s="9" t="s">
        <v>34</v>
      </c>
      <c r="D106" s="15">
        <v>1</v>
      </c>
      <c r="E106" s="5" t="s">
        <v>27</v>
      </c>
      <c r="F106" s="15">
        <v>1</v>
      </c>
      <c r="G106" s="25">
        <v>133860</v>
      </c>
      <c r="H106" s="25">
        <v>25433.4</v>
      </c>
      <c r="I106" s="39">
        <v>159293.4</v>
      </c>
      <c r="J106" s="34">
        <v>138225</v>
      </c>
      <c r="K106" s="40">
        <f t="shared" si="81"/>
        <v>26262.75</v>
      </c>
      <c r="L106" s="41">
        <f t="shared" si="82"/>
        <v>164487.75</v>
      </c>
      <c r="M106" s="34">
        <v>145500</v>
      </c>
      <c r="N106" s="34">
        <v>27645</v>
      </c>
      <c r="O106" s="34">
        <v>173145</v>
      </c>
      <c r="P106" s="36">
        <v>729041</v>
      </c>
      <c r="Q106" s="37">
        <v>138517.79</v>
      </c>
      <c r="R106" s="42">
        <f t="shared" si="59"/>
        <v>867558.79</v>
      </c>
      <c r="S106" s="36">
        <v>150000</v>
      </c>
      <c r="T106" s="36">
        <f t="shared" si="127"/>
        <v>28500</v>
      </c>
      <c r="U106" s="38">
        <f t="shared" si="128"/>
        <v>178500</v>
      </c>
      <c r="W106" s="50">
        <f t="shared" si="85"/>
        <v>159293.4</v>
      </c>
      <c r="X106" s="50">
        <f t="shared" si="86"/>
        <v>308596.98800000001</v>
      </c>
      <c r="Y106" s="51">
        <f t="shared" si="87"/>
        <v>200903.17473849846</v>
      </c>
      <c r="Z106" s="51">
        <f t="shared" si="88"/>
        <v>234064.57331222398</v>
      </c>
      <c r="AA106" s="51">
        <f t="shared" si="83"/>
        <v>105573.57953028235</v>
      </c>
      <c r="AB106" s="109">
        <f t="shared" si="84"/>
        <v>0.34210826299536778</v>
      </c>
      <c r="AC106" s="116">
        <f>ROUND((+Y106),0)</f>
        <v>200903</v>
      </c>
      <c r="AD106" s="52" t="s">
        <v>32</v>
      </c>
    </row>
    <row r="107" spans="1:30" ht="28.5" customHeight="1" x14ac:dyDescent="0.25">
      <c r="A107" s="12">
        <v>7</v>
      </c>
      <c r="B107" s="28" t="s">
        <v>117</v>
      </c>
      <c r="C107" s="9" t="s">
        <v>34</v>
      </c>
      <c r="D107" s="15">
        <v>1</v>
      </c>
      <c r="E107" s="5" t="s">
        <v>27</v>
      </c>
      <c r="F107" s="15">
        <v>1</v>
      </c>
      <c r="G107" s="25">
        <v>160632</v>
      </c>
      <c r="H107" s="25">
        <v>30520.080000000002</v>
      </c>
      <c r="I107" s="39">
        <v>191152.08000000002</v>
      </c>
      <c r="J107" s="34">
        <v>165870</v>
      </c>
      <c r="K107" s="40">
        <f t="shared" si="81"/>
        <v>31515.3</v>
      </c>
      <c r="L107" s="41">
        <f t="shared" si="82"/>
        <v>197385.3</v>
      </c>
      <c r="M107" s="34">
        <v>174600</v>
      </c>
      <c r="N107" s="34">
        <v>33174</v>
      </c>
      <c r="O107" s="34">
        <v>207774</v>
      </c>
      <c r="P107" s="36">
        <v>1096549</v>
      </c>
      <c r="Q107" s="37">
        <v>208344.31</v>
      </c>
      <c r="R107" s="42">
        <f t="shared" si="59"/>
        <v>1304893.31</v>
      </c>
      <c r="S107" s="36">
        <v>180000</v>
      </c>
      <c r="T107" s="36">
        <f t="shared" si="127"/>
        <v>34200</v>
      </c>
      <c r="U107" s="38">
        <f t="shared" si="128"/>
        <v>214200</v>
      </c>
      <c r="W107" s="50">
        <f t="shared" ref="W107" si="133">MIN(U107,O107,L107,I107)</f>
        <v>191152.08000000002</v>
      </c>
      <c r="X107" s="50">
        <f t="shared" ref="X107" si="134">AVERAGE(U107,O107,L107,I107)</f>
        <v>202627.84500000003</v>
      </c>
      <c r="Y107" s="51">
        <f t="shared" ref="Y107" si="135">HARMEAN(U107,O107,L107,I107)</f>
        <v>202233.40627766735</v>
      </c>
      <c r="Z107" s="51">
        <f t="shared" ref="Z107" si="136">GEOMEAN(U107,O107,L107,I107)</f>
        <v>202430.58275530674</v>
      </c>
      <c r="AA107" s="51">
        <f t="shared" si="83"/>
        <v>8114.5912508032507</v>
      </c>
      <c r="AB107" s="109">
        <f t="shared" si="84"/>
        <v>4.004677269702616E-2</v>
      </c>
      <c r="AC107" s="115">
        <f>ROUND((+X107),0)</f>
        <v>202628</v>
      </c>
      <c r="AD107" s="52" t="s">
        <v>28</v>
      </c>
    </row>
    <row r="108" spans="1:30" ht="29.25" customHeight="1" thickBot="1" x14ac:dyDescent="0.3">
      <c r="A108" s="10">
        <v>8</v>
      </c>
      <c r="B108" s="16" t="s">
        <v>118</v>
      </c>
      <c r="C108" s="17" t="s">
        <v>34</v>
      </c>
      <c r="D108" s="20">
        <v>1</v>
      </c>
      <c r="E108" s="18" t="s">
        <v>27</v>
      </c>
      <c r="F108" s="15">
        <v>1</v>
      </c>
      <c r="G108" s="25">
        <v>178480</v>
      </c>
      <c r="H108" s="25">
        <v>33911.199999999997</v>
      </c>
      <c r="I108" s="39">
        <v>212391.2</v>
      </c>
      <c r="J108" s="34">
        <v>184300</v>
      </c>
      <c r="K108" s="40">
        <f t="shared" si="81"/>
        <v>35017</v>
      </c>
      <c r="L108" s="41">
        <f t="shared" si="82"/>
        <v>219317</v>
      </c>
      <c r="M108" s="34">
        <v>194000</v>
      </c>
      <c r="N108" s="34">
        <v>36860</v>
      </c>
      <c r="O108" s="34">
        <v>230860</v>
      </c>
      <c r="P108" s="36">
        <v>745135</v>
      </c>
      <c r="Q108" s="37">
        <v>141575.65</v>
      </c>
      <c r="R108" s="42">
        <f t="shared" si="59"/>
        <v>886710.65</v>
      </c>
      <c r="S108" s="36">
        <v>200000</v>
      </c>
      <c r="T108" s="36">
        <f t="shared" si="127"/>
        <v>38000</v>
      </c>
      <c r="U108" s="38">
        <f t="shared" si="128"/>
        <v>238000</v>
      </c>
      <c r="W108" s="50">
        <f t="shared" si="85"/>
        <v>212391.2</v>
      </c>
      <c r="X108" s="50">
        <f t="shared" si="86"/>
        <v>357455.76999999996</v>
      </c>
      <c r="Y108" s="51">
        <f t="shared" si="87"/>
        <v>264145.28512926039</v>
      </c>
      <c r="Z108" s="51">
        <f t="shared" si="88"/>
        <v>295926.10479933559</v>
      </c>
      <c r="AA108" s="51">
        <f t="shared" si="83"/>
        <v>102576.14115691064</v>
      </c>
      <c r="AB108" s="109">
        <f t="shared" si="84"/>
        <v>0.28696177196107553</v>
      </c>
      <c r="AC108" s="116">
        <f>ROUND((+Y108),0)</f>
        <v>264145</v>
      </c>
      <c r="AD108" s="52" t="s">
        <v>32</v>
      </c>
    </row>
    <row r="109" spans="1:30" ht="49.15" customHeight="1" thickBot="1" x14ac:dyDescent="0.3">
      <c r="A109" s="112" t="s">
        <v>119</v>
      </c>
      <c r="B109" s="32"/>
      <c r="C109" s="32"/>
      <c r="D109" s="32"/>
      <c r="E109" s="32"/>
      <c r="F109" s="33"/>
      <c r="G109" s="25"/>
      <c r="H109" s="25"/>
      <c r="I109" s="39"/>
      <c r="J109" s="46"/>
      <c r="K109" s="40"/>
      <c r="L109" s="41"/>
      <c r="M109" s="46"/>
      <c r="N109" s="46"/>
      <c r="O109" s="46"/>
      <c r="P109" s="46"/>
      <c r="Q109" s="47"/>
      <c r="R109" s="42"/>
      <c r="S109" s="46"/>
      <c r="T109" s="46"/>
      <c r="U109" s="46"/>
      <c r="W109" s="50"/>
      <c r="X109" s="50"/>
      <c r="Y109" s="51"/>
      <c r="Z109" s="51"/>
      <c r="AA109" s="51"/>
      <c r="AB109" s="109"/>
      <c r="AC109" s="115"/>
      <c r="AD109" s="35"/>
    </row>
    <row r="110" spans="1:30" ht="30" customHeight="1" x14ac:dyDescent="0.25">
      <c r="A110" s="12">
        <v>1</v>
      </c>
      <c r="B110" s="13" t="s">
        <v>25</v>
      </c>
      <c r="C110" s="14" t="s">
        <v>26</v>
      </c>
      <c r="D110" s="5">
        <v>1</v>
      </c>
      <c r="E110" s="5" t="s">
        <v>27</v>
      </c>
      <c r="F110" s="5">
        <v>1</v>
      </c>
      <c r="G110" s="25">
        <v>216384</v>
      </c>
      <c r="H110" s="25">
        <v>41112.959999999999</v>
      </c>
      <c r="I110" s="39">
        <v>257496.95999999999</v>
      </c>
      <c r="J110" s="34">
        <v>223440</v>
      </c>
      <c r="K110" s="40">
        <f t="shared" si="81"/>
        <v>42453.599999999999</v>
      </c>
      <c r="L110" s="41">
        <f t="shared" si="82"/>
        <v>265893.59999999998</v>
      </c>
      <c r="M110" s="34">
        <v>235200</v>
      </c>
      <c r="N110" s="34">
        <v>44688</v>
      </c>
      <c r="O110" s="34">
        <v>279888</v>
      </c>
      <c r="P110" s="36"/>
      <c r="Q110" s="37"/>
      <c r="R110" s="42"/>
      <c r="S110" s="36"/>
      <c r="T110" s="36"/>
      <c r="U110" s="38"/>
      <c r="W110" s="50">
        <f t="shared" si="85"/>
        <v>257496.95999999999</v>
      </c>
      <c r="X110" s="50">
        <f t="shared" si="86"/>
        <v>267759.51999999996</v>
      </c>
      <c r="Y110" s="51">
        <f t="shared" si="87"/>
        <v>267444</v>
      </c>
      <c r="Z110" s="51">
        <f t="shared" si="88"/>
        <v>267601.22037964052</v>
      </c>
      <c r="AA110" s="51">
        <f t="shared" si="83"/>
        <v>7256.725768333793</v>
      </c>
      <c r="AB110" s="109">
        <f t="shared" si="84"/>
        <v>2.7101653634327528E-2</v>
      </c>
      <c r="AC110" s="115">
        <f>ROUND((+X110),0)</f>
        <v>267760</v>
      </c>
      <c r="AD110" s="52" t="s">
        <v>28</v>
      </c>
    </row>
    <row r="111" spans="1:30" ht="28.5" customHeight="1" x14ac:dyDescent="0.25">
      <c r="A111" s="29">
        <v>2</v>
      </c>
      <c r="B111" s="28" t="s">
        <v>120</v>
      </c>
      <c r="C111" s="9" t="s">
        <v>26</v>
      </c>
      <c r="D111" s="5">
        <v>1</v>
      </c>
      <c r="E111" s="5" t="s">
        <v>27</v>
      </c>
      <c r="F111" s="5">
        <v>1</v>
      </c>
      <c r="G111" s="25">
        <v>133860</v>
      </c>
      <c r="H111" s="25">
        <v>25433.4</v>
      </c>
      <c r="I111" s="39">
        <v>159293.4</v>
      </c>
      <c r="J111" s="34">
        <v>138225</v>
      </c>
      <c r="K111" s="40">
        <f t="shared" si="81"/>
        <v>26262.75</v>
      </c>
      <c r="L111" s="41">
        <f t="shared" si="82"/>
        <v>164487.75</v>
      </c>
      <c r="M111" s="34">
        <v>145500</v>
      </c>
      <c r="N111" s="34">
        <v>27645</v>
      </c>
      <c r="O111" s="34">
        <v>173145</v>
      </c>
      <c r="P111" s="36">
        <v>642727</v>
      </c>
      <c r="Q111" s="37">
        <v>122118.13</v>
      </c>
      <c r="R111" s="42">
        <f t="shared" si="59"/>
        <v>764845.13</v>
      </c>
      <c r="S111" s="36">
        <v>150000</v>
      </c>
      <c r="T111" s="36">
        <f t="shared" ref="T111:T118" si="137">S111*0.19</f>
        <v>28500</v>
      </c>
      <c r="U111" s="38">
        <f>+S111+T111</f>
        <v>178500</v>
      </c>
      <c r="W111" s="50">
        <f t="shared" si="85"/>
        <v>159293.4</v>
      </c>
      <c r="X111" s="50">
        <f t="shared" si="86"/>
        <v>288054.25599999994</v>
      </c>
      <c r="Y111" s="51">
        <f t="shared" si="87"/>
        <v>199661.33216521717</v>
      </c>
      <c r="Z111" s="51">
        <f t="shared" si="88"/>
        <v>228239.39349679477</v>
      </c>
      <c r="AA111" s="51">
        <f t="shared" si="83"/>
        <v>91047.674428984436</v>
      </c>
      <c r="AB111" s="109">
        <f t="shared" si="84"/>
        <v>0.3160782128106604</v>
      </c>
      <c r="AC111" s="116">
        <f>ROUND((+Y111),0)</f>
        <v>199661</v>
      </c>
      <c r="AD111" s="52" t="s">
        <v>32</v>
      </c>
    </row>
    <row r="112" spans="1:30" ht="28.5" customHeight="1" x14ac:dyDescent="0.25">
      <c r="A112" s="29">
        <v>3</v>
      </c>
      <c r="B112" s="28" t="s">
        <v>121</v>
      </c>
      <c r="C112" s="9" t="s">
        <v>26</v>
      </c>
      <c r="D112" s="15">
        <v>1</v>
      </c>
      <c r="E112" s="5" t="s">
        <v>27</v>
      </c>
      <c r="F112" s="5">
        <v>1</v>
      </c>
      <c r="G112" s="25">
        <v>178480</v>
      </c>
      <c r="H112" s="25">
        <v>33911.199999999997</v>
      </c>
      <c r="I112" s="39">
        <v>212391.2</v>
      </c>
      <c r="J112" s="34">
        <v>184300</v>
      </c>
      <c r="K112" s="40">
        <f t="shared" si="81"/>
        <v>35017</v>
      </c>
      <c r="L112" s="41">
        <f t="shared" si="82"/>
        <v>219317</v>
      </c>
      <c r="M112" s="34">
        <v>194000</v>
      </c>
      <c r="N112" s="34">
        <v>36860</v>
      </c>
      <c r="O112" s="34">
        <v>230860</v>
      </c>
      <c r="P112" s="36">
        <v>467652</v>
      </c>
      <c r="Q112" s="37">
        <v>88853.88</v>
      </c>
      <c r="R112" s="42">
        <f t="shared" si="59"/>
        <v>556505.88</v>
      </c>
      <c r="S112" s="36">
        <v>200000</v>
      </c>
      <c r="T112" s="36">
        <f t="shared" si="137"/>
        <v>38000</v>
      </c>
      <c r="U112" s="38">
        <f t="shared" ref="U112:U118" si="138">+S112+T112</f>
        <v>238000</v>
      </c>
      <c r="W112" s="50">
        <f t="shared" si="85"/>
        <v>212391.2</v>
      </c>
      <c r="X112" s="50">
        <f t="shared" si="86"/>
        <v>291414.81599999999</v>
      </c>
      <c r="Y112" s="51">
        <f t="shared" si="87"/>
        <v>255126.25829637898</v>
      </c>
      <c r="Z112" s="51">
        <f t="shared" si="88"/>
        <v>269600.59368206479</v>
      </c>
      <c r="AA112" s="51">
        <f t="shared" si="83"/>
        <v>55878.134747481745</v>
      </c>
      <c r="AB112" s="109">
        <f t="shared" si="84"/>
        <v>0.19174774815664056</v>
      </c>
      <c r="AC112" s="116">
        <f>ROUND((+Z112),0)</f>
        <v>269601</v>
      </c>
      <c r="AD112" s="52" t="s">
        <v>56</v>
      </c>
    </row>
    <row r="113" spans="1:30" ht="42.75" customHeight="1" x14ac:dyDescent="0.25">
      <c r="A113" s="12">
        <v>4</v>
      </c>
      <c r="B113" s="28" t="s">
        <v>122</v>
      </c>
      <c r="C113" s="9" t="s">
        <v>26</v>
      </c>
      <c r="D113" s="5">
        <v>1</v>
      </c>
      <c r="E113" s="5" t="s">
        <v>27</v>
      </c>
      <c r="F113" s="5">
        <v>1</v>
      </c>
      <c r="G113" s="25">
        <v>107088</v>
      </c>
      <c r="H113" s="25">
        <v>20346.72</v>
      </c>
      <c r="I113" s="39">
        <v>127434.72</v>
      </c>
      <c r="J113" s="34">
        <v>110580</v>
      </c>
      <c r="K113" s="40">
        <f t="shared" si="81"/>
        <v>21010.2</v>
      </c>
      <c r="L113" s="41">
        <f t="shared" si="82"/>
        <v>131590.20000000001</v>
      </c>
      <c r="M113" s="34">
        <v>116400</v>
      </c>
      <c r="N113" s="34">
        <v>22116</v>
      </c>
      <c r="O113" s="34">
        <v>138516</v>
      </c>
      <c r="P113" s="36">
        <v>429123</v>
      </c>
      <c r="Q113" s="37">
        <v>81533.37</v>
      </c>
      <c r="R113" s="42">
        <f t="shared" si="59"/>
        <v>510656.37</v>
      </c>
      <c r="S113" s="36">
        <v>120000</v>
      </c>
      <c r="T113" s="36">
        <f t="shared" si="137"/>
        <v>22800</v>
      </c>
      <c r="U113" s="38">
        <f t="shared" si="138"/>
        <v>142800</v>
      </c>
      <c r="W113" s="50">
        <f t="shared" si="85"/>
        <v>127434.72</v>
      </c>
      <c r="X113" s="50">
        <f t="shared" si="86"/>
        <v>210199.45800000001</v>
      </c>
      <c r="Y113" s="51">
        <f t="shared" si="87"/>
        <v>158093.00453109341</v>
      </c>
      <c r="Z113" s="51">
        <f t="shared" si="88"/>
        <v>176105.79359420339</v>
      </c>
      <c r="AA113" s="51">
        <f t="shared" si="83"/>
        <v>58523.507482927955</v>
      </c>
      <c r="AB113" s="109">
        <f t="shared" si="84"/>
        <v>0.27841892666977264</v>
      </c>
      <c r="AC113" s="116">
        <f>ROUND((+Y113),0)</f>
        <v>158093</v>
      </c>
      <c r="AD113" s="52" t="s">
        <v>32</v>
      </c>
    </row>
    <row r="114" spans="1:30" ht="28.5" customHeight="1" x14ac:dyDescent="0.25">
      <c r="A114" s="29">
        <v>5</v>
      </c>
      <c r="B114" s="28" t="s">
        <v>123</v>
      </c>
      <c r="C114" s="9" t="s">
        <v>26</v>
      </c>
      <c r="D114" s="5">
        <v>1</v>
      </c>
      <c r="E114" s="5" t="s">
        <v>27</v>
      </c>
      <c r="F114" s="5">
        <v>1</v>
      </c>
      <c r="G114" s="25">
        <v>535440</v>
      </c>
      <c r="H114" s="25">
        <v>101733.6</v>
      </c>
      <c r="I114" s="39">
        <v>637173.6</v>
      </c>
      <c r="J114" s="34">
        <v>552900</v>
      </c>
      <c r="K114" s="40">
        <f t="shared" si="81"/>
        <v>105051</v>
      </c>
      <c r="L114" s="41">
        <f t="shared" si="82"/>
        <v>657951</v>
      </c>
      <c r="M114" s="34">
        <v>582000</v>
      </c>
      <c r="N114" s="34">
        <v>110580</v>
      </c>
      <c r="O114" s="34">
        <v>692580</v>
      </c>
      <c r="P114" s="36">
        <v>867591</v>
      </c>
      <c r="Q114" s="37">
        <v>164842.29</v>
      </c>
      <c r="R114" s="42">
        <f t="shared" si="59"/>
        <v>1032433.29</v>
      </c>
      <c r="S114" s="36">
        <v>600000</v>
      </c>
      <c r="T114" s="36">
        <f t="shared" si="137"/>
        <v>114000</v>
      </c>
      <c r="U114" s="38">
        <f t="shared" si="138"/>
        <v>714000</v>
      </c>
      <c r="W114" s="50">
        <f t="shared" si="85"/>
        <v>637173.6</v>
      </c>
      <c r="X114" s="50">
        <f t="shared" si="86"/>
        <v>746827.57799999998</v>
      </c>
      <c r="Y114" s="51">
        <f t="shared" si="87"/>
        <v>724393.76549142273</v>
      </c>
      <c r="Z114" s="51">
        <f t="shared" si="88"/>
        <v>734676.75049613905</v>
      </c>
      <c r="AA114" s="51">
        <f t="shared" si="83"/>
        <v>77537.071427880495</v>
      </c>
      <c r="AB114" s="109">
        <f t="shared" si="84"/>
        <v>0.10382191781873445</v>
      </c>
      <c r="AC114" s="115">
        <f t="shared" ref="AC114:AC118" si="139">ROUND((+X114),0)</f>
        <v>746828</v>
      </c>
      <c r="AD114" s="52" t="s">
        <v>28</v>
      </c>
    </row>
    <row r="115" spans="1:30" ht="28.5" customHeight="1" x14ac:dyDescent="0.25">
      <c r="A115" s="29">
        <v>6</v>
      </c>
      <c r="B115" s="28" t="s">
        <v>124</v>
      </c>
      <c r="C115" s="9" t="s">
        <v>26</v>
      </c>
      <c r="D115" s="5">
        <v>1</v>
      </c>
      <c r="E115" s="5" t="s">
        <v>27</v>
      </c>
      <c r="F115" s="5">
        <v>1</v>
      </c>
      <c r="G115" s="25">
        <v>89240</v>
      </c>
      <c r="H115" s="25">
        <v>16955.599999999999</v>
      </c>
      <c r="I115" s="39">
        <v>106195.6</v>
      </c>
      <c r="J115" s="34">
        <v>92150</v>
      </c>
      <c r="K115" s="40">
        <f t="shared" si="81"/>
        <v>17508.5</v>
      </c>
      <c r="L115" s="41">
        <f t="shared" si="82"/>
        <v>109658.5</v>
      </c>
      <c r="M115" s="34">
        <v>97000</v>
      </c>
      <c r="N115" s="34">
        <v>18430</v>
      </c>
      <c r="O115" s="34">
        <v>115430</v>
      </c>
      <c r="P115" s="36">
        <v>863962</v>
      </c>
      <c r="Q115" s="37">
        <v>164152.78</v>
      </c>
      <c r="R115" s="42">
        <f t="shared" si="59"/>
        <v>1028114.78</v>
      </c>
      <c r="S115" s="36">
        <v>100000</v>
      </c>
      <c r="T115" s="36">
        <f t="shared" si="137"/>
        <v>19000</v>
      </c>
      <c r="U115" s="38">
        <f t="shared" si="138"/>
        <v>119000</v>
      </c>
      <c r="W115" s="50">
        <f t="shared" ref="W115" si="140">MIN(U115,O115,L115,I115)</f>
        <v>106195.6</v>
      </c>
      <c r="X115" s="50">
        <f t="shared" ref="X115" si="141">AVERAGE(U115,O115,L115,I115)</f>
        <v>112571.02499999999</v>
      </c>
      <c r="Y115" s="51">
        <f t="shared" ref="Y115" si="142">HARMEAN(U115,O115,L115,I115)</f>
        <v>112351.89237648186</v>
      </c>
      <c r="Z115" s="51">
        <f t="shared" ref="Z115" si="143">GEOMEAN(U115,O115,L115,I115)</f>
        <v>112461.43486405929</v>
      </c>
      <c r="AA115" s="51">
        <f t="shared" si="83"/>
        <v>4508.1062504462361</v>
      </c>
      <c r="AB115" s="109">
        <f t="shared" si="84"/>
        <v>4.0046772697026042E-2</v>
      </c>
      <c r="AC115" s="115">
        <f t="shared" si="139"/>
        <v>112571</v>
      </c>
      <c r="AD115" s="52" t="s">
        <v>28</v>
      </c>
    </row>
    <row r="116" spans="1:30" ht="28.5" customHeight="1" x14ac:dyDescent="0.25">
      <c r="A116" s="12">
        <v>7</v>
      </c>
      <c r="B116" s="28" t="s">
        <v>125</v>
      </c>
      <c r="C116" s="9" t="s">
        <v>34</v>
      </c>
      <c r="D116" s="5">
        <v>1</v>
      </c>
      <c r="E116" s="5" t="s">
        <v>27</v>
      </c>
      <c r="F116" s="5">
        <v>1</v>
      </c>
      <c r="G116" s="25">
        <v>713920</v>
      </c>
      <c r="H116" s="25">
        <v>135644.79999999999</v>
      </c>
      <c r="I116" s="39">
        <v>849564.8</v>
      </c>
      <c r="J116" s="34">
        <v>737200</v>
      </c>
      <c r="K116" s="40">
        <f t="shared" si="81"/>
        <v>140068</v>
      </c>
      <c r="L116" s="41">
        <f t="shared" si="82"/>
        <v>877268</v>
      </c>
      <c r="M116" s="34">
        <v>776000</v>
      </c>
      <c r="N116" s="34">
        <v>147440</v>
      </c>
      <c r="O116" s="34">
        <v>923440</v>
      </c>
      <c r="P116" s="36">
        <v>1122691</v>
      </c>
      <c r="Q116" s="37">
        <v>213311.29</v>
      </c>
      <c r="R116" s="42">
        <f t="shared" si="59"/>
        <v>1336002.29</v>
      </c>
      <c r="S116" s="36">
        <v>800000</v>
      </c>
      <c r="T116" s="36">
        <f t="shared" si="137"/>
        <v>152000</v>
      </c>
      <c r="U116" s="38">
        <f t="shared" si="138"/>
        <v>952000</v>
      </c>
      <c r="W116" s="50">
        <f t="shared" si="85"/>
        <v>849564.8</v>
      </c>
      <c r="X116" s="50">
        <f t="shared" si="86"/>
        <v>987655.01799999992</v>
      </c>
      <c r="Y116" s="51">
        <f t="shared" si="87"/>
        <v>961759.47495156783</v>
      </c>
      <c r="Z116" s="51">
        <f t="shared" si="88"/>
        <v>973725.01304393809</v>
      </c>
      <c r="AA116" s="51">
        <f t="shared" si="83"/>
        <v>97644.529563328557</v>
      </c>
      <c r="AB116" s="109">
        <f t="shared" si="84"/>
        <v>9.8865016411356463E-2</v>
      </c>
      <c r="AC116" s="115">
        <f t="shared" si="139"/>
        <v>987655</v>
      </c>
      <c r="AD116" s="52" t="s">
        <v>28</v>
      </c>
    </row>
    <row r="117" spans="1:30" ht="28.5" customHeight="1" x14ac:dyDescent="0.25">
      <c r="A117" s="29">
        <v>8</v>
      </c>
      <c r="B117" s="28" t="s">
        <v>126</v>
      </c>
      <c r="C117" s="9" t="s">
        <v>34</v>
      </c>
      <c r="D117" s="5">
        <v>1</v>
      </c>
      <c r="E117" s="5" t="s">
        <v>27</v>
      </c>
      <c r="F117" s="5">
        <v>1</v>
      </c>
      <c r="G117" s="25">
        <v>89240</v>
      </c>
      <c r="H117" s="25">
        <v>16955.599999999999</v>
      </c>
      <c r="I117" s="39">
        <v>106195.6</v>
      </c>
      <c r="J117" s="34">
        <v>92150</v>
      </c>
      <c r="K117" s="40">
        <f t="shared" si="81"/>
        <v>17508.5</v>
      </c>
      <c r="L117" s="41">
        <f t="shared" si="82"/>
        <v>109658.5</v>
      </c>
      <c r="M117" s="34">
        <v>97000</v>
      </c>
      <c r="N117" s="34">
        <v>18430</v>
      </c>
      <c r="O117" s="34">
        <v>115430</v>
      </c>
      <c r="P117" s="36">
        <v>1070077</v>
      </c>
      <c r="Q117" s="37">
        <v>203314.63</v>
      </c>
      <c r="R117" s="42">
        <f t="shared" si="59"/>
        <v>1273391.6299999999</v>
      </c>
      <c r="S117" s="36">
        <v>100000</v>
      </c>
      <c r="T117" s="36">
        <f t="shared" si="137"/>
        <v>19000</v>
      </c>
      <c r="U117" s="38">
        <f t="shared" si="138"/>
        <v>119000</v>
      </c>
      <c r="W117" s="50">
        <f t="shared" ref="W117" si="144">MIN(U117,O117,L117,I117)</f>
        <v>106195.6</v>
      </c>
      <c r="X117" s="50">
        <f t="shared" ref="X117" si="145">AVERAGE(U117,O117,L117,I117)</f>
        <v>112571.02499999999</v>
      </c>
      <c r="Y117" s="51">
        <f t="shared" ref="Y117" si="146">HARMEAN(U117,O117,L117,I117)</f>
        <v>112351.89237648186</v>
      </c>
      <c r="Z117" s="51">
        <f t="shared" ref="Z117" si="147">GEOMEAN(U117,O117,L117,I117)</f>
        <v>112461.43486405929</v>
      </c>
      <c r="AA117" s="51">
        <f t="shared" si="83"/>
        <v>4508.1062504462361</v>
      </c>
      <c r="AB117" s="109">
        <f t="shared" si="84"/>
        <v>4.0046772697026042E-2</v>
      </c>
      <c r="AC117" s="115">
        <f t="shared" si="139"/>
        <v>112571</v>
      </c>
      <c r="AD117" s="52" t="s">
        <v>28</v>
      </c>
    </row>
    <row r="118" spans="1:30" ht="29.25" customHeight="1" thickBot="1" x14ac:dyDescent="0.3">
      <c r="A118" s="10">
        <v>9</v>
      </c>
      <c r="B118" s="16" t="s">
        <v>127</v>
      </c>
      <c r="C118" s="17" t="s">
        <v>34</v>
      </c>
      <c r="D118" s="18">
        <v>1</v>
      </c>
      <c r="E118" s="18" t="s">
        <v>27</v>
      </c>
      <c r="F118" s="18">
        <v>1</v>
      </c>
      <c r="G118" s="25">
        <v>343574</v>
      </c>
      <c r="H118" s="25">
        <v>65279.06</v>
      </c>
      <c r="I118" s="39">
        <v>408853.06</v>
      </c>
      <c r="J118" s="34">
        <v>354777.5</v>
      </c>
      <c r="K118" s="40">
        <f t="shared" si="81"/>
        <v>67407.725000000006</v>
      </c>
      <c r="L118" s="41">
        <f t="shared" si="82"/>
        <v>422185.22499999998</v>
      </c>
      <c r="M118" s="34">
        <v>373450</v>
      </c>
      <c r="N118" s="34">
        <v>70955.5</v>
      </c>
      <c r="O118" s="34">
        <v>444405.5</v>
      </c>
      <c r="P118" s="36">
        <v>733309</v>
      </c>
      <c r="Q118" s="37">
        <v>139328.71</v>
      </c>
      <c r="R118" s="42">
        <f t="shared" si="59"/>
        <v>872637.71</v>
      </c>
      <c r="S118" s="36">
        <v>385000</v>
      </c>
      <c r="T118" s="36">
        <f t="shared" si="137"/>
        <v>73150</v>
      </c>
      <c r="U118" s="38">
        <f t="shared" si="138"/>
        <v>458150</v>
      </c>
      <c r="W118" s="50">
        <f t="shared" si="85"/>
        <v>408853.06</v>
      </c>
      <c r="X118" s="50">
        <f t="shared" si="86"/>
        <v>521246.299</v>
      </c>
      <c r="Y118" s="51">
        <f t="shared" si="87"/>
        <v>481077.56152524409</v>
      </c>
      <c r="Z118" s="51">
        <f t="shared" si="88"/>
        <v>498124.92703214375</v>
      </c>
      <c r="AA118" s="51">
        <f t="shared" si="83"/>
        <v>79474.021456420378</v>
      </c>
      <c r="AB118" s="109">
        <f t="shared" si="84"/>
        <v>0.15246922924707496</v>
      </c>
      <c r="AC118" s="115">
        <f t="shared" si="139"/>
        <v>521246</v>
      </c>
      <c r="AD118" s="52" t="s">
        <v>28</v>
      </c>
    </row>
    <row r="119" spans="1:30" ht="46.9" customHeight="1" thickBot="1" x14ac:dyDescent="0.3">
      <c r="A119" s="112" t="s">
        <v>128</v>
      </c>
      <c r="B119" s="32"/>
      <c r="C119" s="32"/>
      <c r="D119" s="32"/>
      <c r="E119" s="32"/>
      <c r="F119" s="33"/>
      <c r="G119" s="25"/>
      <c r="H119" s="25"/>
      <c r="I119" s="39"/>
      <c r="J119" s="46"/>
      <c r="K119" s="40"/>
      <c r="L119" s="41"/>
      <c r="M119" s="46"/>
      <c r="N119" s="46"/>
      <c r="O119" s="46"/>
      <c r="P119" s="46"/>
      <c r="Q119" s="47"/>
      <c r="R119" s="42"/>
      <c r="S119" s="46"/>
      <c r="T119" s="46"/>
      <c r="U119" s="46"/>
      <c r="W119" s="50"/>
      <c r="X119" s="50"/>
      <c r="Y119" s="51"/>
      <c r="Z119" s="51"/>
      <c r="AA119" s="51"/>
      <c r="AB119" s="109"/>
      <c r="AC119" s="115"/>
      <c r="AD119" s="35"/>
    </row>
    <row r="120" spans="1:30" ht="30.75" customHeight="1" x14ac:dyDescent="0.25">
      <c r="A120" s="12">
        <v>1</v>
      </c>
      <c r="B120" s="13" t="s">
        <v>25</v>
      </c>
      <c r="C120" s="14" t="s">
        <v>26</v>
      </c>
      <c r="D120" s="15">
        <v>1</v>
      </c>
      <c r="E120" s="15" t="s">
        <v>27</v>
      </c>
      <c r="F120" s="15">
        <v>1</v>
      </c>
      <c r="G120" s="25">
        <v>92736</v>
      </c>
      <c r="H120" s="25">
        <v>17619.84</v>
      </c>
      <c r="I120" s="39">
        <v>110355.84</v>
      </c>
      <c r="J120" s="34">
        <v>95760</v>
      </c>
      <c r="K120" s="40">
        <f t="shared" si="81"/>
        <v>18194.400000000001</v>
      </c>
      <c r="L120" s="41">
        <f t="shared" si="82"/>
        <v>113954.4</v>
      </c>
      <c r="M120" s="34">
        <v>100800</v>
      </c>
      <c r="N120" s="34">
        <v>19152</v>
      </c>
      <c r="O120" s="34">
        <v>119952</v>
      </c>
      <c r="P120" s="36"/>
      <c r="Q120" s="37"/>
      <c r="R120" s="42"/>
      <c r="S120" s="36"/>
      <c r="T120" s="36"/>
      <c r="U120" s="38"/>
      <c r="W120" s="50">
        <f t="shared" si="85"/>
        <v>110355.84</v>
      </c>
      <c r="X120" s="50">
        <f t="shared" si="86"/>
        <v>114754.08</v>
      </c>
      <c r="Y120" s="51">
        <f t="shared" si="87"/>
        <v>114618.85714285713</v>
      </c>
      <c r="Z120" s="51">
        <f t="shared" si="88"/>
        <v>114686.23730556021</v>
      </c>
      <c r="AA120" s="51">
        <f t="shared" si="83"/>
        <v>3110.0253292859247</v>
      </c>
      <c r="AB120" s="109">
        <f t="shared" si="84"/>
        <v>2.7101653634327639E-2</v>
      </c>
      <c r="AC120" s="115">
        <f>ROUND((+X120),0)</f>
        <v>114754</v>
      </c>
      <c r="AD120" s="52" t="s">
        <v>28</v>
      </c>
    </row>
    <row r="121" spans="1:30" ht="28.5" customHeight="1" x14ac:dyDescent="0.25">
      <c r="A121" s="12">
        <v>2</v>
      </c>
      <c r="B121" s="13" t="s">
        <v>129</v>
      </c>
      <c r="C121" s="14" t="s">
        <v>26</v>
      </c>
      <c r="D121" s="15">
        <v>1</v>
      </c>
      <c r="E121" s="15" t="s">
        <v>27</v>
      </c>
      <c r="F121" s="15">
        <v>1</v>
      </c>
      <c r="G121" s="25">
        <v>178480</v>
      </c>
      <c r="H121" s="25">
        <v>33911.199999999997</v>
      </c>
      <c r="I121" s="39">
        <v>212391.2</v>
      </c>
      <c r="J121" s="34">
        <v>184300</v>
      </c>
      <c r="K121" s="40">
        <f t="shared" si="81"/>
        <v>35017</v>
      </c>
      <c r="L121" s="41">
        <f t="shared" si="82"/>
        <v>219317</v>
      </c>
      <c r="M121" s="34">
        <v>194000</v>
      </c>
      <c r="N121" s="34">
        <v>36860</v>
      </c>
      <c r="O121" s="34">
        <v>230860</v>
      </c>
      <c r="P121" s="36">
        <v>443031</v>
      </c>
      <c r="Q121" s="37">
        <v>84175.89</v>
      </c>
      <c r="R121" s="42">
        <f t="shared" si="59"/>
        <v>527206.89</v>
      </c>
      <c r="S121" s="36">
        <v>200000</v>
      </c>
      <c r="T121" s="36">
        <f t="shared" ref="T121:T128" si="148">S121*0.19</f>
        <v>38000</v>
      </c>
      <c r="U121" s="38">
        <f t="shared" ref="U121:U128" si="149">+S121+T121</f>
        <v>238000</v>
      </c>
      <c r="W121" s="50">
        <f t="shared" si="85"/>
        <v>212391.2</v>
      </c>
      <c r="X121" s="50">
        <f t="shared" si="86"/>
        <v>285555.01800000004</v>
      </c>
      <c r="Y121" s="51">
        <f t="shared" si="87"/>
        <v>253832.85250745283</v>
      </c>
      <c r="Z121" s="51">
        <f t="shared" si="88"/>
        <v>266700.05681309255</v>
      </c>
      <c r="AA121" s="51">
        <f t="shared" si="83"/>
        <v>51734.631845298405</v>
      </c>
      <c r="AB121" s="109">
        <f t="shared" si="84"/>
        <v>0.18117220354817368</v>
      </c>
      <c r="AC121" s="116">
        <f>ROUND((+Z121),0)</f>
        <v>266700</v>
      </c>
      <c r="AD121" s="52" t="s">
        <v>56</v>
      </c>
    </row>
    <row r="122" spans="1:30" ht="28.5" customHeight="1" x14ac:dyDescent="0.25">
      <c r="A122" s="12">
        <v>3</v>
      </c>
      <c r="B122" s="13" t="s">
        <v>130</v>
      </c>
      <c r="C122" s="14" t="s">
        <v>26</v>
      </c>
      <c r="D122" s="15">
        <v>1</v>
      </c>
      <c r="E122" s="15" t="s">
        <v>27</v>
      </c>
      <c r="F122" s="18">
        <v>1</v>
      </c>
      <c r="G122" s="25">
        <v>321264</v>
      </c>
      <c r="H122" s="25">
        <v>61040.160000000003</v>
      </c>
      <c r="I122" s="39">
        <v>382304.16000000003</v>
      </c>
      <c r="J122" s="34">
        <v>331740</v>
      </c>
      <c r="K122" s="40">
        <f t="shared" si="81"/>
        <v>63030.6</v>
      </c>
      <c r="L122" s="41">
        <f t="shared" si="82"/>
        <v>394770.6</v>
      </c>
      <c r="M122" s="34">
        <v>349200</v>
      </c>
      <c r="N122" s="34">
        <v>66348</v>
      </c>
      <c r="O122" s="34">
        <v>415548</v>
      </c>
      <c r="P122" s="36">
        <v>461781</v>
      </c>
      <c r="Q122" s="37">
        <v>87738.39</v>
      </c>
      <c r="R122" s="42">
        <f t="shared" si="59"/>
        <v>549519.39</v>
      </c>
      <c r="S122" s="36">
        <v>360000</v>
      </c>
      <c r="T122" s="36">
        <f t="shared" si="148"/>
        <v>68400</v>
      </c>
      <c r="U122" s="38">
        <f t="shared" si="149"/>
        <v>428400</v>
      </c>
      <c r="W122" s="50">
        <f t="shared" si="85"/>
        <v>382304.16000000003</v>
      </c>
      <c r="X122" s="50">
        <f t="shared" si="86"/>
        <v>434108.43000000005</v>
      </c>
      <c r="Y122" s="51">
        <f t="shared" si="87"/>
        <v>427009.73411727324</v>
      </c>
      <c r="Z122" s="51">
        <f t="shared" si="88"/>
        <v>430369.51534158882</v>
      </c>
      <c r="AA122" s="51">
        <f t="shared" si="83"/>
        <v>36631.150611418845</v>
      </c>
      <c r="AB122" s="109">
        <f t="shared" si="84"/>
        <v>8.4382490824743583E-2</v>
      </c>
      <c r="AC122" s="115">
        <f t="shared" ref="AC122:AC123" si="150">ROUND((+X122),0)</f>
        <v>434108</v>
      </c>
      <c r="AD122" s="52" t="s">
        <v>28</v>
      </c>
    </row>
    <row r="123" spans="1:30" ht="28.5" customHeight="1" x14ac:dyDescent="0.25">
      <c r="A123" s="12">
        <v>4</v>
      </c>
      <c r="B123" s="13" t="s">
        <v>131</v>
      </c>
      <c r="C123" s="14" t="s">
        <v>26</v>
      </c>
      <c r="D123" s="15">
        <v>1</v>
      </c>
      <c r="E123" s="15" t="s">
        <v>27</v>
      </c>
      <c r="F123" s="18">
        <v>1</v>
      </c>
      <c r="G123" s="25">
        <v>267720</v>
      </c>
      <c r="H123" s="25">
        <v>50866.8</v>
      </c>
      <c r="I123" s="39">
        <v>318586.8</v>
      </c>
      <c r="J123" s="34">
        <v>276450</v>
      </c>
      <c r="K123" s="40">
        <f t="shared" si="81"/>
        <v>52525.5</v>
      </c>
      <c r="L123" s="41">
        <f t="shared" si="82"/>
        <v>328975.5</v>
      </c>
      <c r="M123" s="34">
        <v>291000</v>
      </c>
      <c r="N123" s="34">
        <v>55290</v>
      </c>
      <c r="O123" s="34">
        <v>346290</v>
      </c>
      <c r="P123" s="36">
        <v>421878</v>
      </c>
      <c r="Q123" s="37">
        <v>80156.820000000007</v>
      </c>
      <c r="R123" s="42">
        <f t="shared" si="59"/>
        <v>502034.82</v>
      </c>
      <c r="S123" s="36">
        <v>300000</v>
      </c>
      <c r="T123" s="36">
        <f t="shared" si="148"/>
        <v>57000</v>
      </c>
      <c r="U123" s="38">
        <f t="shared" si="149"/>
        <v>357000</v>
      </c>
      <c r="W123" s="50">
        <f t="shared" si="85"/>
        <v>318586.8</v>
      </c>
      <c r="X123" s="50">
        <f t="shared" si="86"/>
        <v>370577.424</v>
      </c>
      <c r="Y123" s="51">
        <f t="shared" si="87"/>
        <v>360766.77907575638</v>
      </c>
      <c r="Z123" s="51">
        <f t="shared" si="88"/>
        <v>365297.47302171279</v>
      </c>
      <c r="AA123" s="51">
        <f t="shared" si="83"/>
        <v>36762.922788520074</v>
      </c>
      <c r="AB123" s="109">
        <f t="shared" si="84"/>
        <v>9.9204431807265389E-2</v>
      </c>
      <c r="AC123" s="115">
        <f t="shared" si="150"/>
        <v>370577</v>
      </c>
      <c r="AD123" s="52" t="s">
        <v>28</v>
      </c>
    </row>
    <row r="124" spans="1:30" ht="28.5" customHeight="1" x14ac:dyDescent="0.25">
      <c r="A124" s="12">
        <v>5</v>
      </c>
      <c r="B124" s="13" t="s">
        <v>132</v>
      </c>
      <c r="C124" s="14" t="s">
        <v>26</v>
      </c>
      <c r="D124" s="15">
        <v>1</v>
      </c>
      <c r="E124" s="15" t="s">
        <v>27</v>
      </c>
      <c r="F124" s="18">
        <v>1</v>
      </c>
      <c r="G124" s="25">
        <v>267720</v>
      </c>
      <c r="H124" s="25">
        <v>50866.8</v>
      </c>
      <c r="I124" s="39">
        <v>318586.8</v>
      </c>
      <c r="J124" s="34">
        <v>276450</v>
      </c>
      <c r="K124" s="40">
        <f t="shared" si="81"/>
        <v>52525.5</v>
      </c>
      <c r="L124" s="41">
        <f t="shared" si="82"/>
        <v>328975.5</v>
      </c>
      <c r="M124" s="34">
        <v>291000</v>
      </c>
      <c r="N124" s="34">
        <v>55290</v>
      </c>
      <c r="O124" s="34">
        <v>346290</v>
      </c>
      <c r="P124" s="36">
        <v>829588</v>
      </c>
      <c r="Q124" s="37">
        <v>157621.72</v>
      </c>
      <c r="R124" s="42">
        <f t="shared" si="59"/>
        <v>987209.72</v>
      </c>
      <c r="S124" s="36">
        <v>300000</v>
      </c>
      <c r="T124" s="36">
        <f t="shared" si="148"/>
        <v>57000</v>
      </c>
      <c r="U124" s="38">
        <f t="shared" si="149"/>
        <v>357000</v>
      </c>
      <c r="W124" s="50">
        <f t="shared" si="85"/>
        <v>318586.8</v>
      </c>
      <c r="X124" s="50">
        <f t="shared" si="86"/>
        <v>467612.40399999998</v>
      </c>
      <c r="Y124" s="51">
        <f t="shared" si="87"/>
        <v>388185.75236511655</v>
      </c>
      <c r="Z124" s="51">
        <f t="shared" si="88"/>
        <v>418197.83920775034</v>
      </c>
      <c r="AA124" s="51">
        <f t="shared" si="83"/>
        <v>105377.01515882109</v>
      </c>
      <c r="AB124" s="109">
        <f t="shared" si="84"/>
        <v>0.22535119739642553</v>
      </c>
      <c r="AC124" s="116">
        <f>ROUND((+Z124),0)</f>
        <v>418198</v>
      </c>
      <c r="AD124" s="52" t="s">
        <v>56</v>
      </c>
    </row>
    <row r="125" spans="1:30" ht="28.5" customHeight="1" x14ac:dyDescent="0.25">
      <c r="A125" s="12">
        <v>6</v>
      </c>
      <c r="B125" s="13" t="s">
        <v>133</v>
      </c>
      <c r="C125" s="14" t="s">
        <v>26</v>
      </c>
      <c r="D125" s="15">
        <v>1</v>
      </c>
      <c r="E125" s="15" t="s">
        <v>27</v>
      </c>
      <c r="F125" s="18">
        <v>1</v>
      </c>
      <c r="G125" s="25">
        <v>356960</v>
      </c>
      <c r="H125" s="25">
        <v>67822.399999999994</v>
      </c>
      <c r="I125" s="39">
        <v>424782.4</v>
      </c>
      <c r="J125" s="34">
        <v>368600</v>
      </c>
      <c r="K125" s="40">
        <f t="shared" si="81"/>
        <v>70034</v>
      </c>
      <c r="L125" s="41">
        <f t="shared" si="82"/>
        <v>438634</v>
      </c>
      <c r="M125" s="34">
        <v>388000</v>
      </c>
      <c r="N125" s="34">
        <v>73720</v>
      </c>
      <c r="O125" s="34">
        <v>461720</v>
      </c>
      <c r="P125" s="36">
        <v>572134</v>
      </c>
      <c r="Q125" s="37">
        <v>108705.46</v>
      </c>
      <c r="R125" s="42">
        <f t="shared" si="59"/>
        <v>680839.46</v>
      </c>
      <c r="S125" s="36">
        <v>400000</v>
      </c>
      <c r="T125" s="36">
        <f t="shared" si="148"/>
        <v>76000</v>
      </c>
      <c r="U125" s="38">
        <f t="shared" si="149"/>
        <v>476000</v>
      </c>
      <c r="W125" s="50">
        <f t="shared" si="85"/>
        <v>424782.4</v>
      </c>
      <c r="X125" s="50">
        <f t="shared" si="86"/>
        <v>496395.17199999996</v>
      </c>
      <c r="Y125" s="51">
        <f t="shared" si="87"/>
        <v>482188.82812072663</v>
      </c>
      <c r="Z125" s="51">
        <f t="shared" si="88"/>
        <v>488719.68587424234</v>
      </c>
      <c r="AA125" s="51">
        <f t="shared" si="83"/>
        <v>50637.876700766072</v>
      </c>
      <c r="AB125" s="109">
        <f t="shared" si="84"/>
        <v>0.1020112192001055</v>
      </c>
      <c r="AC125" s="115">
        <f>ROUND((+X125),0)</f>
        <v>496395</v>
      </c>
      <c r="AD125" s="52" t="s">
        <v>28</v>
      </c>
    </row>
    <row r="126" spans="1:30" ht="28.5" customHeight="1" x14ac:dyDescent="0.25">
      <c r="A126" s="12">
        <v>7</v>
      </c>
      <c r="B126" s="13" t="s">
        <v>134</v>
      </c>
      <c r="C126" s="14" t="s">
        <v>34</v>
      </c>
      <c r="D126" s="15">
        <v>1</v>
      </c>
      <c r="E126" s="15" t="s">
        <v>27</v>
      </c>
      <c r="F126" s="18">
        <v>1</v>
      </c>
      <c r="G126" s="25">
        <v>232024</v>
      </c>
      <c r="H126" s="25">
        <v>44084.56</v>
      </c>
      <c r="I126" s="39">
        <v>276108.56</v>
      </c>
      <c r="J126" s="34">
        <v>239590</v>
      </c>
      <c r="K126" s="40">
        <f t="shared" si="81"/>
        <v>45522.1</v>
      </c>
      <c r="L126" s="41">
        <f t="shared" si="82"/>
        <v>285112.09999999998</v>
      </c>
      <c r="M126" s="34">
        <v>252200</v>
      </c>
      <c r="N126" s="34">
        <v>47918</v>
      </c>
      <c r="O126" s="34">
        <v>300118</v>
      </c>
      <c r="P126" s="36">
        <v>895662</v>
      </c>
      <c r="Q126" s="37">
        <v>170175.78</v>
      </c>
      <c r="R126" s="42">
        <f t="shared" si="59"/>
        <v>1065837.78</v>
      </c>
      <c r="S126" s="36">
        <v>260000</v>
      </c>
      <c r="T126" s="36">
        <f t="shared" si="148"/>
        <v>49400</v>
      </c>
      <c r="U126" s="38">
        <f t="shared" si="149"/>
        <v>309400</v>
      </c>
      <c r="W126" s="50">
        <f t="shared" si="85"/>
        <v>276108.56</v>
      </c>
      <c r="X126" s="50">
        <f t="shared" si="86"/>
        <v>447315.288</v>
      </c>
      <c r="Y126" s="51">
        <f t="shared" si="87"/>
        <v>341729.16149769147</v>
      </c>
      <c r="Z126" s="51">
        <f t="shared" si="88"/>
        <v>378721.35693591682</v>
      </c>
      <c r="AA126" s="51">
        <f t="shared" si="83"/>
        <v>121061.43835356092</v>
      </c>
      <c r="AB126" s="109">
        <f t="shared" si="84"/>
        <v>0.270640064404776</v>
      </c>
      <c r="AC126" s="116">
        <f>ROUND((+Y126),0)</f>
        <v>341729</v>
      </c>
      <c r="AD126" s="52" t="s">
        <v>32</v>
      </c>
    </row>
    <row r="127" spans="1:30" ht="28.5" customHeight="1" x14ac:dyDescent="0.25">
      <c r="A127" s="12">
        <v>8</v>
      </c>
      <c r="B127" s="13" t="s">
        <v>135</v>
      </c>
      <c r="C127" s="14" t="s">
        <v>34</v>
      </c>
      <c r="D127" s="15">
        <v>1</v>
      </c>
      <c r="E127" s="15" t="s">
        <v>27</v>
      </c>
      <c r="F127" s="18">
        <v>1</v>
      </c>
      <c r="G127" s="25">
        <v>499744</v>
      </c>
      <c r="H127" s="25">
        <v>94951.360000000001</v>
      </c>
      <c r="I127" s="39">
        <v>594695.36</v>
      </c>
      <c r="J127" s="34">
        <v>516040</v>
      </c>
      <c r="K127" s="40">
        <f t="shared" si="81"/>
        <v>98047.6</v>
      </c>
      <c r="L127" s="41">
        <f t="shared" si="82"/>
        <v>614087.6</v>
      </c>
      <c r="M127" s="34">
        <v>543200</v>
      </c>
      <c r="N127" s="34">
        <v>103208</v>
      </c>
      <c r="O127" s="34">
        <v>646408</v>
      </c>
      <c r="P127" s="36">
        <v>1146353</v>
      </c>
      <c r="Q127" s="37">
        <v>217807.07</v>
      </c>
      <c r="R127" s="42">
        <f t="shared" ref="R127:R190" si="151">SUM(P127:Q127)</f>
        <v>1364160.07</v>
      </c>
      <c r="S127" s="36">
        <v>560000</v>
      </c>
      <c r="T127" s="36">
        <f t="shared" si="148"/>
        <v>106400</v>
      </c>
      <c r="U127" s="38">
        <f t="shared" si="149"/>
        <v>666400</v>
      </c>
      <c r="W127" s="50">
        <f t="shared" si="85"/>
        <v>594695.36</v>
      </c>
      <c r="X127" s="50">
        <f t="shared" si="86"/>
        <v>777150.20600000001</v>
      </c>
      <c r="Y127" s="51">
        <f t="shared" si="87"/>
        <v>705156.16026310378</v>
      </c>
      <c r="Z127" s="51">
        <f t="shared" si="88"/>
        <v>735066.08335962321</v>
      </c>
      <c r="AA127" s="51">
        <f t="shared" si="83"/>
        <v>129015.0588669469</v>
      </c>
      <c r="AB127" s="109">
        <f t="shared" si="84"/>
        <v>0.16601045444096157</v>
      </c>
      <c r="AC127" s="116">
        <f>ROUND((+Z127),0)</f>
        <v>735066</v>
      </c>
      <c r="AD127" s="52" t="s">
        <v>56</v>
      </c>
    </row>
    <row r="128" spans="1:30" ht="29.25" customHeight="1" thickBot="1" x14ac:dyDescent="0.3">
      <c r="A128" s="19">
        <v>9</v>
      </c>
      <c r="B128" s="21" t="s">
        <v>136</v>
      </c>
      <c r="C128" s="22" t="s">
        <v>34</v>
      </c>
      <c r="D128" s="20">
        <v>1</v>
      </c>
      <c r="E128" s="20" t="s">
        <v>27</v>
      </c>
      <c r="F128" s="18">
        <v>1</v>
      </c>
      <c r="G128" s="25">
        <v>1606320</v>
      </c>
      <c r="H128" s="25">
        <v>305200.8</v>
      </c>
      <c r="I128" s="39">
        <v>1911520.8</v>
      </c>
      <c r="J128" s="34">
        <v>1658700</v>
      </c>
      <c r="K128" s="40">
        <f t="shared" si="81"/>
        <v>315153</v>
      </c>
      <c r="L128" s="41">
        <f t="shared" si="82"/>
        <v>1973853</v>
      </c>
      <c r="M128" s="34">
        <v>1746000</v>
      </c>
      <c r="N128" s="34">
        <v>331740</v>
      </c>
      <c r="O128" s="34">
        <v>2077740</v>
      </c>
      <c r="P128" s="36">
        <v>907586</v>
      </c>
      <c r="Q128" s="37">
        <v>172441.34</v>
      </c>
      <c r="R128" s="42">
        <f t="shared" si="151"/>
        <v>1080027.3400000001</v>
      </c>
      <c r="S128" s="36">
        <v>1800000</v>
      </c>
      <c r="T128" s="36">
        <f t="shared" si="148"/>
        <v>342000</v>
      </c>
      <c r="U128" s="38">
        <f t="shared" si="149"/>
        <v>2142000</v>
      </c>
      <c r="W128" s="50">
        <f t="shared" si="85"/>
        <v>1080027.3400000001</v>
      </c>
      <c r="X128" s="50">
        <f t="shared" si="86"/>
        <v>1837028.2280000001</v>
      </c>
      <c r="Y128" s="51">
        <f t="shared" si="87"/>
        <v>1721872.7332816066</v>
      </c>
      <c r="Z128" s="51">
        <f t="shared" si="88"/>
        <v>1785286.2090635661</v>
      </c>
      <c r="AA128" s="51">
        <f t="shared" si="83"/>
        <v>535280.46126903838</v>
      </c>
      <c r="AB128" s="109">
        <f t="shared" si="84"/>
        <v>0.29138390641487649</v>
      </c>
      <c r="AC128" s="116">
        <f>ROUND((+Y128),0)</f>
        <v>1721873</v>
      </c>
      <c r="AD128" s="52" t="s">
        <v>32</v>
      </c>
    </row>
    <row r="129" spans="1:30" ht="36" customHeight="1" thickBot="1" x14ac:dyDescent="0.3">
      <c r="A129" s="112" t="s">
        <v>137</v>
      </c>
      <c r="B129" s="32"/>
      <c r="C129" s="32"/>
      <c r="D129" s="32"/>
      <c r="E129" s="32"/>
      <c r="F129" s="33"/>
      <c r="G129" s="25"/>
      <c r="H129" s="25"/>
      <c r="I129" s="39"/>
      <c r="J129" s="46"/>
      <c r="K129" s="40"/>
      <c r="L129" s="41"/>
      <c r="M129" s="46"/>
      <c r="N129" s="46"/>
      <c r="O129" s="46"/>
      <c r="P129" s="46"/>
      <c r="Q129" s="47"/>
      <c r="R129" s="42"/>
      <c r="S129" s="46"/>
      <c r="T129" s="46"/>
      <c r="U129" s="46"/>
      <c r="W129" s="50"/>
      <c r="X129" s="50"/>
      <c r="Y129" s="51"/>
      <c r="Z129" s="51"/>
      <c r="AA129" s="51"/>
      <c r="AB129" s="109"/>
      <c r="AC129" s="115"/>
      <c r="AD129" s="35"/>
    </row>
    <row r="130" spans="1:30" ht="33" customHeight="1" x14ac:dyDescent="0.25">
      <c r="A130" s="12">
        <v>1</v>
      </c>
      <c r="B130" s="13" t="s">
        <v>25</v>
      </c>
      <c r="C130" s="14" t="s">
        <v>26</v>
      </c>
      <c r="D130" s="15">
        <v>1</v>
      </c>
      <c r="E130" s="15" t="s">
        <v>27</v>
      </c>
      <c r="F130" s="15">
        <v>1</v>
      </c>
      <c r="G130" s="25">
        <v>185472</v>
      </c>
      <c r="H130" s="25">
        <v>35239.68</v>
      </c>
      <c r="I130" s="39">
        <v>220711.67999999999</v>
      </c>
      <c r="J130" s="34">
        <v>191520</v>
      </c>
      <c r="K130" s="40">
        <f t="shared" si="81"/>
        <v>36388.800000000003</v>
      </c>
      <c r="L130" s="41">
        <f t="shared" si="82"/>
        <v>227908.8</v>
      </c>
      <c r="M130" s="34">
        <v>201600</v>
      </c>
      <c r="N130" s="34">
        <v>38304</v>
      </c>
      <c r="O130" s="34">
        <v>239904</v>
      </c>
      <c r="P130" s="36"/>
      <c r="Q130" s="37"/>
      <c r="R130" s="42"/>
      <c r="S130" s="36"/>
      <c r="T130" s="36"/>
      <c r="U130" s="38"/>
      <c r="W130" s="50">
        <f t="shared" si="85"/>
        <v>220711.67999999999</v>
      </c>
      <c r="X130" s="50">
        <f t="shared" si="86"/>
        <v>229508.16</v>
      </c>
      <c r="Y130" s="51">
        <f t="shared" si="87"/>
        <v>229237.71428571426</v>
      </c>
      <c r="Z130" s="51">
        <f t="shared" si="88"/>
        <v>229372.47461112041</v>
      </c>
      <c r="AA130" s="51">
        <f t="shared" si="83"/>
        <v>6220.0506585718495</v>
      </c>
      <c r="AB130" s="109">
        <f t="shared" si="84"/>
        <v>2.7101653634327639E-2</v>
      </c>
      <c r="AC130" s="115">
        <f t="shared" ref="AC130:AC133" si="152">ROUND((+X130),0)</f>
        <v>229508</v>
      </c>
      <c r="AD130" s="52" t="s">
        <v>28</v>
      </c>
    </row>
    <row r="131" spans="1:30" ht="28.5" customHeight="1" x14ac:dyDescent="0.25">
      <c r="A131" s="12">
        <v>2</v>
      </c>
      <c r="B131" s="13" t="s">
        <v>138</v>
      </c>
      <c r="C131" s="14" t="s">
        <v>26</v>
      </c>
      <c r="D131" s="15">
        <v>1</v>
      </c>
      <c r="E131" s="15" t="s">
        <v>27</v>
      </c>
      <c r="F131" s="15">
        <v>1</v>
      </c>
      <c r="G131" s="25">
        <v>312340</v>
      </c>
      <c r="H131" s="25">
        <v>59344.6</v>
      </c>
      <c r="I131" s="39">
        <v>371684.6</v>
      </c>
      <c r="J131" s="34">
        <v>322525</v>
      </c>
      <c r="K131" s="40">
        <f t="shared" si="81"/>
        <v>61279.75</v>
      </c>
      <c r="L131" s="41">
        <f t="shared" si="82"/>
        <v>383804.75</v>
      </c>
      <c r="M131" s="34">
        <v>339500</v>
      </c>
      <c r="N131" s="34">
        <v>64505</v>
      </c>
      <c r="O131" s="34">
        <v>404005</v>
      </c>
      <c r="P131" s="36">
        <v>404061</v>
      </c>
      <c r="Q131" s="37">
        <v>76771.59</v>
      </c>
      <c r="R131" s="42">
        <f t="shared" si="151"/>
        <v>480832.58999999997</v>
      </c>
      <c r="S131" s="36">
        <v>350000</v>
      </c>
      <c r="T131" s="36">
        <f t="shared" ref="T131:T137" si="153">S131*0.19</f>
        <v>66500</v>
      </c>
      <c r="U131" s="38">
        <f t="shared" ref="U131:U137" si="154">+S131+T131</f>
        <v>416500</v>
      </c>
      <c r="W131" s="50">
        <f t="shared" si="85"/>
        <v>371684.6</v>
      </c>
      <c r="X131" s="50">
        <f t="shared" si="86"/>
        <v>411365.38799999998</v>
      </c>
      <c r="Y131" s="51">
        <f t="shared" si="87"/>
        <v>408101.70690739917</v>
      </c>
      <c r="Z131" s="51">
        <f t="shared" si="88"/>
        <v>409690.70496855659</v>
      </c>
      <c r="AA131" s="51">
        <f t="shared" si="83"/>
        <v>28058.554277625779</v>
      </c>
      <c r="AB131" s="109">
        <f t="shared" si="84"/>
        <v>6.8208349793458509E-2</v>
      </c>
      <c r="AC131" s="115">
        <f t="shared" si="152"/>
        <v>411365</v>
      </c>
      <c r="AD131" s="52" t="s">
        <v>28</v>
      </c>
    </row>
    <row r="132" spans="1:30" ht="15" customHeight="1" x14ac:dyDescent="0.25">
      <c r="A132" s="12">
        <v>3</v>
      </c>
      <c r="B132" s="13" t="s">
        <v>139</v>
      </c>
      <c r="C132" s="14" t="s">
        <v>26</v>
      </c>
      <c r="D132" s="15">
        <v>1</v>
      </c>
      <c r="E132" s="15" t="s">
        <v>27</v>
      </c>
      <c r="F132" s="15">
        <v>1</v>
      </c>
      <c r="G132" s="25">
        <v>1338600</v>
      </c>
      <c r="H132" s="25">
        <v>254334</v>
      </c>
      <c r="I132" s="39">
        <v>1592934</v>
      </c>
      <c r="J132" s="34">
        <v>1382250</v>
      </c>
      <c r="K132" s="40">
        <f t="shared" si="81"/>
        <v>262627.5</v>
      </c>
      <c r="L132" s="41">
        <f t="shared" si="82"/>
        <v>1644877.5</v>
      </c>
      <c r="M132" s="34">
        <v>1455000</v>
      </c>
      <c r="N132" s="34">
        <v>276450</v>
      </c>
      <c r="O132" s="34">
        <v>1731450</v>
      </c>
      <c r="P132" s="36">
        <v>1167139</v>
      </c>
      <c r="Q132" s="37">
        <v>221756.41</v>
      </c>
      <c r="R132" s="42">
        <f t="shared" si="151"/>
        <v>1388895.41</v>
      </c>
      <c r="S132" s="36">
        <v>1500000</v>
      </c>
      <c r="T132" s="36">
        <f t="shared" si="153"/>
        <v>285000</v>
      </c>
      <c r="U132" s="38">
        <f t="shared" si="154"/>
        <v>1785000</v>
      </c>
      <c r="W132" s="50">
        <f t="shared" si="85"/>
        <v>1388895.41</v>
      </c>
      <c r="X132" s="50">
        <f t="shared" si="86"/>
        <v>1628631.382</v>
      </c>
      <c r="Y132" s="51">
        <f t="shared" si="87"/>
        <v>1616296.5491025511</v>
      </c>
      <c r="Z132" s="51">
        <f t="shared" si="88"/>
        <v>1622593.7992175717</v>
      </c>
      <c r="AA132" s="51">
        <f t="shared" si="83"/>
        <v>169518.93149554831</v>
      </c>
      <c r="AB132" s="109">
        <f t="shared" si="84"/>
        <v>0.10408674017282833</v>
      </c>
      <c r="AC132" s="115">
        <f t="shared" si="152"/>
        <v>1628631</v>
      </c>
      <c r="AD132" s="52" t="s">
        <v>28</v>
      </c>
    </row>
    <row r="133" spans="1:30" ht="28.5" customHeight="1" x14ac:dyDescent="0.25">
      <c r="A133" s="12">
        <v>4</v>
      </c>
      <c r="B133" s="13" t="s">
        <v>140</v>
      </c>
      <c r="C133" s="14" t="s">
        <v>26</v>
      </c>
      <c r="D133" s="15">
        <v>1</v>
      </c>
      <c r="E133" s="15" t="s">
        <v>27</v>
      </c>
      <c r="F133" s="15">
        <v>1</v>
      </c>
      <c r="G133" s="25">
        <v>446200</v>
      </c>
      <c r="H133" s="25">
        <v>84778</v>
      </c>
      <c r="I133" s="39">
        <v>530978</v>
      </c>
      <c r="J133" s="34">
        <v>460750</v>
      </c>
      <c r="K133" s="40">
        <f t="shared" si="81"/>
        <v>87542.5</v>
      </c>
      <c r="L133" s="41">
        <f t="shared" si="82"/>
        <v>548292.5</v>
      </c>
      <c r="M133" s="34">
        <v>485000</v>
      </c>
      <c r="N133" s="34">
        <v>92150</v>
      </c>
      <c r="O133" s="34">
        <v>577150</v>
      </c>
      <c r="P133" s="36">
        <v>418039</v>
      </c>
      <c r="Q133" s="37">
        <v>79427.41</v>
      </c>
      <c r="R133" s="42">
        <f t="shared" si="151"/>
        <v>497466.41000000003</v>
      </c>
      <c r="S133" s="36">
        <v>500000</v>
      </c>
      <c r="T133" s="36">
        <f t="shared" si="153"/>
        <v>95000</v>
      </c>
      <c r="U133" s="38">
        <f t="shared" si="154"/>
        <v>595000</v>
      </c>
      <c r="W133" s="50">
        <f t="shared" si="85"/>
        <v>497466.41000000003</v>
      </c>
      <c r="X133" s="50">
        <f t="shared" si="86"/>
        <v>549777.38199999998</v>
      </c>
      <c r="Y133" s="51">
        <f t="shared" si="87"/>
        <v>547604.86283821764</v>
      </c>
      <c r="Z133" s="51">
        <f t="shared" si="88"/>
        <v>548695.82032751699</v>
      </c>
      <c r="AA133" s="51">
        <f t="shared" si="83"/>
        <v>36989.443031659583</v>
      </c>
      <c r="AB133" s="109">
        <f t="shared" si="84"/>
        <v>6.7280765347417629E-2</v>
      </c>
      <c r="AC133" s="115">
        <f t="shared" si="152"/>
        <v>549777</v>
      </c>
      <c r="AD133" s="52" t="s">
        <v>28</v>
      </c>
    </row>
    <row r="134" spans="1:30" ht="28.5" customHeight="1" x14ac:dyDescent="0.25">
      <c r="A134" s="12">
        <v>5</v>
      </c>
      <c r="B134" s="13" t="s">
        <v>141</v>
      </c>
      <c r="C134" s="14" t="s">
        <v>34</v>
      </c>
      <c r="D134" s="15">
        <v>1</v>
      </c>
      <c r="E134" s="15" t="s">
        <v>27</v>
      </c>
      <c r="F134" s="15">
        <v>1</v>
      </c>
      <c r="G134" s="25">
        <v>249872</v>
      </c>
      <c r="H134" s="25">
        <v>47475.68</v>
      </c>
      <c r="I134" s="39">
        <v>297347.68</v>
      </c>
      <c r="J134" s="34">
        <v>258020</v>
      </c>
      <c r="K134" s="40">
        <f t="shared" si="81"/>
        <v>49023.8</v>
      </c>
      <c r="L134" s="41">
        <f t="shared" si="82"/>
        <v>307043.8</v>
      </c>
      <c r="M134" s="34">
        <v>271600</v>
      </c>
      <c r="N134" s="34">
        <v>51604</v>
      </c>
      <c r="O134" s="34">
        <v>323204</v>
      </c>
      <c r="P134" s="36">
        <v>700670</v>
      </c>
      <c r="Q134" s="37">
        <v>133127.29999999999</v>
      </c>
      <c r="R134" s="42">
        <f t="shared" si="151"/>
        <v>833797.3</v>
      </c>
      <c r="S134" s="36">
        <v>280000</v>
      </c>
      <c r="T134" s="36">
        <f t="shared" si="153"/>
        <v>53200</v>
      </c>
      <c r="U134" s="38">
        <f t="shared" si="154"/>
        <v>333200</v>
      </c>
      <c r="W134" s="50">
        <f t="shared" si="85"/>
        <v>297347.68</v>
      </c>
      <c r="X134" s="50">
        <f t="shared" si="86"/>
        <v>418918.55599999998</v>
      </c>
      <c r="Y134" s="51">
        <f t="shared" si="87"/>
        <v>359337.77927135804</v>
      </c>
      <c r="Z134" s="51">
        <f t="shared" si="88"/>
        <v>382596.8747533951</v>
      </c>
      <c r="AA134" s="51">
        <f t="shared" si="83"/>
        <v>85963.590814388648</v>
      </c>
      <c r="AB134" s="109">
        <f t="shared" si="84"/>
        <v>0.2052035881036233</v>
      </c>
      <c r="AC134" s="116">
        <f>ROUND((+Z134),0)</f>
        <v>382597</v>
      </c>
      <c r="AD134" s="52" t="s">
        <v>56</v>
      </c>
    </row>
    <row r="135" spans="1:30" ht="57" customHeight="1" x14ac:dyDescent="0.25">
      <c r="A135" s="12">
        <v>6</v>
      </c>
      <c r="B135" s="13" t="s">
        <v>142</v>
      </c>
      <c r="C135" s="14" t="s">
        <v>34</v>
      </c>
      <c r="D135" s="15">
        <v>1</v>
      </c>
      <c r="E135" s="15" t="s">
        <v>27</v>
      </c>
      <c r="F135" s="15">
        <v>1</v>
      </c>
      <c r="G135" s="25">
        <v>1338600</v>
      </c>
      <c r="H135" s="25">
        <v>254334</v>
      </c>
      <c r="I135" s="39">
        <v>1592934</v>
      </c>
      <c r="J135" s="34">
        <v>1382250</v>
      </c>
      <c r="K135" s="40">
        <f t="shared" si="81"/>
        <v>262627.5</v>
      </c>
      <c r="L135" s="41">
        <f t="shared" si="82"/>
        <v>1644877.5</v>
      </c>
      <c r="M135" s="34">
        <v>1455000</v>
      </c>
      <c r="N135" s="34">
        <v>276450</v>
      </c>
      <c r="O135" s="34">
        <v>1731450</v>
      </c>
      <c r="P135" s="36">
        <v>1341101</v>
      </c>
      <c r="Q135" s="37">
        <v>254809.19</v>
      </c>
      <c r="R135" s="42">
        <f t="shared" si="151"/>
        <v>1595910.19</v>
      </c>
      <c r="S135" s="36">
        <v>1500000</v>
      </c>
      <c r="T135" s="36">
        <f t="shared" si="153"/>
        <v>285000</v>
      </c>
      <c r="U135" s="38">
        <f t="shared" si="154"/>
        <v>1785000</v>
      </c>
      <c r="W135" s="50">
        <f t="shared" si="85"/>
        <v>1592934</v>
      </c>
      <c r="X135" s="50">
        <f t="shared" si="86"/>
        <v>1670034.338</v>
      </c>
      <c r="Y135" s="51">
        <f t="shared" si="87"/>
        <v>1666612.900745224</v>
      </c>
      <c r="Z135" s="51">
        <f t="shared" si="88"/>
        <v>1668313.2267561436</v>
      </c>
      <c r="AA135" s="51">
        <f t="shared" si="83"/>
        <v>54518.171831574844</v>
      </c>
      <c r="AB135" s="109">
        <f t="shared" si="84"/>
        <v>3.2644940640480916E-2</v>
      </c>
      <c r="AC135" s="115">
        <f>ROUND((+X135),0)</f>
        <v>1670034</v>
      </c>
      <c r="AD135" s="52" t="s">
        <v>28</v>
      </c>
    </row>
    <row r="136" spans="1:30" ht="28.5" customHeight="1" x14ac:dyDescent="0.25">
      <c r="A136" s="12">
        <v>7</v>
      </c>
      <c r="B136" s="13" t="s">
        <v>143</v>
      </c>
      <c r="C136" s="14" t="s">
        <v>34</v>
      </c>
      <c r="D136" s="15">
        <v>1</v>
      </c>
      <c r="E136" s="15" t="s">
        <v>27</v>
      </c>
      <c r="F136" s="15">
        <v>1</v>
      </c>
      <c r="G136" s="25">
        <v>1606320</v>
      </c>
      <c r="H136" s="25">
        <v>305200.8</v>
      </c>
      <c r="I136" s="39">
        <v>1911520.8</v>
      </c>
      <c r="J136" s="34">
        <v>1658700</v>
      </c>
      <c r="K136" s="40">
        <f t="shared" si="81"/>
        <v>315153</v>
      </c>
      <c r="L136" s="41">
        <f t="shared" si="82"/>
        <v>1973853</v>
      </c>
      <c r="M136" s="34">
        <v>1746000</v>
      </c>
      <c r="N136" s="34">
        <v>331740</v>
      </c>
      <c r="O136" s="34">
        <v>2077740</v>
      </c>
      <c r="P136" s="36">
        <v>1052189</v>
      </c>
      <c r="Q136" s="37">
        <v>199915.91</v>
      </c>
      <c r="R136" s="42">
        <f t="shared" si="151"/>
        <v>1252104.9099999999</v>
      </c>
      <c r="S136" s="36">
        <v>1800000</v>
      </c>
      <c r="T136" s="36">
        <f t="shared" si="153"/>
        <v>342000</v>
      </c>
      <c r="U136" s="38">
        <f t="shared" si="154"/>
        <v>2142000</v>
      </c>
      <c r="W136" s="50">
        <f t="shared" si="85"/>
        <v>1252104.9099999999</v>
      </c>
      <c r="X136" s="50">
        <f t="shared" si="86"/>
        <v>1871443.7420000001</v>
      </c>
      <c r="Y136" s="51">
        <f t="shared" si="87"/>
        <v>1800784.4654427895</v>
      </c>
      <c r="Z136" s="51">
        <f t="shared" si="88"/>
        <v>1838861.6010778206</v>
      </c>
      <c r="AA136" s="51">
        <f t="shared" si="83"/>
        <v>437938.68795935635</v>
      </c>
      <c r="AB136" s="109">
        <f t="shared" si="84"/>
        <v>0.23401114237681228</v>
      </c>
      <c r="AC136" s="116">
        <f>ROUND((+Z136),0)</f>
        <v>1838862</v>
      </c>
      <c r="AD136" s="52" t="s">
        <v>56</v>
      </c>
    </row>
    <row r="137" spans="1:30" ht="29.25" customHeight="1" thickBot="1" x14ac:dyDescent="0.3">
      <c r="A137" s="19">
        <v>8</v>
      </c>
      <c r="B137" s="21" t="s">
        <v>144</v>
      </c>
      <c r="C137" s="22" t="s">
        <v>34</v>
      </c>
      <c r="D137" s="20">
        <v>1</v>
      </c>
      <c r="E137" s="20" t="s">
        <v>27</v>
      </c>
      <c r="F137" s="20">
        <v>1</v>
      </c>
      <c r="G137" s="25">
        <v>2677200</v>
      </c>
      <c r="H137" s="25">
        <v>508668</v>
      </c>
      <c r="I137" s="39">
        <v>3185868</v>
      </c>
      <c r="J137" s="34">
        <v>2764500</v>
      </c>
      <c r="K137" s="40">
        <f t="shared" si="81"/>
        <v>525255</v>
      </c>
      <c r="L137" s="41">
        <f t="shared" si="82"/>
        <v>3289755</v>
      </c>
      <c r="M137" s="34">
        <v>2910000</v>
      </c>
      <c r="N137" s="34">
        <v>552900</v>
      </c>
      <c r="O137" s="34">
        <v>3462900</v>
      </c>
      <c r="P137" s="36">
        <v>1151909</v>
      </c>
      <c r="Q137" s="37">
        <v>218862.71</v>
      </c>
      <c r="R137" s="42">
        <f t="shared" si="151"/>
        <v>1370771.71</v>
      </c>
      <c r="S137" s="36">
        <v>3000000</v>
      </c>
      <c r="T137" s="36">
        <f t="shared" si="153"/>
        <v>570000</v>
      </c>
      <c r="U137" s="38">
        <f t="shared" si="154"/>
        <v>3570000</v>
      </c>
      <c r="W137" s="50">
        <f t="shared" ref="W137" si="155">MIN(U137,O137,L137,I137)</f>
        <v>3185868</v>
      </c>
      <c r="X137" s="50">
        <f t="shared" ref="X137" si="156">AVERAGE(U137,O137,L137,I137)</f>
        <v>3377130.75</v>
      </c>
      <c r="Y137" s="51">
        <f t="shared" ref="Y137" si="157">HARMEAN(U137,O137,L137,I137)</f>
        <v>3370556.7712944564</v>
      </c>
      <c r="Z137" s="51">
        <f t="shared" ref="Z137" si="158">GEOMEAN(U137,O137,L137,I137)</f>
        <v>3373843.0459217792</v>
      </c>
      <c r="AA137" s="51">
        <f t="shared" si="83"/>
        <v>135243.18751338735</v>
      </c>
      <c r="AB137" s="109">
        <f t="shared" si="84"/>
        <v>4.0046772697026126E-2</v>
      </c>
      <c r="AC137" s="115">
        <f>ROUND((+X137),0)</f>
        <v>3377131</v>
      </c>
      <c r="AD137" s="52" t="s">
        <v>28</v>
      </c>
    </row>
    <row r="138" spans="1:30" ht="46.9" customHeight="1" thickBot="1" x14ac:dyDescent="0.3">
      <c r="A138" s="112" t="s">
        <v>145</v>
      </c>
      <c r="B138" s="32"/>
      <c r="C138" s="32"/>
      <c r="D138" s="32"/>
      <c r="E138" s="32"/>
      <c r="F138" s="33"/>
      <c r="G138" s="25"/>
      <c r="H138" s="25"/>
      <c r="I138" s="39"/>
      <c r="J138" s="46"/>
      <c r="K138" s="40"/>
      <c r="L138" s="41"/>
      <c r="M138" s="46"/>
      <c r="N138" s="46"/>
      <c r="O138" s="46"/>
      <c r="P138" s="46"/>
      <c r="Q138" s="47"/>
      <c r="R138" s="42"/>
      <c r="S138" s="46"/>
      <c r="T138" s="46"/>
      <c r="U138" s="46"/>
      <c r="W138" s="50"/>
      <c r="X138" s="50"/>
      <c r="Y138" s="51"/>
      <c r="Z138" s="51"/>
      <c r="AA138" s="51"/>
      <c r="AB138" s="109"/>
      <c r="AC138" s="115"/>
      <c r="AD138" s="35"/>
    </row>
    <row r="139" spans="1:30" ht="30" customHeight="1" x14ac:dyDescent="0.25">
      <c r="A139" s="12">
        <v>1</v>
      </c>
      <c r="B139" s="13" t="s">
        <v>25</v>
      </c>
      <c r="C139" s="14" t="s">
        <v>26</v>
      </c>
      <c r="D139" s="15">
        <v>1</v>
      </c>
      <c r="E139" s="15" t="s">
        <v>27</v>
      </c>
      <c r="F139" s="18">
        <v>1</v>
      </c>
      <c r="G139" s="25">
        <v>200928</v>
      </c>
      <c r="H139" s="25">
        <v>38176.32</v>
      </c>
      <c r="I139" s="39">
        <v>239104.32</v>
      </c>
      <c r="J139" s="34">
        <v>207480</v>
      </c>
      <c r="K139" s="40">
        <f t="shared" ref="K139:K202" si="159">J139*19/100</f>
        <v>39421.199999999997</v>
      </c>
      <c r="L139" s="41">
        <f t="shared" ref="L139:L202" si="160">SUM(J139:K139)</f>
        <v>246901.2</v>
      </c>
      <c r="M139" s="34">
        <v>218400</v>
      </c>
      <c r="N139" s="34">
        <v>41496</v>
      </c>
      <c r="O139" s="34">
        <v>259896</v>
      </c>
      <c r="P139" s="36"/>
      <c r="Q139" s="37"/>
      <c r="R139" s="42"/>
      <c r="S139" s="36"/>
      <c r="T139" s="36"/>
      <c r="U139" s="38"/>
      <c r="W139" s="50">
        <f t="shared" ref="W139:W202" si="161">MIN(U139,R139,O139,L139,I139)</f>
        <v>239104.32</v>
      </c>
      <c r="X139" s="50">
        <f t="shared" ref="X139:X202" si="162">AVERAGE(U139,R139,O139,L139,I139)</f>
        <v>248633.84</v>
      </c>
      <c r="Y139" s="51">
        <f t="shared" ref="Y139:Y202" si="163">HARMEAN(U139,R139,O139,L139,I139)</f>
        <v>248340.85714285716</v>
      </c>
      <c r="Z139" s="51">
        <f t="shared" ref="Z139:Z202" si="164">GEOMEAN(U139,R139,O139,L139,I139)</f>
        <v>248486.84749538047</v>
      </c>
      <c r="AA139" s="51">
        <f t="shared" ref="AA139:AA202" si="165">STDEVA(X139,W139)</f>
        <v>6738.3882134528212</v>
      </c>
      <c r="AB139" s="109">
        <f t="shared" ref="AB139:AB202" si="166">AA139/X139</f>
        <v>2.7101653634327576E-2</v>
      </c>
      <c r="AC139" s="115">
        <f>ROUND((+X139),0)</f>
        <v>248634</v>
      </c>
      <c r="AD139" s="52" t="s">
        <v>28</v>
      </c>
    </row>
    <row r="140" spans="1:30" ht="42.75" customHeight="1" x14ac:dyDescent="0.25">
      <c r="A140" s="12">
        <v>2</v>
      </c>
      <c r="B140" s="13" t="s">
        <v>146</v>
      </c>
      <c r="C140" s="14" t="s">
        <v>26</v>
      </c>
      <c r="D140" s="15">
        <v>1</v>
      </c>
      <c r="E140" s="15" t="s">
        <v>27</v>
      </c>
      <c r="F140" s="18">
        <v>1</v>
      </c>
      <c r="G140" s="25">
        <v>214176</v>
      </c>
      <c r="H140" s="25">
        <v>40693.440000000002</v>
      </c>
      <c r="I140" s="39">
        <v>254869.44</v>
      </c>
      <c r="J140" s="34">
        <v>221160</v>
      </c>
      <c r="K140" s="40">
        <f t="shared" si="159"/>
        <v>42020.4</v>
      </c>
      <c r="L140" s="41">
        <f t="shared" si="160"/>
        <v>263180.40000000002</v>
      </c>
      <c r="M140" s="34">
        <v>232800</v>
      </c>
      <c r="N140" s="34">
        <v>44232</v>
      </c>
      <c r="O140" s="34">
        <v>277032</v>
      </c>
      <c r="P140" s="36">
        <v>465417</v>
      </c>
      <c r="Q140" s="37">
        <v>88429.23</v>
      </c>
      <c r="R140" s="42">
        <f t="shared" si="151"/>
        <v>553846.23</v>
      </c>
      <c r="S140" s="36">
        <v>240000</v>
      </c>
      <c r="T140" s="36">
        <f t="shared" ref="T140:T145" si="167">S140*0.19</f>
        <v>45600</v>
      </c>
      <c r="U140" s="38">
        <f t="shared" ref="U140:U146" si="168">+S140+T140</f>
        <v>285600</v>
      </c>
      <c r="W140" s="50">
        <f t="shared" si="161"/>
        <v>254869.44</v>
      </c>
      <c r="X140" s="50">
        <f t="shared" si="162"/>
        <v>326905.61399999994</v>
      </c>
      <c r="Y140" s="51">
        <f t="shared" si="163"/>
        <v>300482.58011439175</v>
      </c>
      <c r="Z140" s="51">
        <f t="shared" si="164"/>
        <v>311637.51336020936</v>
      </c>
      <c r="AA140" s="51">
        <f t="shared" si="165"/>
        <v>50937.267126133527</v>
      </c>
      <c r="AB140" s="109">
        <f t="shared" si="166"/>
        <v>0.15581643430000422</v>
      </c>
      <c r="AC140" s="116">
        <f>ROUND((+Z140),0)</f>
        <v>311638</v>
      </c>
      <c r="AD140" s="52" t="s">
        <v>56</v>
      </c>
    </row>
    <row r="141" spans="1:30" ht="42.75" customHeight="1" x14ac:dyDescent="0.25">
      <c r="A141" s="12">
        <v>3</v>
      </c>
      <c r="B141" s="13" t="s">
        <v>147</v>
      </c>
      <c r="C141" s="14" t="s">
        <v>26</v>
      </c>
      <c r="D141" s="15">
        <v>1</v>
      </c>
      <c r="E141" s="15" t="s">
        <v>27</v>
      </c>
      <c r="F141" s="18">
        <v>1</v>
      </c>
      <c r="G141" s="25">
        <v>321264</v>
      </c>
      <c r="H141" s="25">
        <v>61040.160000000003</v>
      </c>
      <c r="I141" s="39">
        <v>382304.16000000003</v>
      </c>
      <c r="J141" s="34">
        <v>331740</v>
      </c>
      <c r="K141" s="40">
        <f t="shared" si="159"/>
        <v>63030.6</v>
      </c>
      <c r="L141" s="41">
        <f t="shared" si="160"/>
        <v>394770.6</v>
      </c>
      <c r="M141" s="34">
        <v>349200</v>
      </c>
      <c r="N141" s="34">
        <v>66348</v>
      </c>
      <c r="O141" s="34">
        <v>415548</v>
      </c>
      <c r="P141" s="36">
        <v>602689</v>
      </c>
      <c r="Q141" s="37">
        <v>114510.91</v>
      </c>
      <c r="R141" s="42">
        <f t="shared" si="151"/>
        <v>717199.91</v>
      </c>
      <c r="S141" s="36">
        <v>360000</v>
      </c>
      <c r="T141" s="36">
        <f t="shared" si="167"/>
        <v>68400</v>
      </c>
      <c r="U141" s="38">
        <f t="shared" si="168"/>
        <v>428400</v>
      </c>
      <c r="W141" s="50">
        <f t="shared" si="161"/>
        <v>382304.16000000003</v>
      </c>
      <c r="X141" s="50">
        <f t="shared" si="162"/>
        <v>467644.5340000001</v>
      </c>
      <c r="Y141" s="51">
        <f t="shared" si="163"/>
        <v>443110.21691529872</v>
      </c>
      <c r="Z141" s="51">
        <f t="shared" si="164"/>
        <v>453913.33554590738</v>
      </c>
      <c r="AA141" s="51">
        <f t="shared" si="165"/>
        <v>60344.757164396178</v>
      </c>
      <c r="AB141" s="109">
        <f t="shared" si="166"/>
        <v>0.12903980005547583</v>
      </c>
      <c r="AC141" s="115">
        <f>ROUND((+X141),0)</f>
        <v>467645</v>
      </c>
      <c r="AD141" s="52" t="s">
        <v>28</v>
      </c>
    </row>
    <row r="142" spans="1:30" ht="28.5" customHeight="1" x14ac:dyDescent="0.25">
      <c r="A142" s="12">
        <v>4</v>
      </c>
      <c r="B142" s="13" t="s">
        <v>148</v>
      </c>
      <c r="C142" s="14" t="s">
        <v>26</v>
      </c>
      <c r="D142" s="15">
        <v>1</v>
      </c>
      <c r="E142" s="15" t="s">
        <v>27</v>
      </c>
      <c r="F142" s="18">
        <v>1</v>
      </c>
      <c r="G142" s="25">
        <v>321264</v>
      </c>
      <c r="H142" s="25">
        <v>61040.160000000003</v>
      </c>
      <c r="I142" s="39">
        <v>382304.16000000003</v>
      </c>
      <c r="J142" s="34">
        <v>331740</v>
      </c>
      <c r="K142" s="40">
        <f t="shared" si="159"/>
        <v>63030.6</v>
      </c>
      <c r="L142" s="41">
        <f t="shared" si="160"/>
        <v>394770.6</v>
      </c>
      <c r="M142" s="34">
        <v>349200</v>
      </c>
      <c r="N142" s="34">
        <v>66348</v>
      </c>
      <c r="O142" s="34">
        <v>415548</v>
      </c>
      <c r="P142" s="36">
        <v>862438</v>
      </c>
      <c r="Q142" s="37">
        <v>163863.22</v>
      </c>
      <c r="R142" s="42">
        <f t="shared" si="151"/>
        <v>1026301.22</v>
      </c>
      <c r="S142" s="36">
        <v>360000</v>
      </c>
      <c r="T142" s="36">
        <f t="shared" si="167"/>
        <v>68400</v>
      </c>
      <c r="U142" s="38">
        <f t="shared" si="168"/>
        <v>428400</v>
      </c>
      <c r="W142" s="50">
        <f t="shared" si="161"/>
        <v>382304.16000000003</v>
      </c>
      <c r="X142" s="50">
        <f t="shared" si="162"/>
        <v>529464.79599999997</v>
      </c>
      <c r="Y142" s="51">
        <f t="shared" si="163"/>
        <v>460238.36265100562</v>
      </c>
      <c r="Z142" s="51">
        <f t="shared" si="164"/>
        <v>487640.60998107685</v>
      </c>
      <c r="AA142" s="51">
        <f t="shared" si="165"/>
        <v>104058.28363932503</v>
      </c>
      <c r="AB142" s="109">
        <f t="shared" si="166"/>
        <v>0.19653484882368844</v>
      </c>
      <c r="AC142" s="116">
        <f>ROUND((+Z142),0)</f>
        <v>487641</v>
      </c>
      <c r="AD142" s="52" t="s">
        <v>56</v>
      </c>
    </row>
    <row r="143" spans="1:30" ht="28.5" customHeight="1" x14ac:dyDescent="0.25">
      <c r="A143" s="12">
        <v>5</v>
      </c>
      <c r="B143" s="13" t="s">
        <v>149</v>
      </c>
      <c r="C143" s="14" t="s">
        <v>34</v>
      </c>
      <c r="D143" s="15">
        <v>1</v>
      </c>
      <c r="E143" s="15" t="s">
        <v>27</v>
      </c>
      <c r="F143" s="18">
        <v>1</v>
      </c>
      <c r="G143" s="25">
        <v>481896</v>
      </c>
      <c r="H143" s="25">
        <v>91560.24</v>
      </c>
      <c r="I143" s="39">
        <v>573456.24</v>
      </c>
      <c r="J143" s="34">
        <v>497610</v>
      </c>
      <c r="K143" s="40">
        <f t="shared" si="159"/>
        <v>94545.9</v>
      </c>
      <c r="L143" s="41">
        <f t="shared" si="160"/>
        <v>592155.9</v>
      </c>
      <c r="M143" s="34">
        <v>523800</v>
      </c>
      <c r="N143" s="34">
        <v>99522</v>
      </c>
      <c r="O143" s="34">
        <v>623322</v>
      </c>
      <c r="P143" s="36">
        <v>744303</v>
      </c>
      <c r="Q143" s="37">
        <v>141417.57</v>
      </c>
      <c r="R143" s="42">
        <f t="shared" si="151"/>
        <v>885720.57000000007</v>
      </c>
      <c r="S143" s="36">
        <v>540000</v>
      </c>
      <c r="T143" s="36">
        <f t="shared" si="167"/>
        <v>102600</v>
      </c>
      <c r="U143" s="38">
        <f t="shared" si="168"/>
        <v>642600</v>
      </c>
      <c r="W143" s="50">
        <f t="shared" si="161"/>
        <v>573456.24</v>
      </c>
      <c r="X143" s="50">
        <f t="shared" si="162"/>
        <v>663450.94200000004</v>
      </c>
      <c r="Y143" s="51">
        <f t="shared" si="163"/>
        <v>647495.09594641905</v>
      </c>
      <c r="Z143" s="51">
        <f t="shared" si="164"/>
        <v>654903.40770770039</v>
      </c>
      <c r="AA143" s="51">
        <f t="shared" si="165"/>
        <v>63635.864055062586</v>
      </c>
      <c r="AB143" s="109">
        <f t="shared" si="166"/>
        <v>9.591645745988342E-2</v>
      </c>
      <c r="AC143" s="115">
        <f t="shared" ref="AC143:AC146" si="169">ROUND((+X143),0)</f>
        <v>663451</v>
      </c>
      <c r="AD143" s="52" t="s">
        <v>28</v>
      </c>
    </row>
    <row r="144" spans="1:30" ht="28.5" customHeight="1" x14ac:dyDescent="0.25">
      <c r="A144" s="12">
        <v>6</v>
      </c>
      <c r="B144" s="13" t="s">
        <v>150</v>
      </c>
      <c r="C144" s="14" t="s">
        <v>34</v>
      </c>
      <c r="D144" s="15">
        <v>1</v>
      </c>
      <c r="E144" s="15" t="s">
        <v>27</v>
      </c>
      <c r="F144" s="18">
        <v>1</v>
      </c>
      <c r="G144" s="25">
        <v>348036</v>
      </c>
      <c r="H144" s="25">
        <v>66126.84</v>
      </c>
      <c r="I144" s="39">
        <v>414162.83999999997</v>
      </c>
      <c r="J144" s="34">
        <v>359385</v>
      </c>
      <c r="K144" s="40">
        <f t="shared" si="159"/>
        <v>68283.149999999994</v>
      </c>
      <c r="L144" s="41">
        <f t="shared" si="160"/>
        <v>427668.15</v>
      </c>
      <c r="M144" s="34">
        <v>378300</v>
      </c>
      <c r="N144" s="34">
        <v>71877</v>
      </c>
      <c r="O144" s="34">
        <v>450177</v>
      </c>
      <c r="P144" s="36">
        <v>679436</v>
      </c>
      <c r="Q144" s="37">
        <v>129092.84</v>
      </c>
      <c r="R144" s="42">
        <f t="shared" si="151"/>
        <v>808528.84</v>
      </c>
      <c r="S144" s="36">
        <v>390000</v>
      </c>
      <c r="T144" s="36">
        <f t="shared" si="167"/>
        <v>74100</v>
      </c>
      <c r="U144" s="38">
        <f t="shared" si="168"/>
        <v>464100</v>
      </c>
      <c r="W144" s="50">
        <f t="shared" si="161"/>
        <v>414162.83999999997</v>
      </c>
      <c r="X144" s="50">
        <f t="shared" si="162"/>
        <v>512927.36599999992</v>
      </c>
      <c r="Y144" s="51">
        <f t="shared" si="163"/>
        <v>482362.80950096401</v>
      </c>
      <c r="Z144" s="51">
        <f t="shared" si="164"/>
        <v>495671.19902613456</v>
      </c>
      <c r="AA144" s="51">
        <f t="shared" si="165"/>
        <v>69837.06607527539</v>
      </c>
      <c r="AB144" s="109">
        <f t="shared" si="166"/>
        <v>0.1361539093144728</v>
      </c>
      <c r="AC144" s="115">
        <f t="shared" si="169"/>
        <v>512927</v>
      </c>
      <c r="AD144" s="52" t="s">
        <v>28</v>
      </c>
    </row>
    <row r="145" spans="1:30" ht="28.5" customHeight="1" x14ac:dyDescent="0.25">
      <c r="A145" s="12">
        <v>7</v>
      </c>
      <c r="B145" s="13" t="s">
        <v>151</v>
      </c>
      <c r="C145" s="14" t="s">
        <v>34</v>
      </c>
      <c r="D145" s="15">
        <v>1</v>
      </c>
      <c r="E145" s="15" t="s">
        <v>27</v>
      </c>
      <c r="F145" s="18">
        <v>1</v>
      </c>
      <c r="G145" s="25">
        <v>669300</v>
      </c>
      <c r="H145" s="25">
        <v>127167</v>
      </c>
      <c r="I145" s="39">
        <v>796467</v>
      </c>
      <c r="J145" s="34">
        <v>691125</v>
      </c>
      <c r="K145" s="40">
        <f t="shared" si="159"/>
        <v>131313.75</v>
      </c>
      <c r="L145" s="41">
        <f t="shared" si="160"/>
        <v>822438.75</v>
      </c>
      <c r="M145" s="34">
        <v>727500</v>
      </c>
      <c r="N145" s="34">
        <v>138225</v>
      </c>
      <c r="O145" s="34">
        <v>865725</v>
      </c>
      <c r="P145" s="36">
        <v>1140432</v>
      </c>
      <c r="Q145" s="37">
        <v>216682.08</v>
      </c>
      <c r="R145" s="42">
        <f t="shared" si="151"/>
        <v>1357114.08</v>
      </c>
      <c r="S145" s="36">
        <v>750000</v>
      </c>
      <c r="T145" s="36">
        <f t="shared" si="167"/>
        <v>142500</v>
      </c>
      <c r="U145" s="38">
        <f t="shared" si="168"/>
        <v>892500</v>
      </c>
      <c r="W145" s="50">
        <f t="shared" si="161"/>
        <v>796467</v>
      </c>
      <c r="X145" s="50">
        <f t="shared" si="162"/>
        <v>946848.96600000001</v>
      </c>
      <c r="Y145" s="51">
        <f t="shared" si="163"/>
        <v>911768.53438312968</v>
      </c>
      <c r="Z145" s="51">
        <f t="shared" si="164"/>
        <v>927630.83876487706</v>
      </c>
      <c r="AA145" s="51">
        <f t="shared" si="165"/>
        <v>106336.10792676485</v>
      </c>
      <c r="AB145" s="109">
        <f t="shared" si="166"/>
        <v>0.11230524798055791</v>
      </c>
      <c r="AC145" s="115">
        <f t="shared" si="169"/>
        <v>946849</v>
      </c>
      <c r="AD145" s="52" t="s">
        <v>28</v>
      </c>
    </row>
    <row r="146" spans="1:30" ht="29.25" customHeight="1" thickBot="1" x14ac:dyDescent="0.3">
      <c r="A146" s="19">
        <v>8</v>
      </c>
      <c r="B146" s="21" t="s">
        <v>152</v>
      </c>
      <c r="C146" s="22" t="s">
        <v>34</v>
      </c>
      <c r="D146" s="20">
        <v>1</v>
      </c>
      <c r="E146" s="20" t="s">
        <v>27</v>
      </c>
      <c r="F146" s="18">
        <v>1</v>
      </c>
      <c r="G146" s="25">
        <v>481896</v>
      </c>
      <c r="H146" s="25">
        <v>91560.24</v>
      </c>
      <c r="I146" s="39">
        <v>573456.24</v>
      </c>
      <c r="J146" s="34">
        <v>497610</v>
      </c>
      <c r="K146" s="40">
        <f t="shared" si="159"/>
        <v>94545.9</v>
      </c>
      <c r="L146" s="41">
        <f t="shared" si="160"/>
        <v>592155.9</v>
      </c>
      <c r="M146" s="34">
        <v>523800</v>
      </c>
      <c r="N146" s="34">
        <v>99522</v>
      </c>
      <c r="O146" s="34">
        <v>623322</v>
      </c>
      <c r="P146" s="36">
        <v>699166</v>
      </c>
      <c r="Q146" s="37">
        <v>132841.54</v>
      </c>
      <c r="R146" s="42">
        <f t="shared" si="151"/>
        <v>832007.54</v>
      </c>
      <c r="S146" s="36">
        <v>540000</v>
      </c>
      <c r="T146" s="36">
        <f>S146*0.19</f>
        <v>102600</v>
      </c>
      <c r="U146" s="38">
        <f t="shared" si="168"/>
        <v>642600</v>
      </c>
      <c r="W146" s="50">
        <f t="shared" si="161"/>
        <v>573456.24</v>
      </c>
      <c r="X146" s="50">
        <f t="shared" si="162"/>
        <v>652708.33599999989</v>
      </c>
      <c r="Y146" s="51">
        <f t="shared" si="163"/>
        <v>641440.5918435757</v>
      </c>
      <c r="Z146" s="51">
        <f t="shared" si="164"/>
        <v>646760.30396024615</v>
      </c>
      <c r="AA146" s="51">
        <f t="shared" si="165"/>
        <v>56039.69450484719</v>
      </c>
      <c r="AB146" s="109">
        <f t="shared" si="166"/>
        <v>8.5857176037119273E-2</v>
      </c>
      <c r="AC146" s="115">
        <f t="shared" si="169"/>
        <v>652708</v>
      </c>
      <c r="AD146" s="52" t="s">
        <v>28</v>
      </c>
    </row>
    <row r="147" spans="1:30" ht="62.45" customHeight="1" thickBot="1" x14ac:dyDescent="0.3">
      <c r="A147" s="112" t="s">
        <v>153</v>
      </c>
      <c r="B147" s="32"/>
      <c r="C147" s="32"/>
      <c r="D147" s="32"/>
      <c r="E147" s="32"/>
      <c r="F147" s="33"/>
      <c r="G147" s="25"/>
      <c r="H147" s="25"/>
      <c r="I147" s="39"/>
      <c r="J147" s="46"/>
      <c r="K147" s="40"/>
      <c r="L147" s="41"/>
      <c r="M147" s="46"/>
      <c r="N147" s="46"/>
      <c r="O147" s="46"/>
      <c r="P147" s="46"/>
      <c r="Q147" s="47"/>
      <c r="R147" s="42"/>
      <c r="S147" s="46"/>
      <c r="T147" s="46"/>
      <c r="U147" s="46"/>
      <c r="W147" s="50"/>
      <c r="X147" s="50"/>
      <c r="Y147" s="51"/>
      <c r="Z147" s="51"/>
      <c r="AA147" s="51"/>
      <c r="AB147" s="109"/>
      <c r="AC147" s="115"/>
      <c r="AD147" s="35"/>
    </row>
    <row r="148" spans="1:30" ht="31.5" customHeight="1" x14ac:dyDescent="0.25">
      <c r="A148" s="12">
        <v>1</v>
      </c>
      <c r="B148" s="13" t="s">
        <v>25</v>
      </c>
      <c r="C148" s="14" t="s">
        <v>26</v>
      </c>
      <c r="D148" s="15">
        <v>1</v>
      </c>
      <c r="E148" s="15" t="s">
        <v>27</v>
      </c>
      <c r="F148" s="18">
        <v>1</v>
      </c>
      <c r="G148" s="25">
        <v>278208</v>
      </c>
      <c r="H148" s="25">
        <v>52859.520000000004</v>
      </c>
      <c r="I148" s="39">
        <v>331067.52000000002</v>
      </c>
      <c r="J148" s="34">
        <v>287280</v>
      </c>
      <c r="K148" s="40">
        <f t="shared" si="159"/>
        <v>54583.199999999997</v>
      </c>
      <c r="L148" s="41">
        <f t="shared" si="160"/>
        <v>341863.2</v>
      </c>
      <c r="M148" s="34">
        <v>302400</v>
      </c>
      <c r="N148" s="34">
        <v>57456</v>
      </c>
      <c r="O148" s="34">
        <v>359856</v>
      </c>
      <c r="P148" s="36"/>
      <c r="Q148" s="37"/>
      <c r="R148" s="42"/>
      <c r="S148" s="36"/>
      <c r="T148" s="36"/>
      <c r="U148" s="38"/>
      <c r="W148" s="50">
        <f t="shared" si="161"/>
        <v>331067.52000000002</v>
      </c>
      <c r="X148" s="50">
        <f t="shared" si="162"/>
        <v>344262.24</v>
      </c>
      <c r="Y148" s="51">
        <f t="shared" si="163"/>
        <v>343856.57142857148</v>
      </c>
      <c r="Z148" s="51">
        <f t="shared" si="164"/>
        <v>344058.71191668062</v>
      </c>
      <c r="AA148" s="51">
        <f t="shared" si="165"/>
        <v>9330.0759878577428</v>
      </c>
      <c r="AB148" s="109">
        <f t="shared" si="166"/>
        <v>2.7101653634327549E-2</v>
      </c>
      <c r="AC148" s="115">
        <f>ROUND((+X148),0)</f>
        <v>344262</v>
      </c>
      <c r="AD148" s="52" t="s">
        <v>28</v>
      </c>
    </row>
    <row r="149" spans="1:30" ht="28.5" customHeight="1" x14ac:dyDescent="0.25">
      <c r="A149" s="12">
        <v>2</v>
      </c>
      <c r="B149" s="13" t="s">
        <v>154</v>
      </c>
      <c r="C149" s="14" t="s">
        <v>26</v>
      </c>
      <c r="D149" s="15">
        <v>1</v>
      </c>
      <c r="E149" s="15" t="s">
        <v>27</v>
      </c>
      <c r="F149" s="18">
        <v>1</v>
      </c>
      <c r="G149" s="25">
        <v>669300</v>
      </c>
      <c r="H149" s="25">
        <v>127167</v>
      </c>
      <c r="I149" s="39">
        <v>796467</v>
      </c>
      <c r="J149" s="34">
        <v>691125</v>
      </c>
      <c r="K149" s="40">
        <f t="shared" si="159"/>
        <v>131313.75</v>
      </c>
      <c r="L149" s="41">
        <f t="shared" si="160"/>
        <v>822438.75</v>
      </c>
      <c r="M149" s="34">
        <v>727500</v>
      </c>
      <c r="N149" s="34">
        <v>138225</v>
      </c>
      <c r="O149" s="34">
        <v>865725</v>
      </c>
      <c r="P149" s="36">
        <v>444649</v>
      </c>
      <c r="Q149" s="37">
        <v>84483.31</v>
      </c>
      <c r="R149" s="42">
        <f t="shared" si="151"/>
        <v>529132.31000000006</v>
      </c>
      <c r="S149" s="36">
        <v>750000</v>
      </c>
      <c r="T149" s="36">
        <f t="shared" ref="T149:T155" si="170">S149*0.19</f>
        <v>142500</v>
      </c>
      <c r="U149" s="38">
        <f t="shared" ref="U149:U155" si="171">+S149+T149</f>
        <v>892500</v>
      </c>
      <c r="W149" s="50">
        <f t="shared" si="161"/>
        <v>529132.31000000006</v>
      </c>
      <c r="X149" s="50">
        <f t="shared" si="162"/>
        <v>781252.61199999996</v>
      </c>
      <c r="Y149" s="51">
        <f t="shared" si="163"/>
        <v>753366.41478337743</v>
      </c>
      <c r="Z149" s="51">
        <f t="shared" si="164"/>
        <v>768360.02708432102</v>
      </c>
      <c r="AA149" s="51">
        <f t="shared" si="165"/>
        <v>178275.97521900039</v>
      </c>
      <c r="AB149" s="109">
        <f t="shared" si="166"/>
        <v>0.2281924853506927</v>
      </c>
      <c r="AC149" s="116">
        <f t="shared" ref="AC149:AC151" si="172">ROUND((+Z149),0)</f>
        <v>768360</v>
      </c>
      <c r="AD149" s="52" t="s">
        <v>56</v>
      </c>
    </row>
    <row r="150" spans="1:30" ht="15" customHeight="1" x14ac:dyDescent="0.25">
      <c r="A150" s="12">
        <v>3</v>
      </c>
      <c r="B150" s="13" t="s">
        <v>155</v>
      </c>
      <c r="C150" s="14" t="s">
        <v>26</v>
      </c>
      <c r="D150" s="15">
        <v>1</v>
      </c>
      <c r="E150" s="15" t="s">
        <v>27</v>
      </c>
      <c r="F150" s="18">
        <v>1</v>
      </c>
      <c r="G150" s="25">
        <v>669300</v>
      </c>
      <c r="H150" s="25">
        <v>127167</v>
      </c>
      <c r="I150" s="39">
        <v>796467</v>
      </c>
      <c r="J150" s="34">
        <v>691125</v>
      </c>
      <c r="K150" s="40">
        <f t="shared" si="159"/>
        <v>131313.75</v>
      </c>
      <c r="L150" s="41">
        <f t="shared" si="160"/>
        <v>822438.75</v>
      </c>
      <c r="M150" s="34">
        <v>727500</v>
      </c>
      <c r="N150" s="34">
        <v>138225</v>
      </c>
      <c r="O150" s="34">
        <v>865725</v>
      </c>
      <c r="P150" s="36">
        <v>464932</v>
      </c>
      <c r="Q150" s="37">
        <v>88337.08</v>
      </c>
      <c r="R150" s="42">
        <f t="shared" si="151"/>
        <v>553269.07999999996</v>
      </c>
      <c r="S150" s="36">
        <v>750000</v>
      </c>
      <c r="T150" s="36">
        <f t="shared" si="170"/>
        <v>142500</v>
      </c>
      <c r="U150" s="38">
        <f t="shared" si="171"/>
        <v>892500</v>
      </c>
      <c r="W150" s="50">
        <f t="shared" si="161"/>
        <v>553269.07999999996</v>
      </c>
      <c r="X150" s="50">
        <f t="shared" si="162"/>
        <v>786079.96600000001</v>
      </c>
      <c r="Y150" s="51">
        <f t="shared" si="163"/>
        <v>762842.95614068583</v>
      </c>
      <c r="Z150" s="51">
        <f t="shared" si="164"/>
        <v>775245.38020438864</v>
      </c>
      <c r="AA150" s="51">
        <f t="shared" si="165"/>
        <v>164622.15622464751</v>
      </c>
      <c r="AB150" s="109">
        <f t="shared" si="166"/>
        <v>0.20942164072992989</v>
      </c>
      <c r="AC150" s="116">
        <f t="shared" si="172"/>
        <v>775245</v>
      </c>
      <c r="AD150" s="52" t="s">
        <v>56</v>
      </c>
    </row>
    <row r="151" spans="1:30" ht="15" customHeight="1" x14ac:dyDescent="0.25">
      <c r="A151" s="12">
        <v>4</v>
      </c>
      <c r="B151" s="13" t="s">
        <v>156</v>
      </c>
      <c r="C151" s="14" t="s">
        <v>26</v>
      </c>
      <c r="D151" s="15">
        <v>1</v>
      </c>
      <c r="E151" s="15" t="s">
        <v>27</v>
      </c>
      <c r="F151" s="18">
        <v>1</v>
      </c>
      <c r="G151" s="25">
        <v>990564</v>
      </c>
      <c r="H151" s="25">
        <v>188207.16</v>
      </c>
      <c r="I151" s="39">
        <v>1178771.1599999999</v>
      </c>
      <c r="J151" s="34">
        <v>1022865</v>
      </c>
      <c r="K151" s="40">
        <f t="shared" si="159"/>
        <v>194344.35</v>
      </c>
      <c r="L151" s="41">
        <f t="shared" si="160"/>
        <v>1217209.3500000001</v>
      </c>
      <c r="M151" s="34">
        <v>1076700</v>
      </c>
      <c r="N151" s="34">
        <v>204573</v>
      </c>
      <c r="O151" s="34">
        <v>1281273</v>
      </c>
      <c r="P151" s="36">
        <v>736259</v>
      </c>
      <c r="Q151" s="37">
        <v>139889.21</v>
      </c>
      <c r="R151" s="42">
        <f t="shared" si="151"/>
        <v>876148.21</v>
      </c>
      <c r="S151" s="36">
        <v>1110000</v>
      </c>
      <c r="T151" s="36">
        <f t="shared" si="170"/>
        <v>210900</v>
      </c>
      <c r="U151" s="38">
        <f t="shared" si="171"/>
        <v>1320900</v>
      </c>
      <c r="W151" s="50">
        <f t="shared" si="161"/>
        <v>876148.21</v>
      </c>
      <c r="X151" s="50">
        <f t="shared" si="162"/>
        <v>1174860.344</v>
      </c>
      <c r="Y151" s="51">
        <f t="shared" si="163"/>
        <v>1149746.3642457305</v>
      </c>
      <c r="Z151" s="51">
        <f t="shared" si="164"/>
        <v>1162992.1808210355</v>
      </c>
      <c r="AA151" s="51">
        <f t="shared" si="165"/>
        <v>211221.37557410469</v>
      </c>
      <c r="AB151" s="109">
        <f t="shared" si="166"/>
        <v>0.17978424129541024</v>
      </c>
      <c r="AC151" s="116">
        <f t="shared" si="172"/>
        <v>1162992</v>
      </c>
      <c r="AD151" s="52" t="s">
        <v>56</v>
      </c>
    </row>
    <row r="152" spans="1:30" ht="28.5" customHeight="1" x14ac:dyDescent="0.25">
      <c r="A152" s="12">
        <v>5</v>
      </c>
      <c r="B152" s="13" t="s">
        <v>157</v>
      </c>
      <c r="C152" s="14" t="s">
        <v>26</v>
      </c>
      <c r="D152" s="15">
        <v>1</v>
      </c>
      <c r="E152" s="15" t="s">
        <v>27</v>
      </c>
      <c r="F152" s="18">
        <v>1</v>
      </c>
      <c r="G152" s="25">
        <v>1070880</v>
      </c>
      <c r="H152" s="25">
        <v>203467.2</v>
      </c>
      <c r="I152" s="39">
        <v>1274347.2</v>
      </c>
      <c r="J152" s="34">
        <v>1105800</v>
      </c>
      <c r="K152" s="40">
        <f t="shared" si="159"/>
        <v>210102</v>
      </c>
      <c r="L152" s="41">
        <f t="shared" si="160"/>
        <v>1315902</v>
      </c>
      <c r="M152" s="34">
        <v>1164000</v>
      </c>
      <c r="N152" s="34">
        <v>221160</v>
      </c>
      <c r="O152" s="34">
        <v>1385160</v>
      </c>
      <c r="P152" s="36">
        <v>638215</v>
      </c>
      <c r="Q152" s="37">
        <v>121260.85</v>
      </c>
      <c r="R152" s="42">
        <f t="shared" si="151"/>
        <v>759475.85</v>
      </c>
      <c r="S152" s="36">
        <v>1200000</v>
      </c>
      <c r="T152" s="36">
        <f t="shared" si="170"/>
        <v>228000</v>
      </c>
      <c r="U152" s="38">
        <f t="shared" si="171"/>
        <v>1428000</v>
      </c>
      <c r="W152" s="50">
        <f t="shared" si="161"/>
        <v>759475.85</v>
      </c>
      <c r="X152" s="50">
        <f t="shared" si="162"/>
        <v>1232577.01</v>
      </c>
      <c r="Y152" s="51">
        <f t="shared" si="163"/>
        <v>1167251.6500977548</v>
      </c>
      <c r="Z152" s="51">
        <f t="shared" si="164"/>
        <v>1202958.6151634294</v>
      </c>
      <c r="AA152" s="51">
        <f t="shared" si="165"/>
        <v>334533.03842322191</v>
      </c>
      <c r="AB152" s="109">
        <f t="shared" si="166"/>
        <v>0.27140944193273725</v>
      </c>
      <c r="AC152" s="116">
        <f t="shared" ref="AC152:AC153" si="173">ROUND((+Y152),0)</f>
        <v>1167252</v>
      </c>
      <c r="AD152" s="52" t="s">
        <v>32</v>
      </c>
    </row>
    <row r="153" spans="1:30" ht="42.75" customHeight="1" x14ac:dyDescent="0.25">
      <c r="A153" s="12">
        <v>6</v>
      </c>
      <c r="B153" s="13" t="s">
        <v>158</v>
      </c>
      <c r="C153" s="14" t="s">
        <v>26</v>
      </c>
      <c r="D153" s="15">
        <v>1</v>
      </c>
      <c r="E153" s="15" t="s">
        <v>27</v>
      </c>
      <c r="F153" s="18">
        <v>1</v>
      </c>
      <c r="G153" s="25">
        <v>2141760</v>
      </c>
      <c r="H153" s="25">
        <v>406934.4</v>
      </c>
      <c r="I153" s="39">
        <v>2548694.4</v>
      </c>
      <c r="J153" s="34">
        <v>2211600</v>
      </c>
      <c r="K153" s="40">
        <f t="shared" si="159"/>
        <v>420204</v>
      </c>
      <c r="L153" s="41">
        <f t="shared" si="160"/>
        <v>2631804</v>
      </c>
      <c r="M153" s="34">
        <v>2328000</v>
      </c>
      <c r="N153" s="34">
        <v>442320</v>
      </c>
      <c r="O153" s="34">
        <v>2770320</v>
      </c>
      <c r="P153" s="36">
        <v>1157517</v>
      </c>
      <c r="Q153" s="37">
        <v>219928.23</v>
      </c>
      <c r="R153" s="42">
        <f t="shared" si="151"/>
        <v>1377445.23</v>
      </c>
      <c r="S153" s="36">
        <v>2400000</v>
      </c>
      <c r="T153" s="36">
        <f t="shared" si="170"/>
        <v>456000</v>
      </c>
      <c r="U153" s="38">
        <f t="shared" si="171"/>
        <v>2856000</v>
      </c>
      <c r="W153" s="50">
        <f t="shared" si="161"/>
        <v>1377445.23</v>
      </c>
      <c r="X153" s="50">
        <f t="shared" si="162"/>
        <v>2436852.7260000003</v>
      </c>
      <c r="Y153" s="51">
        <f t="shared" si="163"/>
        <v>2263041.3329500775</v>
      </c>
      <c r="Z153" s="51">
        <f t="shared" si="164"/>
        <v>2359319.5013913694</v>
      </c>
      <c r="AA153" s="51">
        <f t="shared" si="165"/>
        <v>749114.22446146095</v>
      </c>
      <c r="AB153" s="109">
        <f t="shared" si="166"/>
        <v>0.30741054494955183</v>
      </c>
      <c r="AC153" s="116">
        <f t="shared" si="173"/>
        <v>2263041</v>
      </c>
      <c r="AD153" s="52" t="s">
        <v>32</v>
      </c>
    </row>
    <row r="154" spans="1:30" ht="28.5" customHeight="1" x14ac:dyDescent="0.25">
      <c r="A154" s="12">
        <v>7</v>
      </c>
      <c r="B154" s="13" t="s">
        <v>159</v>
      </c>
      <c r="C154" s="14" t="s">
        <v>26</v>
      </c>
      <c r="D154" s="15">
        <v>1</v>
      </c>
      <c r="E154" s="15" t="s">
        <v>27</v>
      </c>
      <c r="F154" s="18">
        <v>1</v>
      </c>
      <c r="G154" s="25">
        <v>803160</v>
      </c>
      <c r="H154" s="25">
        <v>152600.4</v>
      </c>
      <c r="I154" s="39">
        <v>955760.4</v>
      </c>
      <c r="J154" s="34">
        <v>829350</v>
      </c>
      <c r="K154" s="40">
        <f t="shared" si="159"/>
        <v>157576.5</v>
      </c>
      <c r="L154" s="41">
        <f t="shared" si="160"/>
        <v>986926.5</v>
      </c>
      <c r="M154" s="34">
        <v>873000</v>
      </c>
      <c r="N154" s="34">
        <v>165870</v>
      </c>
      <c r="O154" s="34">
        <v>1038870</v>
      </c>
      <c r="P154" s="36">
        <v>614701</v>
      </c>
      <c r="Q154" s="37">
        <v>116793.19</v>
      </c>
      <c r="R154" s="42">
        <f t="shared" si="151"/>
        <v>731494.19</v>
      </c>
      <c r="S154" s="36">
        <v>900000</v>
      </c>
      <c r="T154" s="36">
        <f t="shared" si="170"/>
        <v>171000</v>
      </c>
      <c r="U154" s="38">
        <f t="shared" si="171"/>
        <v>1071000</v>
      </c>
      <c r="W154" s="50">
        <f t="shared" si="161"/>
        <v>731494.19</v>
      </c>
      <c r="X154" s="50">
        <f t="shared" si="162"/>
        <v>956810.21799999999</v>
      </c>
      <c r="Y154" s="51">
        <f t="shared" si="163"/>
        <v>939339.33807290811</v>
      </c>
      <c r="Z154" s="51">
        <f t="shared" si="164"/>
        <v>948503.81050772755</v>
      </c>
      <c r="AA154" s="51">
        <f t="shared" si="165"/>
        <v>159322.49130881877</v>
      </c>
      <c r="AB154" s="109">
        <f t="shared" si="166"/>
        <v>0.16651420345598647</v>
      </c>
      <c r="AC154" s="116">
        <f>ROUND((+Z154),0)</f>
        <v>948504</v>
      </c>
      <c r="AD154" s="52" t="s">
        <v>56</v>
      </c>
    </row>
    <row r="155" spans="1:30" ht="29.25" customHeight="1" thickBot="1" x14ac:dyDescent="0.3">
      <c r="A155" s="19">
        <v>8</v>
      </c>
      <c r="B155" s="21" t="s">
        <v>160</v>
      </c>
      <c r="C155" s="22" t="s">
        <v>34</v>
      </c>
      <c r="D155" s="20">
        <v>1</v>
      </c>
      <c r="E155" s="20" t="s">
        <v>27</v>
      </c>
      <c r="F155" s="18">
        <v>1</v>
      </c>
      <c r="G155" s="25">
        <v>4015800</v>
      </c>
      <c r="H155" s="25">
        <v>763002</v>
      </c>
      <c r="I155" s="39">
        <v>4778802</v>
      </c>
      <c r="J155" s="34">
        <v>4146750</v>
      </c>
      <c r="K155" s="40">
        <f t="shared" si="159"/>
        <v>787882.5</v>
      </c>
      <c r="L155" s="41">
        <f t="shared" si="160"/>
        <v>4934632.5</v>
      </c>
      <c r="M155" s="34">
        <v>4365000</v>
      </c>
      <c r="N155" s="34">
        <v>829350</v>
      </c>
      <c r="O155" s="34">
        <v>5194350</v>
      </c>
      <c r="P155" s="36">
        <v>950665</v>
      </c>
      <c r="Q155" s="37">
        <v>180626.35</v>
      </c>
      <c r="R155" s="42">
        <f t="shared" si="151"/>
        <v>1131291.3500000001</v>
      </c>
      <c r="S155" s="36">
        <v>4500000</v>
      </c>
      <c r="T155" s="36">
        <f t="shared" si="170"/>
        <v>855000</v>
      </c>
      <c r="U155" s="38">
        <f t="shared" si="171"/>
        <v>5355000</v>
      </c>
      <c r="W155" s="50">
        <f t="shared" ref="W155" si="174">MIN(U155,O155,L155,I155)</f>
        <v>4778802</v>
      </c>
      <c r="X155" s="50">
        <f t="shared" ref="X155" si="175">AVERAGE(U155,O155,L155,I155)</f>
        <v>5065696.125</v>
      </c>
      <c r="Y155" s="51">
        <f t="shared" ref="Y155" si="176">HARMEAN(U155,O155,L155,I155)</f>
        <v>5055835.156941684</v>
      </c>
      <c r="Z155" s="51">
        <f t="shared" ref="Z155" si="177">GEOMEAN(U155,O155,L155,I155)</f>
        <v>5060764.5688826684</v>
      </c>
      <c r="AA155" s="51">
        <f t="shared" si="165"/>
        <v>202864.781270081</v>
      </c>
      <c r="AB155" s="109">
        <f t="shared" si="166"/>
        <v>4.0046772697026119E-2</v>
      </c>
      <c r="AC155" s="115">
        <f>ROUND((+X155),0)</f>
        <v>5065696</v>
      </c>
      <c r="AD155" s="52" t="s">
        <v>28</v>
      </c>
    </row>
    <row r="156" spans="1:30" ht="39.6" customHeight="1" thickBot="1" x14ac:dyDescent="0.3">
      <c r="A156" s="112" t="s">
        <v>161</v>
      </c>
      <c r="B156" s="32"/>
      <c r="C156" s="32"/>
      <c r="D156" s="32"/>
      <c r="E156" s="32"/>
      <c r="F156" s="33"/>
      <c r="G156" s="25"/>
      <c r="H156" s="25"/>
      <c r="I156" s="39"/>
      <c r="J156" s="46"/>
      <c r="K156" s="40"/>
      <c r="L156" s="41"/>
      <c r="M156" s="46"/>
      <c r="N156" s="46"/>
      <c r="O156" s="46"/>
      <c r="P156" s="46"/>
      <c r="Q156" s="47"/>
      <c r="R156" s="42"/>
      <c r="S156" s="46"/>
      <c r="T156" s="46"/>
      <c r="U156" s="46"/>
      <c r="W156" s="50"/>
      <c r="X156" s="50"/>
      <c r="Y156" s="51"/>
      <c r="Z156" s="51"/>
      <c r="AA156" s="51"/>
      <c r="AB156" s="109"/>
      <c r="AC156" s="115"/>
      <c r="AD156" s="35"/>
    </row>
    <row r="157" spans="1:30" ht="32.25" customHeight="1" x14ac:dyDescent="0.25">
      <c r="A157" s="12">
        <v>1</v>
      </c>
      <c r="B157" s="13" t="s">
        <v>25</v>
      </c>
      <c r="C157" s="14" t="s">
        <v>26</v>
      </c>
      <c r="D157" s="15">
        <v>1</v>
      </c>
      <c r="E157" s="15" t="s">
        <v>27</v>
      </c>
      <c r="F157" s="15">
        <v>1</v>
      </c>
      <c r="G157" s="25">
        <v>340032</v>
      </c>
      <c r="H157" s="25">
        <v>64606.080000000002</v>
      </c>
      <c r="I157" s="39">
        <v>404638.08</v>
      </c>
      <c r="J157" s="34">
        <v>351120</v>
      </c>
      <c r="K157" s="40">
        <f t="shared" si="159"/>
        <v>66712.800000000003</v>
      </c>
      <c r="L157" s="41">
        <f t="shared" si="160"/>
        <v>417832.8</v>
      </c>
      <c r="M157" s="34">
        <v>369600</v>
      </c>
      <c r="N157" s="34">
        <v>70224</v>
      </c>
      <c r="O157" s="34">
        <v>439824</v>
      </c>
      <c r="P157" s="36"/>
      <c r="Q157" s="37"/>
      <c r="R157" s="42"/>
      <c r="S157" s="36"/>
      <c r="T157" s="36"/>
      <c r="U157" s="38"/>
      <c r="W157" s="50">
        <f t="shared" si="161"/>
        <v>404638.08</v>
      </c>
      <c r="X157" s="50">
        <f t="shared" si="162"/>
        <v>420764.96</v>
      </c>
      <c r="Y157" s="51">
        <f t="shared" si="163"/>
        <v>420269.1428571429</v>
      </c>
      <c r="Z157" s="51">
        <f t="shared" si="164"/>
        <v>420516.20345372078</v>
      </c>
      <c r="AA157" s="51">
        <f t="shared" si="165"/>
        <v>11403.426207381714</v>
      </c>
      <c r="AB157" s="109">
        <f t="shared" si="166"/>
        <v>2.7101653634327615E-2</v>
      </c>
      <c r="AC157" s="115">
        <f>ROUND((+X157),0)</f>
        <v>420765</v>
      </c>
      <c r="AD157" s="52" t="s">
        <v>28</v>
      </c>
    </row>
    <row r="158" spans="1:30" ht="57" customHeight="1" x14ac:dyDescent="0.25">
      <c r="A158" s="12">
        <v>2</v>
      </c>
      <c r="B158" s="13" t="s">
        <v>162</v>
      </c>
      <c r="C158" s="14" t="s">
        <v>26</v>
      </c>
      <c r="D158" s="15">
        <v>1</v>
      </c>
      <c r="E158" s="15" t="s">
        <v>27</v>
      </c>
      <c r="F158" s="15">
        <v>1</v>
      </c>
      <c r="G158" s="25">
        <v>267720</v>
      </c>
      <c r="H158" s="25">
        <v>50866.8</v>
      </c>
      <c r="I158" s="39">
        <v>318586.8</v>
      </c>
      <c r="J158" s="34">
        <v>276450</v>
      </c>
      <c r="K158" s="40">
        <f t="shared" si="159"/>
        <v>52525.5</v>
      </c>
      <c r="L158" s="41">
        <f t="shared" si="160"/>
        <v>328975.5</v>
      </c>
      <c r="M158" s="34">
        <v>291000</v>
      </c>
      <c r="N158" s="34">
        <v>55290</v>
      </c>
      <c r="O158" s="34">
        <v>346290</v>
      </c>
      <c r="P158" s="36">
        <v>650506</v>
      </c>
      <c r="Q158" s="37">
        <v>123596.14</v>
      </c>
      <c r="R158" s="42">
        <f t="shared" si="151"/>
        <v>774102.14</v>
      </c>
      <c r="S158" s="36">
        <v>300000</v>
      </c>
      <c r="T158" s="36">
        <f t="shared" ref="T158:T163" si="178">S158*0.19</f>
        <v>57000</v>
      </c>
      <c r="U158" s="38">
        <f t="shared" ref="U158:U163" si="179">+S158+T158</f>
        <v>357000</v>
      </c>
      <c r="W158" s="50">
        <f t="shared" si="161"/>
        <v>318586.8</v>
      </c>
      <c r="X158" s="50">
        <f t="shared" si="162"/>
        <v>424990.88799999998</v>
      </c>
      <c r="Y158" s="51">
        <f t="shared" si="163"/>
        <v>379959.57281790685</v>
      </c>
      <c r="Z158" s="51">
        <f t="shared" si="164"/>
        <v>398345.16811658442</v>
      </c>
      <c r="AA158" s="51">
        <f t="shared" si="165"/>
        <v>75239.052170770388</v>
      </c>
      <c r="AB158" s="109">
        <f t="shared" si="166"/>
        <v>0.17703685960149432</v>
      </c>
      <c r="AC158" s="116">
        <f>ROUND((+Z158),0)</f>
        <v>398345</v>
      </c>
      <c r="AD158" s="52" t="s">
        <v>56</v>
      </c>
    </row>
    <row r="159" spans="1:30" ht="28.5" customHeight="1" x14ac:dyDescent="0.25">
      <c r="A159" s="12">
        <v>3</v>
      </c>
      <c r="B159" s="13" t="s">
        <v>163</v>
      </c>
      <c r="C159" s="14" t="s">
        <v>26</v>
      </c>
      <c r="D159" s="15">
        <v>1</v>
      </c>
      <c r="E159" s="15" t="s">
        <v>27</v>
      </c>
      <c r="F159" s="15">
        <v>1</v>
      </c>
      <c r="G159" s="25">
        <v>107088</v>
      </c>
      <c r="H159" s="25">
        <v>20346.72</v>
      </c>
      <c r="I159" s="39">
        <v>127434.72</v>
      </c>
      <c r="J159" s="34">
        <v>110580</v>
      </c>
      <c r="K159" s="40">
        <f t="shared" si="159"/>
        <v>21010.2</v>
      </c>
      <c r="L159" s="41">
        <f t="shared" si="160"/>
        <v>131590.20000000001</v>
      </c>
      <c r="M159" s="34">
        <v>116400</v>
      </c>
      <c r="N159" s="34">
        <v>22116</v>
      </c>
      <c r="O159" s="34">
        <v>138516</v>
      </c>
      <c r="P159" s="36">
        <v>404947</v>
      </c>
      <c r="Q159" s="37">
        <v>76939.929999999993</v>
      </c>
      <c r="R159" s="42">
        <f t="shared" si="151"/>
        <v>481886.93</v>
      </c>
      <c r="S159" s="36">
        <v>120000</v>
      </c>
      <c r="T159" s="36">
        <f t="shared" si="178"/>
        <v>22800</v>
      </c>
      <c r="U159" s="38">
        <f t="shared" si="179"/>
        <v>142800</v>
      </c>
      <c r="W159" s="50">
        <f t="shared" si="161"/>
        <v>127434.72</v>
      </c>
      <c r="X159" s="50">
        <f t="shared" si="162"/>
        <v>204445.56999999998</v>
      </c>
      <c r="Y159" s="51">
        <f t="shared" si="163"/>
        <v>157510.75336768024</v>
      </c>
      <c r="Z159" s="51">
        <f t="shared" si="164"/>
        <v>174075.207886308</v>
      </c>
      <c r="AA159" s="51">
        <f t="shared" si="165"/>
        <v>54454.894259940047</v>
      </c>
      <c r="AB159" s="109">
        <f t="shared" si="166"/>
        <v>0.26635399465950793</v>
      </c>
      <c r="AC159" s="116">
        <f t="shared" ref="AC159:AC160" si="180">ROUND((+Y159),0)</f>
        <v>157511</v>
      </c>
      <c r="AD159" s="52" t="s">
        <v>32</v>
      </c>
    </row>
    <row r="160" spans="1:30" ht="42.75" customHeight="1" x14ac:dyDescent="0.25">
      <c r="A160" s="12">
        <v>4</v>
      </c>
      <c r="B160" s="13" t="s">
        <v>164</v>
      </c>
      <c r="C160" s="14" t="s">
        <v>26</v>
      </c>
      <c r="D160" s="15">
        <v>1</v>
      </c>
      <c r="E160" s="15" t="s">
        <v>27</v>
      </c>
      <c r="F160" s="15">
        <v>1</v>
      </c>
      <c r="G160" s="25">
        <v>133860</v>
      </c>
      <c r="H160" s="25">
        <v>25433.4</v>
      </c>
      <c r="I160" s="39">
        <v>159293.4</v>
      </c>
      <c r="J160" s="34">
        <v>138225</v>
      </c>
      <c r="K160" s="40">
        <f t="shared" si="159"/>
        <v>26262.75</v>
      </c>
      <c r="L160" s="41">
        <f t="shared" si="160"/>
        <v>164487.75</v>
      </c>
      <c r="M160" s="34">
        <v>145500</v>
      </c>
      <c r="N160" s="34">
        <v>27645</v>
      </c>
      <c r="O160" s="34">
        <v>173145</v>
      </c>
      <c r="P160" s="36">
        <v>615029</v>
      </c>
      <c r="Q160" s="37">
        <v>116855.51</v>
      </c>
      <c r="R160" s="42">
        <f t="shared" si="151"/>
        <v>731884.51</v>
      </c>
      <c r="S160" s="36">
        <v>150000</v>
      </c>
      <c r="T160" s="36">
        <f t="shared" si="178"/>
        <v>28500</v>
      </c>
      <c r="U160" s="38">
        <f t="shared" si="179"/>
        <v>178500</v>
      </c>
      <c r="W160" s="50">
        <f t="shared" si="161"/>
        <v>159293.4</v>
      </c>
      <c r="X160" s="50">
        <f t="shared" si="162"/>
        <v>281462.13199999998</v>
      </c>
      <c r="Y160" s="51">
        <f t="shared" si="163"/>
        <v>199192.97487054873</v>
      </c>
      <c r="Z160" s="51">
        <f t="shared" si="164"/>
        <v>226237.4070260381</v>
      </c>
      <c r="AA160" s="51">
        <f t="shared" si="165"/>
        <v>86386.338846161874</v>
      </c>
      <c r="AB160" s="109">
        <f t="shared" si="166"/>
        <v>0.30691993353536412</v>
      </c>
      <c r="AC160" s="116">
        <f t="shared" si="180"/>
        <v>199193</v>
      </c>
      <c r="AD160" s="52" t="s">
        <v>32</v>
      </c>
    </row>
    <row r="161" spans="1:30" ht="57" customHeight="1" x14ac:dyDescent="0.25">
      <c r="A161" s="12">
        <v>5</v>
      </c>
      <c r="B161" s="13" t="s">
        <v>165</v>
      </c>
      <c r="C161" s="14" t="s">
        <v>26</v>
      </c>
      <c r="D161" s="15">
        <v>1</v>
      </c>
      <c r="E161" s="15" t="s">
        <v>27</v>
      </c>
      <c r="F161" s="15">
        <v>1</v>
      </c>
      <c r="G161" s="25">
        <v>116012</v>
      </c>
      <c r="H161" s="25">
        <v>22042.28</v>
      </c>
      <c r="I161" s="39">
        <v>138054.28</v>
      </c>
      <c r="J161" s="34">
        <v>119795</v>
      </c>
      <c r="K161" s="40">
        <f t="shared" si="159"/>
        <v>22761.05</v>
      </c>
      <c r="L161" s="41">
        <f t="shared" si="160"/>
        <v>142556.04999999999</v>
      </c>
      <c r="M161" s="34">
        <v>126100</v>
      </c>
      <c r="N161" s="34">
        <v>23959</v>
      </c>
      <c r="O161" s="34">
        <v>150059</v>
      </c>
      <c r="P161" s="36">
        <v>1013333</v>
      </c>
      <c r="Q161" s="37">
        <v>192533.27</v>
      </c>
      <c r="R161" s="42">
        <f t="shared" si="151"/>
        <v>1205866.27</v>
      </c>
      <c r="S161" s="36">
        <v>130000</v>
      </c>
      <c r="T161" s="36">
        <f t="shared" si="178"/>
        <v>24700</v>
      </c>
      <c r="U161" s="38">
        <f t="shared" si="179"/>
        <v>154700</v>
      </c>
      <c r="W161" s="50">
        <f t="shared" ref="W161" si="181">MIN(U161,O161,L161,I161)</f>
        <v>138054.28</v>
      </c>
      <c r="X161" s="50">
        <f t="shared" ref="X161" si="182">AVERAGE(U161,O161,L161,I161)</f>
        <v>146342.33249999999</v>
      </c>
      <c r="Y161" s="51">
        <f t="shared" ref="Y161" si="183">HARMEAN(U161,O161,L161,I161)</f>
        <v>146057.4600894264</v>
      </c>
      <c r="Z161" s="51">
        <f t="shared" ref="Z161" si="184">GEOMEAN(U161,O161,L161,I161)</f>
        <v>146199.8653232771</v>
      </c>
      <c r="AA161" s="51">
        <f t="shared" si="165"/>
        <v>5860.5381255801121</v>
      </c>
      <c r="AB161" s="109">
        <f t="shared" si="166"/>
        <v>4.0046772697026084E-2</v>
      </c>
      <c r="AC161" s="115">
        <f>ROUND((+X161),0)</f>
        <v>146342</v>
      </c>
      <c r="AD161" s="52" t="s">
        <v>28</v>
      </c>
    </row>
    <row r="162" spans="1:30" ht="28.5" customHeight="1" x14ac:dyDescent="0.25">
      <c r="A162" s="12">
        <v>6</v>
      </c>
      <c r="B162" s="13" t="s">
        <v>166</v>
      </c>
      <c r="C162" s="14" t="s">
        <v>34</v>
      </c>
      <c r="D162" s="15">
        <v>1</v>
      </c>
      <c r="E162" s="15" t="s">
        <v>27</v>
      </c>
      <c r="F162" s="15">
        <v>1</v>
      </c>
      <c r="G162" s="25">
        <v>249872</v>
      </c>
      <c r="H162" s="25">
        <v>47475.68</v>
      </c>
      <c r="I162" s="39">
        <v>297347.68</v>
      </c>
      <c r="J162" s="34">
        <v>258020</v>
      </c>
      <c r="K162" s="40">
        <f t="shared" si="159"/>
        <v>49023.8</v>
      </c>
      <c r="L162" s="41">
        <f t="shared" si="160"/>
        <v>307043.8</v>
      </c>
      <c r="M162" s="34">
        <v>271600</v>
      </c>
      <c r="N162" s="34">
        <v>51604</v>
      </c>
      <c r="O162" s="34">
        <v>323204</v>
      </c>
      <c r="P162" s="36">
        <v>690317</v>
      </c>
      <c r="Q162" s="37">
        <v>131160.23000000001</v>
      </c>
      <c r="R162" s="42">
        <f t="shared" si="151"/>
        <v>821477.23</v>
      </c>
      <c r="S162" s="36">
        <v>280000</v>
      </c>
      <c r="T162" s="36">
        <f t="shared" si="178"/>
        <v>53200</v>
      </c>
      <c r="U162" s="38">
        <f t="shared" si="179"/>
        <v>333200</v>
      </c>
      <c r="W162" s="50">
        <f t="shared" si="161"/>
        <v>297347.68</v>
      </c>
      <c r="X162" s="50">
        <f t="shared" si="162"/>
        <v>416454.54200000002</v>
      </c>
      <c r="Y162" s="51">
        <f t="shared" si="163"/>
        <v>358873.87125666783</v>
      </c>
      <c r="Z162" s="51">
        <f t="shared" si="164"/>
        <v>381459.49305159546</v>
      </c>
      <c r="AA162" s="51">
        <f t="shared" si="165"/>
        <v>84221.269806050186</v>
      </c>
      <c r="AB162" s="109">
        <f t="shared" si="166"/>
        <v>0.20223400470452832</v>
      </c>
      <c r="AC162" s="116">
        <f>ROUND((+Z162),0)</f>
        <v>381459</v>
      </c>
      <c r="AD162" s="52" t="s">
        <v>56</v>
      </c>
    </row>
    <row r="163" spans="1:30" ht="29.25" customHeight="1" thickBot="1" x14ac:dyDescent="0.3">
      <c r="A163" s="19">
        <v>7</v>
      </c>
      <c r="B163" s="21" t="s">
        <v>167</v>
      </c>
      <c r="C163" s="22" t="s">
        <v>34</v>
      </c>
      <c r="D163" s="20">
        <v>1</v>
      </c>
      <c r="E163" s="20" t="s">
        <v>27</v>
      </c>
      <c r="F163" s="20">
        <v>1</v>
      </c>
      <c r="G163" s="25">
        <v>142784</v>
      </c>
      <c r="H163" s="25">
        <v>27128.959999999999</v>
      </c>
      <c r="I163" s="39">
        <v>169912.95999999999</v>
      </c>
      <c r="J163" s="34">
        <v>147440</v>
      </c>
      <c r="K163" s="40">
        <f t="shared" si="159"/>
        <v>28013.599999999999</v>
      </c>
      <c r="L163" s="41">
        <f t="shared" si="160"/>
        <v>175453.6</v>
      </c>
      <c r="M163" s="34">
        <v>155200</v>
      </c>
      <c r="N163" s="34">
        <v>29488</v>
      </c>
      <c r="O163" s="34">
        <v>184688</v>
      </c>
      <c r="P163" s="36">
        <v>1121651</v>
      </c>
      <c r="Q163" s="37">
        <v>213113.69</v>
      </c>
      <c r="R163" s="42">
        <f t="shared" si="151"/>
        <v>1334764.69</v>
      </c>
      <c r="S163" s="36">
        <v>160000</v>
      </c>
      <c r="T163" s="36">
        <f t="shared" si="178"/>
        <v>30400</v>
      </c>
      <c r="U163" s="38">
        <f t="shared" si="179"/>
        <v>190400</v>
      </c>
      <c r="W163" s="50">
        <f t="shared" ref="W163" si="185">MIN(U163,O163,L163,I163)</f>
        <v>169912.95999999999</v>
      </c>
      <c r="X163" s="50">
        <f t="shared" ref="X163" si="186">AVERAGE(U163,O163,L163,I163)</f>
        <v>180113.63999999998</v>
      </c>
      <c r="Y163" s="51">
        <f t="shared" ref="Y163" si="187">HARMEAN(U163,O163,L163,I163)</f>
        <v>179763.02780237095</v>
      </c>
      <c r="Z163" s="51">
        <f t="shared" ref="Z163" si="188">GEOMEAN(U163,O163,L163,I163)</f>
        <v>179938.29578249488</v>
      </c>
      <c r="AA163" s="51">
        <f t="shared" si="165"/>
        <v>7212.9700007139863</v>
      </c>
      <c r="AB163" s="109">
        <f t="shared" si="166"/>
        <v>4.0046772697026091E-2</v>
      </c>
      <c r="AC163" s="115">
        <f>ROUND((+X163),0)</f>
        <v>180114</v>
      </c>
      <c r="AD163" s="52" t="s">
        <v>28</v>
      </c>
    </row>
    <row r="164" spans="1:30" ht="40.9" customHeight="1" thickBot="1" x14ac:dyDescent="0.3">
      <c r="A164" s="112" t="s">
        <v>168</v>
      </c>
      <c r="B164" s="32"/>
      <c r="C164" s="32"/>
      <c r="D164" s="32"/>
      <c r="E164" s="32"/>
      <c r="F164" s="33"/>
      <c r="G164" s="25"/>
      <c r="H164" s="25"/>
      <c r="I164" s="39"/>
      <c r="J164" s="46"/>
      <c r="K164" s="40"/>
      <c r="L164" s="41"/>
      <c r="M164" s="46"/>
      <c r="N164" s="46"/>
      <c r="O164" s="46"/>
      <c r="P164" s="46"/>
      <c r="Q164" s="47"/>
      <c r="R164" s="42"/>
      <c r="S164" s="46"/>
      <c r="T164" s="46"/>
      <c r="U164" s="46"/>
      <c r="W164" s="50"/>
      <c r="X164" s="50"/>
      <c r="Y164" s="51"/>
      <c r="Z164" s="51"/>
      <c r="AA164" s="51"/>
      <c r="AB164" s="109"/>
      <c r="AC164" s="115"/>
      <c r="AD164" s="35"/>
    </row>
    <row r="165" spans="1:30" ht="28.5" customHeight="1" x14ac:dyDescent="0.25">
      <c r="A165" s="12">
        <v>1</v>
      </c>
      <c r="B165" s="13" t="s">
        <v>25</v>
      </c>
      <c r="C165" s="14" t="s">
        <v>26</v>
      </c>
      <c r="D165" s="15">
        <v>1</v>
      </c>
      <c r="E165" s="15" t="s">
        <v>27</v>
      </c>
      <c r="F165" s="15">
        <v>1</v>
      </c>
      <c r="G165" s="25">
        <v>185472</v>
      </c>
      <c r="H165" s="25">
        <v>35239.68</v>
      </c>
      <c r="I165" s="39">
        <v>220711.67999999999</v>
      </c>
      <c r="J165" s="34">
        <v>191520</v>
      </c>
      <c r="K165" s="40">
        <f t="shared" si="159"/>
        <v>36388.800000000003</v>
      </c>
      <c r="L165" s="41">
        <f t="shared" si="160"/>
        <v>227908.8</v>
      </c>
      <c r="M165" s="34">
        <v>201600</v>
      </c>
      <c r="N165" s="34">
        <v>38304</v>
      </c>
      <c r="O165" s="34">
        <v>239904</v>
      </c>
      <c r="P165" s="36"/>
      <c r="Q165" s="37"/>
      <c r="R165" s="42"/>
      <c r="S165" s="36"/>
      <c r="T165" s="36"/>
      <c r="U165" s="38"/>
      <c r="W165" s="50">
        <f t="shared" si="161"/>
        <v>220711.67999999999</v>
      </c>
      <c r="X165" s="50">
        <f t="shared" si="162"/>
        <v>229508.16</v>
      </c>
      <c r="Y165" s="51">
        <f t="shared" si="163"/>
        <v>229237.71428571426</v>
      </c>
      <c r="Z165" s="51">
        <f t="shared" si="164"/>
        <v>229372.47461112041</v>
      </c>
      <c r="AA165" s="51">
        <f t="shared" si="165"/>
        <v>6220.0506585718495</v>
      </c>
      <c r="AB165" s="109">
        <f t="shared" si="166"/>
        <v>2.7101653634327639E-2</v>
      </c>
      <c r="AC165" s="115">
        <f t="shared" ref="AC165:AC169" si="189">ROUND((+X165),0)</f>
        <v>229508</v>
      </c>
      <c r="AD165" s="52" t="s">
        <v>28</v>
      </c>
    </row>
    <row r="166" spans="1:30" ht="28.5" customHeight="1" x14ac:dyDescent="0.25">
      <c r="A166" s="12">
        <v>2</v>
      </c>
      <c r="B166" s="13" t="s">
        <v>169</v>
      </c>
      <c r="C166" s="14" t="s">
        <v>26</v>
      </c>
      <c r="D166" s="15">
        <v>1</v>
      </c>
      <c r="E166" s="15" t="s">
        <v>27</v>
      </c>
      <c r="F166" s="15">
        <v>1</v>
      </c>
      <c r="G166" s="25">
        <v>44620</v>
      </c>
      <c r="H166" s="25">
        <v>8477.7999999999993</v>
      </c>
      <c r="I166" s="39">
        <v>53097.8</v>
      </c>
      <c r="J166" s="34">
        <v>46075</v>
      </c>
      <c r="K166" s="40">
        <f t="shared" si="159"/>
        <v>8754.25</v>
      </c>
      <c r="L166" s="41">
        <f t="shared" si="160"/>
        <v>54829.25</v>
      </c>
      <c r="M166" s="34">
        <v>48500</v>
      </c>
      <c r="N166" s="34">
        <v>9215</v>
      </c>
      <c r="O166" s="34">
        <v>57715</v>
      </c>
      <c r="P166" s="36">
        <v>679546</v>
      </c>
      <c r="Q166" s="37">
        <v>129113.74</v>
      </c>
      <c r="R166" s="42">
        <f t="shared" si="151"/>
        <v>808659.74</v>
      </c>
      <c r="S166" s="36">
        <v>50000</v>
      </c>
      <c r="T166" s="36">
        <f t="shared" ref="T166:T171" si="190">S166*0.19</f>
        <v>9500</v>
      </c>
      <c r="U166" s="38">
        <f t="shared" ref="U166:U171" si="191">S166+T166</f>
        <v>59500</v>
      </c>
      <c r="W166" s="50">
        <f t="shared" ref="W166:W169" si="192">MIN(U166,O166,L166,I166)</f>
        <v>53097.8</v>
      </c>
      <c r="X166" s="50">
        <f t="shared" ref="X166:X169" si="193">AVERAGE(U166,O166,L166,I166)</f>
        <v>56285.512499999997</v>
      </c>
      <c r="Y166" s="51">
        <f t="shared" ref="Y166:Y169" si="194">HARMEAN(U166,O166,L166,I166)</f>
        <v>56175.94618824093</v>
      </c>
      <c r="Z166" s="51">
        <f t="shared" ref="Z166:Z169" si="195">GEOMEAN(U166,O166,L166,I166)</f>
        <v>56230.717432029647</v>
      </c>
      <c r="AA166" s="51">
        <f t="shared" si="165"/>
        <v>2254.0531252231181</v>
      </c>
      <c r="AB166" s="109">
        <f t="shared" si="166"/>
        <v>4.0046772697026042E-2</v>
      </c>
      <c r="AC166" s="115">
        <f t="shared" si="189"/>
        <v>56286</v>
      </c>
      <c r="AD166" s="52" t="s">
        <v>28</v>
      </c>
    </row>
    <row r="167" spans="1:30" ht="15" customHeight="1" x14ac:dyDescent="0.25">
      <c r="A167" s="12">
        <v>3</v>
      </c>
      <c r="B167" s="13" t="s">
        <v>170</v>
      </c>
      <c r="C167" s="14" t="s">
        <v>26</v>
      </c>
      <c r="D167" s="15">
        <v>1</v>
      </c>
      <c r="E167" s="15" t="s">
        <v>27</v>
      </c>
      <c r="F167" s="15">
        <v>1</v>
      </c>
      <c r="G167" s="25">
        <v>35696</v>
      </c>
      <c r="H167" s="25">
        <v>6782.24</v>
      </c>
      <c r="I167" s="39">
        <v>42478.239999999998</v>
      </c>
      <c r="J167" s="34">
        <v>36860</v>
      </c>
      <c r="K167" s="40">
        <f t="shared" si="159"/>
        <v>7003.4</v>
      </c>
      <c r="L167" s="41">
        <f t="shared" si="160"/>
        <v>43863.4</v>
      </c>
      <c r="M167" s="34">
        <v>38800</v>
      </c>
      <c r="N167" s="34">
        <v>7372</v>
      </c>
      <c r="O167" s="34">
        <v>46172</v>
      </c>
      <c r="P167" s="36">
        <v>400646</v>
      </c>
      <c r="Q167" s="37">
        <v>76122.740000000005</v>
      </c>
      <c r="R167" s="42">
        <f t="shared" si="151"/>
        <v>476768.74</v>
      </c>
      <c r="S167" s="36">
        <v>40000</v>
      </c>
      <c r="T167" s="36">
        <f t="shared" si="190"/>
        <v>7600</v>
      </c>
      <c r="U167" s="38">
        <f t="shared" si="191"/>
        <v>47600</v>
      </c>
      <c r="W167" s="50">
        <f t="shared" si="192"/>
        <v>42478.239999999998</v>
      </c>
      <c r="X167" s="50">
        <f t="shared" si="193"/>
        <v>45028.409999999996</v>
      </c>
      <c r="Y167" s="51">
        <f t="shared" si="194"/>
        <v>44940.756950592739</v>
      </c>
      <c r="Z167" s="51">
        <f t="shared" si="195"/>
        <v>44984.573945623721</v>
      </c>
      <c r="AA167" s="51">
        <f t="shared" si="165"/>
        <v>1803.2425001784966</v>
      </c>
      <c r="AB167" s="109">
        <f t="shared" si="166"/>
        <v>4.0046772697026091E-2</v>
      </c>
      <c r="AC167" s="115">
        <f t="shared" si="189"/>
        <v>45028</v>
      </c>
      <c r="AD167" s="52" t="s">
        <v>28</v>
      </c>
    </row>
    <row r="168" spans="1:30" ht="28.5" customHeight="1" x14ac:dyDescent="0.25">
      <c r="A168" s="12">
        <v>4</v>
      </c>
      <c r="B168" s="13" t="s">
        <v>171</v>
      </c>
      <c r="C168" s="14" t="s">
        <v>26</v>
      </c>
      <c r="D168" s="15">
        <v>1</v>
      </c>
      <c r="E168" s="15" t="s">
        <v>27</v>
      </c>
      <c r="F168" s="15">
        <v>1</v>
      </c>
      <c r="G168" s="25">
        <v>53544</v>
      </c>
      <c r="H168" s="25">
        <v>10173.36</v>
      </c>
      <c r="I168" s="39">
        <v>63717.36</v>
      </c>
      <c r="J168" s="34">
        <v>55290</v>
      </c>
      <c r="K168" s="40">
        <f t="shared" si="159"/>
        <v>10505.1</v>
      </c>
      <c r="L168" s="41">
        <f t="shared" si="160"/>
        <v>65795.100000000006</v>
      </c>
      <c r="M168" s="34">
        <v>58200</v>
      </c>
      <c r="N168" s="34">
        <v>11058</v>
      </c>
      <c r="O168" s="34">
        <v>69258</v>
      </c>
      <c r="P168" s="36">
        <v>763384</v>
      </c>
      <c r="Q168" s="37">
        <v>145042.96</v>
      </c>
      <c r="R168" s="42">
        <f t="shared" si="151"/>
        <v>908426.96</v>
      </c>
      <c r="S168" s="36">
        <v>60000</v>
      </c>
      <c r="T168" s="36">
        <f t="shared" si="190"/>
        <v>11400</v>
      </c>
      <c r="U168" s="38">
        <f t="shared" si="191"/>
        <v>71400</v>
      </c>
      <c r="W168" s="50">
        <f t="shared" si="192"/>
        <v>63717.36</v>
      </c>
      <c r="X168" s="50">
        <f t="shared" si="193"/>
        <v>67542.615000000005</v>
      </c>
      <c r="Y168" s="51">
        <f t="shared" si="194"/>
        <v>67411.135425889108</v>
      </c>
      <c r="Z168" s="51">
        <f t="shared" si="195"/>
        <v>67476.860918435588</v>
      </c>
      <c r="AA168" s="51">
        <f t="shared" si="165"/>
        <v>2704.8637502677502</v>
      </c>
      <c r="AB168" s="109">
        <f t="shared" si="166"/>
        <v>4.0046772697026167E-2</v>
      </c>
      <c r="AC168" s="115">
        <f t="shared" si="189"/>
        <v>67543</v>
      </c>
      <c r="AD168" s="52" t="s">
        <v>28</v>
      </c>
    </row>
    <row r="169" spans="1:30" ht="28.5" customHeight="1" x14ac:dyDescent="0.25">
      <c r="A169" s="12">
        <v>5</v>
      </c>
      <c r="B169" s="13" t="s">
        <v>172</v>
      </c>
      <c r="C169" s="14" t="s">
        <v>26</v>
      </c>
      <c r="D169" s="15">
        <v>1</v>
      </c>
      <c r="E169" s="15" t="s">
        <v>27</v>
      </c>
      <c r="F169" s="15">
        <v>1</v>
      </c>
      <c r="G169" s="25">
        <v>62468</v>
      </c>
      <c r="H169" s="25">
        <v>11868.92</v>
      </c>
      <c r="I169" s="39">
        <v>74336.92</v>
      </c>
      <c r="J169" s="34">
        <v>64505</v>
      </c>
      <c r="K169" s="40">
        <f t="shared" si="159"/>
        <v>12255.95</v>
      </c>
      <c r="L169" s="41">
        <f t="shared" si="160"/>
        <v>76760.95</v>
      </c>
      <c r="M169" s="34">
        <v>67900</v>
      </c>
      <c r="N169" s="34">
        <v>12901</v>
      </c>
      <c r="O169" s="34">
        <v>80801</v>
      </c>
      <c r="P169" s="36">
        <v>403731</v>
      </c>
      <c r="Q169" s="37">
        <v>76708.89</v>
      </c>
      <c r="R169" s="42">
        <f t="shared" si="151"/>
        <v>480439.89</v>
      </c>
      <c r="S169" s="36">
        <v>70000</v>
      </c>
      <c r="T169" s="36">
        <f t="shared" si="190"/>
        <v>13300</v>
      </c>
      <c r="U169" s="38">
        <f t="shared" si="191"/>
        <v>83300</v>
      </c>
      <c r="W169" s="50">
        <f t="shared" si="192"/>
        <v>74336.92</v>
      </c>
      <c r="X169" s="50">
        <f t="shared" si="193"/>
        <v>78799.717499999999</v>
      </c>
      <c r="Y169" s="51">
        <f t="shared" si="194"/>
        <v>78646.324663537293</v>
      </c>
      <c r="Z169" s="51">
        <f t="shared" si="195"/>
        <v>78723.004404841515</v>
      </c>
      <c r="AA169" s="51">
        <f t="shared" si="165"/>
        <v>3155.6743753123719</v>
      </c>
      <c r="AB169" s="109">
        <f t="shared" si="166"/>
        <v>4.0046772697026126E-2</v>
      </c>
      <c r="AC169" s="115">
        <f t="shared" si="189"/>
        <v>78800</v>
      </c>
      <c r="AD169" s="52" t="s">
        <v>28</v>
      </c>
    </row>
    <row r="170" spans="1:30" ht="28.5" customHeight="1" x14ac:dyDescent="0.25">
      <c r="A170" s="12">
        <v>6</v>
      </c>
      <c r="B170" s="13" t="s">
        <v>173</v>
      </c>
      <c r="C170" s="14" t="s">
        <v>34</v>
      </c>
      <c r="D170" s="15">
        <v>1</v>
      </c>
      <c r="E170" s="15" t="s">
        <v>27</v>
      </c>
      <c r="F170" s="15">
        <v>1</v>
      </c>
      <c r="G170" s="25">
        <v>133860</v>
      </c>
      <c r="H170" s="25">
        <v>25433.4</v>
      </c>
      <c r="I170" s="39">
        <v>159293.4</v>
      </c>
      <c r="J170" s="34">
        <v>138225</v>
      </c>
      <c r="K170" s="40">
        <f t="shared" si="159"/>
        <v>26262.75</v>
      </c>
      <c r="L170" s="41">
        <f t="shared" si="160"/>
        <v>164487.75</v>
      </c>
      <c r="M170" s="34">
        <v>145500</v>
      </c>
      <c r="N170" s="34">
        <v>27645</v>
      </c>
      <c r="O170" s="34">
        <v>173145</v>
      </c>
      <c r="P170" s="36">
        <v>724976</v>
      </c>
      <c r="Q170" s="37">
        <v>137745.44</v>
      </c>
      <c r="R170" s="42">
        <f t="shared" si="151"/>
        <v>862721.44</v>
      </c>
      <c r="S170" s="36">
        <v>150000</v>
      </c>
      <c r="T170" s="36">
        <f t="shared" si="190"/>
        <v>28500</v>
      </c>
      <c r="U170" s="38">
        <f t="shared" si="191"/>
        <v>178500</v>
      </c>
      <c r="W170" s="50">
        <f t="shared" si="161"/>
        <v>159293.4</v>
      </c>
      <c r="X170" s="50">
        <f t="shared" si="162"/>
        <v>307629.51799999998</v>
      </c>
      <c r="Y170" s="51">
        <f t="shared" si="163"/>
        <v>200851.01578927116</v>
      </c>
      <c r="Z170" s="51">
        <f t="shared" si="164"/>
        <v>233802.96889963179</v>
      </c>
      <c r="AA170" s="51">
        <f t="shared" si="165"/>
        <v>104889.47493268792</v>
      </c>
      <c r="AB170" s="109">
        <f t="shared" si="166"/>
        <v>0.34096037212101321</v>
      </c>
      <c r="AC170" s="116">
        <f>ROUND((+Y170),0)</f>
        <v>200851</v>
      </c>
      <c r="AD170" s="52" t="s">
        <v>32</v>
      </c>
    </row>
    <row r="171" spans="1:30" ht="29.25" customHeight="1" thickBot="1" x14ac:dyDescent="0.3">
      <c r="A171" s="19">
        <v>7</v>
      </c>
      <c r="B171" s="21" t="s">
        <v>174</v>
      </c>
      <c r="C171" s="22" t="s">
        <v>34</v>
      </c>
      <c r="D171" s="20">
        <v>1</v>
      </c>
      <c r="E171" s="20" t="s">
        <v>27</v>
      </c>
      <c r="F171" s="20">
        <v>1</v>
      </c>
      <c r="G171" s="25">
        <v>71392</v>
      </c>
      <c r="H171" s="25">
        <v>13564.48</v>
      </c>
      <c r="I171" s="39">
        <v>84956.479999999996</v>
      </c>
      <c r="J171" s="34">
        <v>73720</v>
      </c>
      <c r="K171" s="40">
        <f t="shared" si="159"/>
        <v>14006.8</v>
      </c>
      <c r="L171" s="41">
        <f t="shared" si="160"/>
        <v>87726.8</v>
      </c>
      <c r="M171" s="34">
        <v>77600</v>
      </c>
      <c r="N171" s="34">
        <v>14744</v>
      </c>
      <c r="O171" s="34">
        <v>92344</v>
      </c>
      <c r="P171" s="36">
        <v>726609</v>
      </c>
      <c r="Q171" s="37">
        <v>138055.71</v>
      </c>
      <c r="R171" s="42">
        <f t="shared" si="151"/>
        <v>864664.71</v>
      </c>
      <c r="S171" s="36">
        <v>80000</v>
      </c>
      <c r="T171" s="36">
        <f t="shared" si="190"/>
        <v>15200</v>
      </c>
      <c r="U171" s="38">
        <f t="shared" si="191"/>
        <v>95200</v>
      </c>
      <c r="W171" s="50">
        <f t="shared" ref="W171" si="196">MIN(U171,O171,L171,I171)</f>
        <v>84956.479999999996</v>
      </c>
      <c r="X171" s="50">
        <f t="shared" ref="X171" si="197">AVERAGE(U171,O171,L171,I171)</f>
        <v>90056.819999999992</v>
      </c>
      <c r="Y171" s="51">
        <f t="shared" ref="Y171" si="198">HARMEAN(U171,O171,L171,I171)</f>
        <v>89881.513901185477</v>
      </c>
      <c r="Z171" s="51">
        <f t="shared" ref="Z171" si="199">GEOMEAN(U171,O171,L171,I171)</f>
        <v>89969.147891247441</v>
      </c>
      <c r="AA171" s="51">
        <f t="shared" si="165"/>
        <v>3606.4850003569932</v>
      </c>
      <c r="AB171" s="109">
        <f t="shared" si="166"/>
        <v>4.0046772697026091E-2</v>
      </c>
      <c r="AC171" s="115">
        <f>ROUND((+X171),0)</f>
        <v>90057</v>
      </c>
      <c r="AD171" s="52" t="s">
        <v>28</v>
      </c>
    </row>
    <row r="172" spans="1:30" ht="39.6" customHeight="1" thickBot="1" x14ac:dyDescent="0.3">
      <c r="A172" s="112" t="s">
        <v>175</v>
      </c>
      <c r="B172" s="32"/>
      <c r="C172" s="32"/>
      <c r="D172" s="32"/>
      <c r="E172" s="32"/>
      <c r="F172" s="33"/>
      <c r="G172" s="25"/>
      <c r="H172" s="25"/>
      <c r="I172" s="39"/>
      <c r="J172" s="46"/>
      <c r="K172" s="40"/>
      <c r="L172" s="41"/>
      <c r="M172" s="46"/>
      <c r="N172" s="46"/>
      <c r="O172" s="46"/>
      <c r="P172" s="46"/>
      <c r="Q172" s="47"/>
      <c r="R172" s="42"/>
      <c r="S172" s="46"/>
      <c r="T172" s="46"/>
      <c r="U172" s="46"/>
      <c r="W172" s="50"/>
      <c r="X172" s="50"/>
      <c r="Y172" s="51"/>
      <c r="Z172" s="51"/>
      <c r="AA172" s="51"/>
      <c r="AB172" s="109"/>
      <c r="AC172" s="115"/>
      <c r="AD172" s="35"/>
    </row>
    <row r="173" spans="1:30" ht="31.5" customHeight="1" x14ac:dyDescent="0.25">
      <c r="A173" s="12">
        <v>1</v>
      </c>
      <c r="B173" s="13" t="s">
        <v>25</v>
      </c>
      <c r="C173" s="14" t="s">
        <v>26</v>
      </c>
      <c r="D173" s="15">
        <v>1</v>
      </c>
      <c r="E173" s="15" t="s">
        <v>27</v>
      </c>
      <c r="F173" s="15">
        <v>1</v>
      </c>
      <c r="G173" s="25">
        <v>200928</v>
      </c>
      <c r="H173" s="25">
        <v>38176.32</v>
      </c>
      <c r="I173" s="39">
        <v>239104.32</v>
      </c>
      <c r="J173" s="34">
        <v>207480</v>
      </c>
      <c r="K173" s="40">
        <f t="shared" si="159"/>
        <v>39421.199999999997</v>
      </c>
      <c r="L173" s="41">
        <f t="shared" si="160"/>
        <v>246901.2</v>
      </c>
      <c r="M173" s="34">
        <v>218400</v>
      </c>
      <c r="N173" s="34">
        <v>41496</v>
      </c>
      <c r="O173" s="34">
        <v>259896</v>
      </c>
      <c r="P173" s="36"/>
      <c r="Q173" s="37"/>
      <c r="R173" s="42"/>
      <c r="S173" s="36"/>
      <c r="T173" s="36"/>
      <c r="U173" s="38"/>
      <c r="W173" s="50">
        <f t="shared" si="161"/>
        <v>239104.32</v>
      </c>
      <c r="X173" s="50">
        <f t="shared" si="162"/>
        <v>248633.84</v>
      </c>
      <c r="Y173" s="51">
        <f t="shared" si="163"/>
        <v>248340.85714285716</v>
      </c>
      <c r="Z173" s="51">
        <f t="shared" si="164"/>
        <v>248486.84749538047</v>
      </c>
      <c r="AA173" s="51">
        <f t="shared" si="165"/>
        <v>6738.3882134528212</v>
      </c>
      <c r="AB173" s="109">
        <f t="shared" si="166"/>
        <v>2.7101653634327576E-2</v>
      </c>
      <c r="AC173" s="115">
        <f t="shared" ref="AC173:AC179" si="200">ROUND((+X173),0)</f>
        <v>248634</v>
      </c>
      <c r="AD173" s="52" t="s">
        <v>28</v>
      </c>
    </row>
    <row r="174" spans="1:30" ht="42.75" customHeight="1" x14ac:dyDescent="0.25">
      <c r="A174" s="12">
        <v>2</v>
      </c>
      <c r="B174" s="13" t="s">
        <v>176</v>
      </c>
      <c r="C174" s="14" t="s">
        <v>26</v>
      </c>
      <c r="D174" s="15">
        <v>1</v>
      </c>
      <c r="E174" s="15" t="s">
        <v>27</v>
      </c>
      <c r="F174" s="15">
        <v>1</v>
      </c>
      <c r="G174" s="25">
        <v>35696</v>
      </c>
      <c r="H174" s="25">
        <v>6782.24</v>
      </c>
      <c r="I174" s="39">
        <v>42478.239999999998</v>
      </c>
      <c r="J174" s="34">
        <v>36860</v>
      </c>
      <c r="K174" s="40">
        <f t="shared" si="159"/>
        <v>7003.4</v>
      </c>
      <c r="L174" s="41">
        <f t="shared" si="160"/>
        <v>43863.4</v>
      </c>
      <c r="M174" s="34">
        <v>38800</v>
      </c>
      <c r="N174" s="34">
        <v>7372</v>
      </c>
      <c r="O174" s="34">
        <v>46172</v>
      </c>
      <c r="P174" s="36">
        <v>429986</v>
      </c>
      <c r="Q174" s="37">
        <v>81697.34</v>
      </c>
      <c r="R174" s="42">
        <f t="shared" si="151"/>
        <v>511683.33999999997</v>
      </c>
      <c r="S174" s="36">
        <v>40000</v>
      </c>
      <c r="T174" s="36">
        <f t="shared" ref="T174:T181" si="201">S174*0.19</f>
        <v>7600</v>
      </c>
      <c r="U174" s="38">
        <f t="shared" ref="U174:U181" si="202">+S174+T174</f>
        <v>47600</v>
      </c>
      <c r="W174" s="50">
        <f t="shared" ref="W174:W179" si="203">MIN(U174,O174,L174,I174)</f>
        <v>42478.239999999998</v>
      </c>
      <c r="X174" s="50">
        <f t="shared" ref="X174:X179" si="204">AVERAGE(U174,O174,L174,I174)</f>
        <v>45028.409999999996</v>
      </c>
      <c r="Y174" s="51">
        <f t="shared" ref="Y174:Y179" si="205">HARMEAN(U174,O174,L174,I174)</f>
        <v>44940.756950592739</v>
      </c>
      <c r="Z174" s="51">
        <f t="shared" ref="Z174:Z179" si="206">GEOMEAN(U174,O174,L174,I174)</f>
        <v>44984.573945623721</v>
      </c>
      <c r="AA174" s="51">
        <f t="shared" si="165"/>
        <v>1803.2425001784966</v>
      </c>
      <c r="AB174" s="109">
        <f t="shared" si="166"/>
        <v>4.0046772697026091E-2</v>
      </c>
      <c r="AC174" s="115">
        <f t="shared" si="200"/>
        <v>45028</v>
      </c>
      <c r="AD174" s="52" t="s">
        <v>28</v>
      </c>
    </row>
    <row r="175" spans="1:30" ht="28.5" customHeight="1" x14ac:dyDescent="0.25">
      <c r="A175" s="12">
        <v>3</v>
      </c>
      <c r="B175" s="13" t="s">
        <v>177</v>
      </c>
      <c r="C175" s="14" t="s">
        <v>26</v>
      </c>
      <c r="D175" s="15">
        <v>1</v>
      </c>
      <c r="E175" s="15" t="s">
        <v>27</v>
      </c>
      <c r="F175" s="15">
        <v>1</v>
      </c>
      <c r="G175" s="25">
        <v>107088</v>
      </c>
      <c r="H175" s="25">
        <v>20346.72</v>
      </c>
      <c r="I175" s="39">
        <v>127434.72</v>
      </c>
      <c r="J175" s="34">
        <v>110580</v>
      </c>
      <c r="K175" s="40">
        <f t="shared" si="159"/>
        <v>21010.2</v>
      </c>
      <c r="L175" s="41">
        <f t="shared" si="160"/>
        <v>131590.20000000001</v>
      </c>
      <c r="M175" s="34">
        <v>116400</v>
      </c>
      <c r="N175" s="34">
        <v>22116</v>
      </c>
      <c r="O175" s="34">
        <v>138516</v>
      </c>
      <c r="P175" s="36">
        <v>630609</v>
      </c>
      <c r="Q175" s="37">
        <v>119815.71</v>
      </c>
      <c r="R175" s="42">
        <f t="shared" si="151"/>
        <v>750424.71</v>
      </c>
      <c r="S175" s="36">
        <v>120000</v>
      </c>
      <c r="T175" s="36">
        <f t="shared" si="201"/>
        <v>22800</v>
      </c>
      <c r="U175" s="38">
        <f t="shared" si="202"/>
        <v>142800</v>
      </c>
      <c r="W175" s="50">
        <f t="shared" si="203"/>
        <v>127434.72</v>
      </c>
      <c r="X175" s="50">
        <f t="shared" si="204"/>
        <v>135085.23000000001</v>
      </c>
      <c r="Y175" s="51">
        <f t="shared" si="205"/>
        <v>134822.27085177822</v>
      </c>
      <c r="Z175" s="51">
        <f t="shared" si="206"/>
        <v>134953.72183687118</v>
      </c>
      <c r="AA175" s="51">
        <f t="shared" si="165"/>
        <v>5409.7275005355004</v>
      </c>
      <c r="AB175" s="109">
        <f t="shared" si="166"/>
        <v>4.0046772697026167E-2</v>
      </c>
      <c r="AC175" s="115">
        <f t="shared" si="200"/>
        <v>135085</v>
      </c>
      <c r="AD175" s="52" t="s">
        <v>28</v>
      </c>
    </row>
    <row r="176" spans="1:30" ht="42.75" customHeight="1" x14ac:dyDescent="0.25">
      <c r="A176" s="12">
        <v>4</v>
      </c>
      <c r="B176" s="13" t="s">
        <v>178</v>
      </c>
      <c r="C176" s="14" t="s">
        <v>26</v>
      </c>
      <c r="D176" s="15">
        <v>1</v>
      </c>
      <c r="E176" s="15" t="s">
        <v>27</v>
      </c>
      <c r="F176" s="15">
        <v>1</v>
      </c>
      <c r="G176" s="25">
        <v>44620</v>
      </c>
      <c r="H176" s="25">
        <v>8477.7999999999993</v>
      </c>
      <c r="I176" s="39">
        <v>53097.8</v>
      </c>
      <c r="J176" s="34">
        <v>46075</v>
      </c>
      <c r="K176" s="40">
        <f t="shared" si="159"/>
        <v>8754.25</v>
      </c>
      <c r="L176" s="41">
        <f t="shared" si="160"/>
        <v>54829.25</v>
      </c>
      <c r="M176" s="34">
        <v>48500</v>
      </c>
      <c r="N176" s="34">
        <v>9215</v>
      </c>
      <c r="O176" s="34">
        <v>57715</v>
      </c>
      <c r="P176" s="36">
        <v>632422</v>
      </c>
      <c r="Q176" s="37">
        <v>120160.18</v>
      </c>
      <c r="R176" s="42">
        <f t="shared" si="151"/>
        <v>752582.17999999993</v>
      </c>
      <c r="S176" s="36">
        <v>50000</v>
      </c>
      <c r="T176" s="36">
        <f t="shared" si="201"/>
        <v>9500</v>
      </c>
      <c r="U176" s="38">
        <f t="shared" si="202"/>
        <v>59500</v>
      </c>
      <c r="W176" s="50">
        <f t="shared" si="203"/>
        <v>53097.8</v>
      </c>
      <c r="X176" s="50">
        <f t="shared" si="204"/>
        <v>56285.512499999997</v>
      </c>
      <c r="Y176" s="51">
        <f t="shared" si="205"/>
        <v>56175.94618824093</v>
      </c>
      <c r="Z176" s="51">
        <f t="shared" si="206"/>
        <v>56230.717432029647</v>
      </c>
      <c r="AA176" s="51">
        <f t="shared" si="165"/>
        <v>2254.0531252231181</v>
      </c>
      <c r="AB176" s="109">
        <f t="shared" si="166"/>
        <v>4.0046772697026042E-2</v>
      </c>
      <c r="AC176" s="115">
        <f t="shared" si="200"/>
        <v>56286</v>
      </c>
      <c r="AD176" s="52" t="s">
        <v>28</v>
      </c>
    </row>
    <row r="177" spans="1:30" ht="28.5" customHeight="1" x14ac:dyDescent="0.25">
      <c r="A177" s="12">
        <v>5</v>
      </c>
      <c r="B177" s="13" t="s">
        <v>179</v>
      </c>
      <c r="C177" s="14" t="s">
        <v>26</v>
      </c>
      <c r="D177" s="15">
        <v>1</v>
      </c>
      <c r="E177" s="15" t="s">
        <v>27</v>
      </c>
      <c r="F177" s="15">
        <v>1</v>
      </c>
      <c r="G177" s="25">
        <v>80316</v>
      </c>
      <c r="H177" s="25">
        <v>15260.04</v>
      </c>
      <c r="I177" s="39">
        <v>95576.040000000008</v>
      </c>
      <c r="J177" s="34">
        <v>82935</v>
      </c>
      <c r="K177" s="40">
        <f t="shared" si="159"/>
        <v>15757.65</v>
      </c>
      <c r="L177" s="41">
        <f t="shared" si="160"/>
        <v>98692.65</v>
      </c>
      <c r="M177" s="34">
        <v>87300</v>
      </c>
      <c r="N177" s="34">
        <v>16587</v>
      </c>
      <c r="O177" s="34">
        <v>103887</v>
      </c>
      <c r="P177" s="36">
        <v>461153</v>
      </c>
      <c r="Q177" s="37">
        <v>87619.07</v>
      </c>
      <c r="R177" s="42">
        <f t="shared" si="151"/>
        <v>548772.07000000007</v>
      </c>
      <c r="S177" s="36">
        <v>90000</v>
      </c>
      <c r="T177" s="36">
        <f t="shared" si="201"/>
        <v>17100</v>
      </c>
      <c r="U177" s="38">
        <f t="shared" si="202"/>
        <v>107100</v>
      </c>
      <c r="W177" s="50">
        <f t="shared" si="203"/>
        <v>95576.040000000008</v>
      </c>
      <c r="X177" s="50">
        <f t="shared" si="204"/>
        <v>101313.92250000002</v>
      </c>
      <c r="Y177" s="51">
        <f t="shared" si="205"/>
        <v>101116.70313883368</v>
      </c>
      <c r="Z177" s="51">
        <f t="shared" si="206"/>
        <v>101215.29137765337</v>
      </c>
      <c r="AA177" s="51">
        <f t="shared" si="165"/>
        <v>4057.2956254016253</v>
      </c>
      <c r="AB177" s="109">
        <f t="shared" si="166"/>
        <v>4.004677269702616E-2</v>
      </c>
      <c r="AC177" s="115">
        <f t="shared" si="200"/>
        <v>101314</v>
      </c>
      <c r="AD177" s="52" t="s">
        <v>28</v>
      </c>
    </row>
    <row r="178" spans="1:30" ht="28.5" customHeight="1" x14ac:dyDescent="0.25">
      <c r="A178" s="12">
        <v>6</v>
      </c>
      <c r="B178" s="13" t="s">
        <v>180</v>
      </c>
      <c r="C178" s="14" t="s">
        <v>26</v>
      </c>
      <c r="D178" s="15">
        <v>1</v>
      </c>
      <c r="E178" s="15" t="s">
        <v>27</v>
      </c>
      <c r="F178" s="15">
        <v>1</v>
      </c>
      <c r="G178" s="25">
        <v>116012</v>
      </c>
      <c r="H178" s="25">
        <v>22042.28</v>
      </c>
      <c r="I178" s="39">
        <v>138054.28</v>
      </c>
      <c r="J178" s="34">
        <v>119795</v>
      </c>
      <c r="K178" s="40">
        <f t="shared" si="159"/>
        <v>22761.05</v>
      </c>
      <c r="L178" s="41">
        <f t="shared" si="160"/>
        <v>142556.04999999999</v>
      </c>
      <c r="M178" s="34">
        <v>126100</v>
      </c>
      <c r="N178" s="34">
        <v>23959</v>
      </c>
      <c r="O178" s="34">
        <v>150059</v>
      </c>
      <c r="P178" s="36">
        <v>1225898</v>
      </c>
      <c r="Q178" s="37">
        <v>232920.62</v>
      </c>
      <c r="R178" s="42">
        <f t="shared" si="151"/>
        <v>1458818.62</v>
      </c>
      <c r="S178" s="36">
        <v>130000</v>
      </c>
      <c r="T178" s="36">
        <f t="shared" si="201"/>
        <v>24700</v>
      </c>
      <c r="U178" s="38">
        <f t="shared" si="202"/>
        <v>154700</v>
      </c>
      <c r="W178" s="50">
        <f t="shared" si="203"/>
        <v>138054.28</v>
      </c>
      <c r="X178" s="50">
        <f t="shared" si="204"/>
        <v>146342.33249999999</v>
      </c>
      <c r="Y178" s="51">
        <f t="shared" si="205"/>
        <v>146057.4600894264</v>
      </c>
      <c r="Z178" s="51">
        <f t="shared" si="206"/>
        <v>146199.8653232771</v>
      </c>
      <c r="AA178" s="51">
        <f t="shared" si="165"/>
        <v>5860.5381255801121</v>
      </c>
      <c r="AB178" s="109">
        <f t="shared" si="166"/>
        <v>4.0046772697026084E-2</v>
      </c>
      <c r="AC178" s="115">
        <f t="shared" si="200"/>
        <v>146342</v>
      </c>
      <c r="AD178" s="52" t="s">
        <v>28</v>
      </c>
    </row>
    <row r="179" spans="1:30" ht="28.5" customHeight="1" x14ac:dyDescent="0.25">
      <c r="A179" s="12">
        <v>7</v>
      </c>
      <c r="B179" s="13" t="s">
        <v>181</v>
      </c>
      <c r="C179" s="14" t="s">
        <v>26</v>
      </c>
      <c r="D179" s="15">
        <v>1</v>
      </c>
      <c r="E179" s="15" t="s">
        <v>27</v>
      </c>
      <c r="F179" s="15">
        <v>1</v>
      </c>
      <c r="G179" s="25">
        <v>107088</v>
      </c>
      <c r="H179" s="25">
        <v>20346.72</v>
      </c>
      <c r="I179" s="39">
        <v>127434.72</v>
      </c>
      <c r="J179" s="34">
        <v>110580</v>
      </c>
      <c r="K179" s="40">
        <f t="shared" si="159"/>
        <v>21010.2</v>
      </c>
      <c r="L179" s="41">
        <f t="shared" si="160"/>
        <v>131590.20000000001</v>
      </c>
      <c r="M179" s="34">
        <v>116400</v>
      </c>
      <c r="N179" s="34">
        <v>22116</v>
      </c>
      <c r="O179" s="34">
        <v>138516</v>
      </c>
      <c r="P179" s="36">
        <v>843465</v>
      </c>
      <c r="Q179" s="37">
        <v>160258.35</v>
      </c>
      <c r="R179" s="42">
        <f t="shared" si="151"/>
        <v>1003723.35</v>
      </c>
      <c r="S179" s="36">
        <v>120000</v>
      </c>
      <c r="T179" s="36">
        <f t="shared" si="201"/>
        <v>22800</v>
      </c>
      <c r="U179" s="38">
        <f t="shared" si="202"/>
        <v>142800</v>
      </c>
      <c r="W179" s="50">
        <f t="shared" si="203"/>
        <v>127434.72</v>
      </c>
      <c r="X179" s="50">
        <f t="shared" si="204"/>
        <v>135085.23000000001</v>
      </c>
      <c r="Y179" s="51">
        <f t="shared" si="205"/>
        <v>134822.27085177822</v>
      </c>
      <c r="Z179" s="51">
        <f t="shared" si="206"/>
        <v>134953.72183687118</v>
      </c>
      <c r="AA179" s="51">
        <f t="shared" si="165"/>
        <v>5409.7275005355004</v>
      </c>
      <c r="AB179" s="109">
        <f t="shared" si="166"/>
        <v>4.0046772697026167E-2</v>
      </c>
      <c r="AC179" s="115">
        <f t="shared" si="200"/>
        <v>135085</v>
      </c>
      <c r="AD179" s="52" t="s">
        <v>28</v>
      </c>
    </row>
    <row r="180" spans="1:30" ht="28.5" customHeight="1" x14ac:dyDescent="0.25">
      <c r="A180" s="12">
        <v>8</v>
      </c>
      <c r="B180" s="13" t="s">
        <v>182</v>
      </c>
      <c r="C180" s="14" t="s">
        <v>34</v>
      </c>
      <c r="D180" s="15">
        <v>1</v>
      </c>
      <c r="E180" s="15" t="s">
        <v>27</v>
      </c>
      <c r="F180" s="15">
        <v>1</v>
      </c>
      <c r="G180" s="25">
        <v>178480</v>
      </c>
      <c r="H180" s="25">
        <v>33911.199999999997</v>
      </c>
      <c r="I180" s="39">
        <v>212391.2</v>
      </c>
      <c r="J180" s="34">
        <v>184300</v>
      </c>
      <c r="K180" s="40">
        <f t="shared" si="159"/>
        <v>35017</v>
      </c>
      <c r="L180" s="41">
        <f t="shared" si="160"/>
        <v>219317</v>
      </c>
      <c r="M180" s="34">
        <v>194000</v>
      </c>
      <c r="N180" s="34">
        <v>36860</v>
      </c>
      <c r="O180" s="34">
        <v>230860</v>
      </c>
      <c r="P180" s="36">
        <v>709363</v>
      </c>
      <c r="Q180" s="37">
        <v>134778.97</v>
      </c>
      <c r="R180" s="42">
        <f t="shared" si="151"/>
        <v>844141.97</v>
      </c>
      <c r="S180" s="36">
        <v>200000</v>
      </c>
      <c r="T180" s="36">
        <f t="shared" si="201"/>
        <v>38000</v>
      </c>
      <c r="U180" s="38">
        <f t="shared" si="202"/>
        <v>238000</v>
      </c>
      <c r="W180" s="50">
        <f t="shared" si="161"/>
        <v>212391.2</v>
      </c>
      <c r="X180" s="50">
        <f t="shared" si="162"/>
        <v>348942.03399999999</v>
      </c>
      <c r="Y180" s="51">
        <f t="shared" si="163"/>
        <v>263354.04988231335</v>
      </c>
      <c r="Z180" s="51">
        <f t="shared" si="164"/>
        <v>293028.58736349765</v>
      </c>
      <c r="AA180" s="51">
        <f t="shared" si="165"/>
        <v>96556.020698078646</v>
      </c>
      <c r="AB180" s="109">
        <f t="shared" si="166"/>
        <v>0.27671077511423758</v>
      </c>
      <c r="AC180" s="116">
        <f>ROUND((+Y180),0)</f>
        <v>263354</v>
      </c>
      <c r="AD180" s="52" t="s">
        <v>32</v>
      </c>
    </row>
    <row r="181" spans="1:30" ht="29.25" customHeight="1" thickBot="1" x14ac:dyDescent="0.3">
      <c r="A181" s="19">
        <v>9</v>
      </c>
      <c r="B181" s="21" t="s">
        <v>183</v>
      </c>
      <c r="C181" s="22" t="s">
        <v>34</v>
      </c>
      <c r="D181" s="20">
        <v>1</v>
      </c>
      <c r="E181" s="20" t="s">
        <v>27</v>
      </c>
      <c r="F181" s="20">
        <v>1</v>
      </c>
      <c r="G181" s="25">
        <v>107088</v>
      </c>
      <c r="H181" s="25">
        <v>20346.72</v>
      </c>
      <c r="I181" s="39">
        <v>127434.72</v>
      </c>
      <c r="J181" s="34">
        <v>110580</v>
      </c>
      <c r="K181" s="40">
        <f t="shared" si="159"/>
        <v>21010.2</v>
      </c>
      <c r="L181" s="41">
        <f t="shared" si="160"/>
        <v>131590.20000000001</v>
      </c>
      <c r="M181" s="34">
        <v>116400</v>
      </c>
      <c r="N181" s="34">
        <v>22116</v>
      </c>
      <c r="O181" s="34">
        <v>138516</v>
      </c>
      <c r="P181" s="36">
        <v>683030</v>
      </c>
      <c r="Q181" s="37">
        <v>129775.7</v>
      </c>
      <c r="R181" s="42">
        <f t="shared" si="151"/>
        <v>812805.7</v>
      </c>
      <c r="S181" s="36">
        <v>120000</v>
      </c>
      <c r="T181" s="36">
        <f t="shared" si="201"/>
        <v>22800</v>
      </c>
      <c r="U181" s="38">
        <f t="shared" si="202"/>
        <v>142800</v>
      </c>
      <c r="W181" s="50">
        <f t="shared" ref="W181" si="207">MIN(U181,O181,L181,I181)</f>
        <v>127434.72</v>
      </c>
      <c r="X181" s="50">
        <f t="shared" ref="X181" si="208">AVERAGE(U181,O181,L181,I181)</f>
        <v>135085.23000000001</v>
      </c>
      <c r="Y181" s="51">
        <f t="shared" ref="Y181" si="209">HARMEAN(U181,O181,L181,I181)</f>
        <v>134822.27085177822</v>
      </c>
      <c r="Z181" s="51">
        <f t="shared" ref="Z181" si="210">GEOMEAN(U181,O181,L181,I181)</f>
        <v>134953.72183687118</v>
      </c>
      <c r="AA181" s="51">
        <f t="shared" si="165"/>
        <v>5409.7275005355004</v>
      </c>
      <c r="AB181" s="109">
        <f t="shared" si="166"/>
        <v>4.0046772697026167E-2</v>
      </c>
      <c r="AC181" s="115">
        <f>ROUND((+X181),0)</f>
        <v>135085</v>
      </c>
      <c r="AD181" s="52" t="s">
        <v>28</v>
      </c>
    </row>
    <row r="182" spans="1:30" ht="58.9" customHeight="1" thickBot="1" x14ac:dyDescent="0.3">
      <c r="A182" s="112" t="s">
        <v>184</v>
      </c>
      <c r="B182" s="32"/>
      <c r="C182" s="32"/>
      <c r="D182" s="32"/>
      <c r="E182" s="32"/>
      <c r="F182" s="33"/>
      <c r="G182" s="25"/>
      <c r="H182" s="25"/>
      <c r="I182" s="39"/>
      <c r="J182" s="46"/>
      <c r="K182" s="40"/>
      <c r="L182" s="41"/>
      <c r="M182" s="46"/>
      <c r="N182" s="46"/>
      <c r="O182" s="46"/>
      <c r="P182" s="46"/>
      <c r="Q182" s="47"/>
      <c r="R182" s="42"/>
      <c r="S182" s="46"/>
      <c r="T182" s="46"/>
      <c r="U182" s="46"/>
      <c r="W182" s="50"/>
      <c r="X182" s="50"/>
      <c r="Y182" s="51"/>
      <c r="Z182" s="51"/>
      <c r="AA182" s="51"/>
      <c r="AB182" s="109"/>
      <c r="AC182" s="115"/>
      <c r="AD182" s="35"/>
    </row>
    <row r="183" spans="1:30" ht="57" customHeight="1" x14ac:dyDescent="0.25">
      <c r="A183" s="29">
        <v>1</v>
      </c>
      <c r="B183" s="28" t="s">
        <v>185</v>
      </c>
      <c r="C183" s="9" t="s">
        <v>34</v>
      </c>
      <c r="D183" s="5">
        <v>1</v>
      </c>
      <c r="E183" s="5" t="s">
        <v>27</v>
      </c>
      <c r="F183" s="5">
        <v>1</v>
      </c>
      <c r="G183" s="25">
        <v>428352</v>
      </c>
      <c r="H183" s="25">
        <v>81386.880000000005</v>
      </c>
      <c r="I183" s="39">
        <v>509738.88</v>
      </c>
      <c r="J183" s="34">
        <v>442320</v>
      </c>
      <c r="K183" s="40">
        <f t="shared" si="159"/>
        <v>84040.8</v>
      </c>
      <c r="L183" s="41">
        <f t="shared" si="160"/>
        <v>526360.80000000005</v>
      </c>
      <c r="M183" s="34">
        <v>465600</v>
      </c>
      <c r="N183" s="34">
        <v>88464</v>
      </c>
      <c r="O183" s="34">
        <v>554064</v>
      </c>
      <c r="P183" s="36">
        <v>702952</v>
      </c>
      <c r="Q183" s="37">
        <v>133560.88</v>
      </c>
      <c r="R183" s="42">
        <f t="shared" si="151"/>
        <v>836512.88</v>
      </c>
      <c r="S183" s="36">
        <v>480000</v>
      </c>
      <c r="T183" s="36">
        <f>S183*0.19</f>
        <v>91200</v>
      </c>
      <c r="U183" s="38">
        <f>+S183+T183</f>
        <v>571200</v>
      </c>
      <c r="W183" s="50">
        <f t="shared" si="161"/>
        <v>509738.88</v>
      </c>
      <c r="X183" s="50">
        <f t="shared" si="162"/>
        <v>599575.31199999992</v>
      </c>
      <c r="Y183" s="51">
        <f t="shared" si="163"/>
        <v>580544.037655088</v>
      </c>
      <c r="Z183" s="51">
        <f t="shared" si="164"/>
        <v>589237.54657296266</v>
      </c>
      <c r="AA183" s="51">
        <f t="shared" si="165"/>
        <v>63523.950264804094</v>
      </c>
      <c r="AB183" s="109">
        <f t="shared" si="166"/>
        <v>0.10594824201968493</v>
      </c>
      <c r="AC183" s="115">
        <f>ROUND((+X183),0)</f>
        <v>599575</v>
      </c>
      <c r="AD183" s="52" t="s">
        <v>28</v>
      </c>
    </row>
    <row r="184" spans="1:30" ht="85.5" customHeight="1" x14ac:dyDescent="0.25">
      <c r="A184" s="29">
        <v>2</v>
      </c>
      <c r="B184" s="28" t="s">
        <v>186</v>
      </c>
      <c r="C184" s="9" t="s">
        <v>34</v>
      </c>
      <c r="D184" s="5">
        <v>1</v>
      </c>
      <c r="E184" s="5" t="s">
        <v>27</v>
      </c>
      <c r="F184" s="5">
        <v>1</v>
      </c>
      <c r="G184" s="25">
        <v>223100</v>
      </c>
      <c r="H184" s="25">
        <v>42389</v>
      </c>
      <c r="I184" s="39">
        <v>265489</v>
      </c>
      <c r="J184" s="34">
        <v>230375</v>
      </c>
      <c r="K184" s="40">
        <f t="shared" si="159"/>
        <v>43771.25</v>
      </c>
      <c r="L184" s="41">
        <f t="shared" si="160"/>
        <v>274146.25</v>
      </c>
      <c r="M184" s="34">
        <v>242500</v>
      </c>
      <c r="N184" s="34">
        <v>46075</v>
      </c>
      <c r="O184" s="34">
        <v>288575</v>
      </c>
      <c r="P184" s="36">
        <v>1225352</v>
      </c>
      <c r="Q184" s="37">
        <v>232816.88</v>
      </c>
      <c r="R184" s="42">
        <f t="shared" si="151"/>
        <v>1458168.88</v>
      </c>
      <c r="S184" s="36">
        <v>250000</v>
      </c>
      <c r="T184" s="36">
        <f t="shared" ref="T184:T191" si="211">S184*0.19</f>
        <v>47500</v>
      </c>
      <c r="U184" s="38">
        <f t="shared" ref="U184:U191" si="212">+S184+T184</f>
        <v>297500</v>
      </c>
      <c r="W184" s="50">
        <f t="shared" si="161"/>
        <v>265489</v>
      </c>
      <c r="X184" s="50">
        <f t="shared" si="162"/>
        <v>516775.826</v>
      </c>
      <c r="Y184" s="51">
        <f t="shared" si="163"/>
        <v>334968.82408822823</v>
      </c>
      <c r="Z184" s="51">
        <f t="shared" si="164"/>
        <v>390765.72905275295</v>
      </c>
      <c r="AA184" s="51">
        <f t="shared" si="165"/>
        <v>177686.61868744408</v>
      </c>
      <c r="AB184" s="109">
        <f t="shared" si="166"/>
        <v>0.34383694001863796</v>
      </c>
      <c r="AC184" s="116">
        <f>ROUND((+Y184),0)</f>
        <v>334969</v>
      </c>
      <c r="AD184" s="52" t="s">
        <v>32</v>
      </c>
    </row>
    <row r="185" spans="1:30" ht="71.25" customHeight="1" x14ac:dyDescent="0.25">
      <c r="A185" s="29">
        <v>3</v>
      </c>
      <c r="B185" s="28" t="s">
        <v>187</v>
      </c>
      <c r="C185" s="9" t="s">
        <v>34</v>
      </c>
      <c r="D185" s="5">
        <v>1</v>
      </c>
      <c r="E185" s="5" t="s">
        <v>27</v>
      </c>
      <c r="F185" s="5">
        <v>1</v>
      </c>
      <c r="G185" s="25">
        <v>160632</v>
      </c>
      <c r="H185" s="25">
        <v>30520.080000000002</v>
      </c>
      <c r="I185" s="39">
        <v>191152.08000000002</v>
      </c>
      <c r="J185" s="34">
        <v>165870</v>
      </c>
      <c r="K185" s="40">
        <f t="shared" si="159"/>
        <v>31515.3</v>
      </c>
      <c r="L185" s="41">
        <f t="shared" si="160"/>
        <v>197385.3</v>
      </c>
      <c r="M185" s="34">
        <v>174600</v>
      </c>
      <c r="N185" s="34">
        <v>33174</v>
      </c>
      <c r="O185" s="34">
        <v>207774</v>
      </c>
      <c r="P185" s="36">
        <v>1297573</v>
      </c>
      <c r="Q185" s="37">
        <v>246538.87</v>
      </c>
      <c r="R185" s="42">
        <f t="shared" si="151"/>
        <v>1544111.87</v>
      </c>
      <c r="S185" s="36">
        <v>180000</v>
      </c>
      <c r="T185" s="36">
        <f t="shared" si="211"/>
        <v>34200</v>
      </c>
      <c r="U185" s="38">
        <f t="shared" si="212"/>
        <v>214200</v>
      </c>
      <c r="W185" s="50">
        <f t="shared" ref="W185" si="213">MIN(U185,O185,L185,I185)</f>
        <v>191152.08000000002</v>
      </c>
      <c r="X185" s="50">
        <f t="shared" ref="X185" si="214">AVERAGE(U185,O185,L185,I185)</f>
        <v>202627.84500000003</v>
      </c>
      <c r="Y185" s="51">
        <f t="shared" ref="Y185" si="215">HARMEAN(U185,O185,L185,I185)</f>
        <v>202233.40627766735</v>
      </c>
      <c r="Z185" s="51">
        <f t="shared" ref="Z185" si="216">GEOMEAN(U185,O185,L185,I185)</f>
        <v>202430.58275530674</v>
      </c>
      <c r="AA185" s="51">
        <f t="shared" si="165"/>
        <v>8114.5912508032507</v>
      </c>
      <c r="AB185" s="109">
        <f t="shared" si="166"/>
        <v>4.004677269702616E-2</v>
      </c>
      <c r="AC185" s="115">
        <f>ROUND((+X185),0)</f>
        <v>202628</v>
      </c>
      <c r="AD185" s="52" t="s">
        <v>28</v>
      </c>
    </row>
    <row r="186" spans="1:30" ht="57" customHeight="1" x14ac:dyDescent="0.25">
      <c r="A186" s="29">
        <v>4</v>
      </c>
      <c r="B186" s="28" t="s">
        <v>188</v>
      </c>
      <c r="C186" s="9" t="s">
        <v>34</v>
      </c>
      <c r="D186" s="5">
        <v>1</v>
      </c>
      <c r="E186" s="5" t="s">
        <v>27</v>
      </c>
      <c r="F186" s="5">
        <v>1</v>
      </c>
      <c r="G186" s="25">
        <v>196328</v>
      </c>
      <c r="H186" s="25">
        <v>37302.32</v>
      </c>
      <c r="I186" s="39">
        <v>233630.32</v>
      </c>
      <c r="J186" s="34">
        <v>202730</v>
      </c>
      <c r="K186" s="40">
        <f t="shared" si="159"/>
        <v>38518.699999999997</v>
      </c>
      <c r="L186" s="41">
        <f t="shared" si="160"/>
        <v>241248.7</v>
      </c>
      <c r="M186" s="34">
        <v>213400</v>
      </c>
      <c r="N186" s="34">
        <v>40546</v>
      </c>
      <c r="O186" s="34">
        <v>253946</v>
      </c>
      <c r="P186" s="36">
        <v>705270</v>
      </c>
      <c r="Q186" s="37">
        <v>134001.29999999999</v>
      </c>
      <c r="R186" s="42">
        <f t="shared" si="151"/>
        <v>839271.3</v>
      </c>
      <c r="S186" s="36">
        <v>220000</v>
      </c>
      <c r="T186" s="36">
        <f t="shared" si="211"/>
        <v>41800</v>
      </c>
      <c r="U186" s="38">
        <f t="shared" si="212"/>
        <v>261800</v>
      </c>
      <c r="W186" s="50">
        <f t="shared" si="161"/>
        <v>233630.32</v>
      </c>
      <c r="X186" s="50">
        <f t="shared" si="162"/>
        <v>365979.26400000002</v>
      </c>
      <c r="Y186" s="51">
        <f t="shared" si="163"/>
        <v>287779.20842132292</v>
      </c>
      <c r="Z186" s="51">
        <f t="shared" si="164"/>
        <v>315879.55336602562</v>
      </c>
      <c r="AA186" s="51">
        <f t="shared" si="165"/>
        <v>93584.835785278701</v>
      </c>
      <c r="AB186" s="109">
        <f t="shared" si="166"/>
        <v>0.25571076011912713</v>
      </c>
      <c r="AC186" s="116">
        <f>ROUND((+Y186),0)</f>
        <v>287779</v>
      </c>
      <c r="AD186" s="52" t="s">
        <v>32</v>
      </c>
    </row>
    <row r="187" spans="1:30" ht="42.75" customHeight="1" x14ac:dyDescent="0.25">
      <c r="A187" s="29">
        <v>5</v>
      </c>
      <c r="B187" s="28" t="s">
        <v>189</v>
      </c>
      <c r="C187" s="9" t="s">
        <v>34</v>
      </c>
      <c r="D187" s="5">
        <v>1</v>
      </c>
      <c r="E187" s="5" t="s">
        <v>27</v>
      </c>
      <c r="F187" s="5">
        <v>1</v>
      </c>
      <c r="G187" s="25">
        <v>312340</v>
      </c>
      <c r="H187" s="25">
        <v>59344.6</v>
      </c>
      <c r="I187" s="39">
        <v>371684.6</v>
      </c>
      <c r="J187" s="34">
        <v>322525</v>
      </c>
      <c r="K187" s="40">
        <f t="shared" si="159"/>
        <v>61279.75</v>
      </c>
      <c r="L187" s="41">
        <f t="shared" si="160"/>
        <v>383804.75</v>
      </c>
      <c r="M187" s="34">
        <v>339500</v>
      </c>
      <c r="N187" s="34">
        <v>64505</v>
      </c>
      <c r="O187" s="34">
        <v>404005</v>
      </c>
      <c r="P187" s="36">
        <v>740209</v>
      </c>
      <c r="Q187" s="37">
        <v>140639.71</v>
      </c>
      <c r="R187" s="42">
        <f t="shared" si="151"/>
        <v>880848.71</v>
      </c>
      <c r="S187" s="36">
        <v>350000</v>
      </c>
      <c r="T187" s="36">
        <f t="shared" si="211"/>
        <v>66500</v>
      </c>
      <c r="U187" s="38">
        <f t="shared" si="212"/>
        <v>416500</v>
      </c>
      <c r="W187" s="50">
        <f t="shared" si="161"/>
        <v>371684.6</v>
      </c>
      <c r="X187" s="50">
        <f t="shared" si="162"/>
        <v>491368.61200000002</v>
      </c>
      <c r="Y187" s="51">
        <f t="shared" si="163"/>
        <v>442188.668455737</v>
      </c>
      <c r="Z187" s="51">
        <f t="shared" si="164"/>
        <v>462421.05075211433</v>
      </c>
      <c r="AA187" s="51">
        <f t="shared" si="165"/>
        <v>84629.376484811743</v>
      </c>
      <c r="AB187" s="109">
        <f t="shared" si="166"/>
        <v>0.17223195462231058</v>
      </c>
      <c r="AC187" s="116">
        <f>ROUND((+Z187),0)</f>
        <v>462421</v>
      </c>
      <c r="AD187" s="52" t="s">
        <v>56</v>
      </c>
    </row>
    <row r="188" spans="1:30" ht="57" customHeight="1" x14ac:dyDescent="0.25">
      <c r="A188" s="29">
        <v>6</v>
      </c>
      <c r="B188" s="28" t="s">
        <v>190</v>
      </c>
      <c r="C188" s="9" t="s">
        <v>34</v>
      </c>
      <c r="D188" s="5">
        <v>1</v>
      </c>
      <c r="E188" s="5" t="s">
        <v>27</v>
      </c>
      <c r="F188" s="5">
        <v>1</v>
      </c>
      <c r="G188" s="25">
        <v>249872</v>
      </c>
      <c r="H188" s="25">
        <v>47475.68</v>
      </c>
      <c r="I188" s="39">
        <v>297347.68</v>
      </c>
      <c r="J188" s="34">
        <v>258020</v>
      </c>
      <c r="K188" s="40">
        <f t="shared" si="159"/>
        <v>49023.8</v>
      </c>
      <c r="L188" s="41">
        <f t="shared" si="160"/>
        <v>307043.8</v>
      </c>
      <c r="M188" s="34">
        <v>271600</v>
      </c>
      <c r="N188" s="34">
        <v>51604</v>
      </c>
      <c r="O188" s="34">
        <v>323204</v>
      </c>
      <c r="P188" s="36">
        <v>1484923</v>
      </c>
      <c r="Q188" s="37">
        <v>282135.37</v>
      </c>
      <c r="R188" s="42">
        <f t="shared" si="151"/>
        <v>1767058.37</v>
      </c>
      <c r="S188" s="36">
        <v>280000</v>
      </c>
      <c r="T188" s="36">
        <f t="shared" si="211"/>
        <v>53200</v>
      </c>
      <c r="U188" s="38">
        <f t="shared" si="212"/>
        <v>333200</v>
      </c>
      <c r="W188" s="50">
        <f t="shared" ref="W188:W190" si="217">MIN(U188,O188,L188,I188)</f>
        <v>297347.68</v>
      </c>
      <c r="X188" s="50">
        <f t="shared" ref="X188:X190" si="218">AVERAGE(U188,O188,L188,I188)</f>
        <v>315198.87</v>
      </c>
      <c r="Y188" s="51">
        <f t="shared" ref="Y188:Y190" si="219">HARMEAN(U188,O188,L188,I188)</f>
        <v>314585.29865414917</v>
      </c>
      <c r="Z188" s="51">
        <f t="shared" ref="Z188:Z190" si="220">GEOMEAN(U188,O188,L188,I188)</f>
        <v>314892.01761936606</v>
      </c>
      <c r="AA188" s="51">
        <f t="shared" si="165"/>
        <v>12622.697501249488</v>
      </c>
      <c r="AB188" s="109">
        <f t="shared" si="166"/>
        <v>4.0046772697026126E-2</v>
      </c>
      <c r="AC188" s="115">
        <f t="shared" ref="AC188:AC190" si="221">ROUND((+X188),0)</f>
        <v>315199</v>
      </c>
      <c r="AD188" s="52" t="s">
        <v>28</v>
      </c>
    </row>
    <row r="189" spans="1:30" ht="57" customHeight="1" x14ac:dyDescent="0.25">
      <c r="A189" s="29">
        <v>7</v>
      </c>
      <c r="B189" s="28" t="s">
        <v>191</v>
      </c>
      <c r="C189" s="9" t="s">
        <v>34</v>
      </c>
      <c r="D189" s="5">
        <v>1</v>
      </c>
      <c r="E189" s="5" t="s">
        <v>27</v>
      </c>
      <c r="F189" s="5">
        <v>1</v>
      </c>
      <c r="G189" s="25">
        <v>71392</v>
      </c>
      <c r="H189" s="25">
        <v>13564.48</v>
      </c>
      <c r="I189" s="39">
        <v>84956.479999999996</v>
      </c>
      <c r="J189" s="34">
        <v>73720</v>
      </c>
      <c r="K189" s="40">
        <f t="shared" si="159"/>
        <v>14006.8</v>
      </c>
      <c r="L189" s="41">
        <f t="shared" si="160"/>
        <v>87726.8</v>
      </c>
      <c r="M189" s="34">
        <v>77600</v>
      </c>
      <c r="N189" s="34">
        <v>14744</v>
      </c>
      <c r="O189" s="34">
        <v>92344</v>
      </c>
      <c r="P189" s="36">
        <v>1070617</v>
      </c>
      <c r="Q189" s="37">
        <v>203417.23</v>
      </c>
      <c r="R189" s="42">
        <f t="shared" si="151"/>
        <v>1274034.23</v>
      </c>
      <c r="S189" s="36">
        <v>80000</v>
      </c>
      <c r="T189" s="36">
        <f t="shared" si="211"/>
        <v>15200</v>
      </c>
      <c r="U189" s="38">
        <f t="shared" si="212"/>
        <v>95200</v>
      </c>
      <c r="W189" s="50">
        <f t="shared" si="217"/>
        <v>84956.479999999996</v>
      </c>
      <c r="X189" s="50">
        <f t="shared" si="218"/>
        <v>90056.819999999992</v>
      </c>
      <c r="Y189" s="51">
        <f t="shared" si="219"/>
        <v>89881.513901185477</v>
      </c>
      <c r="Z189" s="51">
        <f t="shared" si="220"/>
        <v>89969.147891247441</v>
      </c>
      <c r="AA189" s="51">
        <f t="shared" si="165"/>
        <v>3606.4850003569932</v>
      </c>
      <c r="AB189" s="109">
        <f t="shared" si="166"/>
        <v>4.0046772697026091E-2</v>
      </c>
      <c r="AC189" s="115">
        <f t="shared" si="221"/>
        <v>90057</v>
      </c>
      <c r="AD189" s="52" t="s">
        <v>28</v>
      </c>
    </row>
    <row r="190" spans="1:30" ht="42.75" customHeight="1" x14ac:dyDescent="0.25">
      <c r="A190" s="29">
        <v>8</v>
      </c>
      <c r="B190" s="28" t="s">
        <v>192</v>
      </c>
      <c r="C190" s="9" t="s">
        <v>34</v>
      </c>
      <c r="D190" s="5">
        <v>1</v>
      </c>
      <c r="E190" s="5" t="s">
        <v>27</v>
      </c>
      <c r="F190" s="5">
        <v>1</v>
      </c>
      <c r="G190" s="25">
        <v>31234</v>
      </c>
      <c r="H190" s="25">
        <v>5934.46</v>
      </c>
      <c r="I190" s="39">
        <v>37168.46</v>
      </c>
      <c r="J190" s="34">
        <v>32252.5</v>
      </c>
      <c r="K190" s="40">
        <f t="shared" si="159"/>
        <v>6127.9750000000004</v>
      </c>
      <c r="L190" s="41">
        <f t="shared" si="160"/>
        <v>38380.474999999999</v>
      </c>
      <c r="M190" s="34">
        <v>33950</v>
      </c>
      <c r="N190" s="34">
        <v>6450.5</v>
      </c>
      <c r="O190" s="34">
        <v>40400.5</v>
      </c>
      <c r="P190" s="36">
        <v>1684387</v>
      </c>
      <c r="Q190" s="37">
        <v>320033.53000000003</v>
      </c>
      <c r="R190" s="42">
        <f t="shared" si="151"/>
        <v>2004420.53</v>
      </c>
      <c r="S190" s="36">
        <v>35000</v>
      </c>
      <c r="T190" s="36">
        <f t="shared" si="211"/>
        <v>6650</v>
      </c>
      <c r="U190" s="38">
        <f t="shared" si="212"/>
        <v>41650</v>
      </c>
      <c r="W190" s="50">
        <f t="shared" si="217"/>
        <v>37168.46</v>
      </c>
      <c r="X190" s="50">
        <f t="shared" si="218"/>
        <v>39399.858749999999</v>
      </c>
      <c r="Y190" s="51">
        <f t="shared" si="219"/>
        <v>39323.162331768646</v>
      </c>
      <c r="Z190" s="51">
        <f t="shared" si="220"/>
        <v>39361.502202420757</v>
      </c>
      <c r="AA190" s="51">
        <f t="shared" si="165"/>
        <v>1577.837187656186</v>
      </c>
      <c r="AB190" s="109">
        <f t="shared" si="166"/>
        <v>4.0046772697026126E-2</v>
      </c>
      <c r="AC190" s="115">
        <f t="shared" si="221"/>
        <v>39400</v>
      </c>
      <c r="AD190" s="52" t="s">
        <v>28</v>
      </c>
    </row>
    <row r="191" spans="1:30" ht="43.5" customHeight="1" thickBot="1" x14ac:dyDescent="0.3">
      <c r="A191" s="10">
        <v>9</v>
      </c>
      <c r="B191" s="16" t="s">
        <v>193</v>
      </c>
      <c r="C191" s="17" t="s">
        <v>34</v>
      </c>
      <c r="D191" s="18">
        <v>1</v>
      </c>
      <c r="E191" s="18" t="s">
        <v>27</v>
      </c>
      <c r="F191" s="18">
        <v>1</v>
      </c>
      <c r="G191" s="25">
        <v>178480</v>
      </c>
      <c r="H191" s="25">
        <v>33911.199999999997</v>
      </c>
      <c r="I191" s="39">
        <v>212391.2</v>
      </c>
      <c r="J191" s="34">
        <v>184300</v>
      </c>
      <c r="K191" s="40">
        <f t="shared" si="159"/>
        <v>35017</v>
      </c>
      <c r="L191" s="41">
        <f t="shared" si="160"/>
        <v>219317</v>
      </c>
      <c r="M191" s="34">
        <v>194000</v>
      </c>
      <c r="N191" s="34">
        <v>36860</v>
      </c>
      <c r="O191" s="34">
        <v>230860</v>
      </c>
      <c r="P191" s="36">
        <v>695138</v>
      </c>
      <c r="Q191" s="37">
        <v>132076.22</v>
      </c>
      <c r="R191" s="42">
        <f t="shared" ref="R191:R254" si="222">SUM(P191:Q191)</f>
        <v>827214.22</v>
      </c>
      <c r="S191" s="36">
        <v>200000</v>
      </c>
      <c r="T191" s="36">
        <f t="shared" si="211"/>
        <v>38000</v>
      </c>
      <c r="U191" s="38">
        <f t="shared" si="212"/>
        <v>238000</v>
      </c>
      <c r="W191" s="50">
        <f t="shared" si="161"/>
        <v>212391.2</v>
      </c>
      <c r="X191" s="50">
        <f t="shared" si="162"/>
        <v>345556.484</v>
      </c>
      <c r="Y191" s="51">
        <f t="shared" si="163"/>
        <v>263018.21826577547</v>
      </c>
      <c r="Z191" s="51">
        <f t="shared" si="164"/>
        <v>291843.81312486838</v>
      </c>
      <c r="AA191" s="51">
        <f t="shared" si="165"/>
        <v>94162.075335032467</v>
      </c>
      <c r="AB191" s="109">
        <f t="shared" si="166"/>
        <v>0.27249401963191772</v>
      </c>
      <c r="AC191" s="116">
        <f>ROUND((+Y191),0)</f>
        <v>263018</v>
      </c>
      <c r="AD191" s="52" t="s">
        <v>32</v>
      </c>
    </row>
    <row r="192" spans="1:30" ht="42" customHeight="1" thickBot="1" x14ac:dyDescent="0.3">
      <c r="A192" s="112" t="s">
        <v>194</v>
      </c>
      <c r="B192" s="32"/>
      <c r="C192" s="32"/>
      <c r="D192" s="32"/>
      <c r="E192" s="32"/>
      <c r="F192" s="33"/>
      <c r="G192" s="25"/>
      <c r="H192" s="25"/>
      <c r="I192" s="39"/>
      <c r="J192" s="46"/>
      <c r="K192" s="40"/>
      <c r="L192" s="41"/>
      <c r="M192" s="46"/>
      <c r="N192" s="46"/>
      <c r="O192" s="46"/>
      <c r="P192" s="46"/>
      <c r="Q192" s="47"/>
      <c r="R192" s="42"/>
      <c r="S192" s="46"/>
      <c r="T192" s="46"/>
      <c r="U192" s="46"/>
      <c r="W192" s="50"/>
      <c r="X192" s="50"/>
      <c r="Y192" s="51"/>
      <c r="Z192" s="51"/>
      <c r="AA192" s="51"/>
      <c r="AB192" s="109"/>
      <c r="AC192" s="115"/>
      <c r="AD192" s="35"/>
    </row>
    <row r="193" spans="1:30" ht="15" customHeight="1" x14ac:dyDescent="0.25">
      <c r="A193" s="10">
        <v>1</v>
      </c>
      <c r="B193" s="16" t="s">
        <v>195</v>
      </c>
      <c r="C193" s="17" t="s">
        <v>26</v>
      </c>
      <c r="D193" s="18">
        <v>1</v>
      </c>
      <c r="E193" s="18" t="s">
        <v>27</v>
      </c>
      <c r="F193" s="18">
        <v>1</v>
      </c>
      <c r="G193" s="25">
        <v>44620</v>
      </c>
      <c r="H193" s="25">
        <v>8477.7999999999993</v>
      </c>
      <c r="I193" s="39">
        <v>53097.8</v>
      </c>
      <c r="J193" s="34">
        <v>46075</v>
      </c>
      <c r="K193" s="40">
        <f t="shared" si="159"/>
        <v>8754.25</v>
      </c>
      <c r="L193" s="41">
        <f t="shared" si="160"/>
        <v>54829.25</v>
      </c>
      <c r="M193" s="34">
        <v>48500</v>
      </c>
      <c r="N193" s="34">
        <v>9215</v>
      </c>
      <c r="O193" s="34">
        <v>57715</v>
      </c>
      <c r="P193" s="36">
        <v>434030</v>
      </c>
      <c r="Q193" s="37">
        <v>82465.7</v>
      </c>
      <c r="R193" s="42">
        <f t="shared" si="222"/>
        <v>516495.7</v>
      </c>
      <c r="S193" s="36">
        <v>50000</v>
      </c>
      <c r="T193" s="36">
        <f>S193*0.19</f>
        <v>9500</v>
      </c>
      <c r="U193" s="38">
        <f>+S193+T193</f>
        <v>59500</v>
      </c>
      <c r="W193" s="50">
        <f t="shared" ref="W193" si="223">MIN(U193,O193,L193,I193)</f>
        <v>53097.8</v>
      </c>
      <c r="X193" s="50">
        <f t="shared" ref="X193" si="224">AVERAGE(U193,O193,L193,I193)</f>
        <v>56285.512499999997</v>
      </c>
      <c r="Y193" s="51">
        <f t="shared" ref="Y193" si="225">HARMEAN(U193,O193,L193,I193)</f>
        <v>56175.94618824093</v>
      </c>
      <c r="Z193" s="51">
        <f t="shared" ref="Z193" si="226">GEOMEAN(U193,O193,L193,I193)</f>
        <v>56230.717432029647</v>
      </c>
      <c r="AA193" s="51">
        <f t="shared" si="165"/>
        <v>2254.0531252231181</v>
      </c>
      <c r="AB193" s="109">
        <f t="shared" si="166"/>
        <v>4.0046772697026042E-2</v>
      </c>
      <c r="AC193" s="115">
        <f t="shared" ref="AC193:AC199" si="227">ROUND((+X193),0)</f>
        <v>56286</v>
      </c>
      <c r="AD193" s="52" t="s">
        <v>28</v>
      </c>
    </row>
    <row r="194" spans="1:30" ht="15" customHeight="1" x14ac:dyDescent="0.25">
      <c r="A194" s="10">
        <v>2</v>
      </c>
      <c r="B194" s="16" t="s">
        <v>196</v>
      </c>
      <c r="C194" s="17" t="s">
        <v>26</v>
      </c>
      <c r="D194" s="18">
        <v>1</v>
      </c>
      <c r="E194" s="18" t="s">
        <v>27</v>
      </c>
      <c r="F194" s="18">
        <v>1</v>
      </c>
      <c r="G194" s="25">
        <v>53544</v>
      </c>
      <c r="H194" s="25">
        <v>10173.36</v>
      </c>
      <c r="I194" s="39">
        <v>63717.36</v>
      </c>
      <c r="J194" s="34">
        <v>55290</v>
      </c>
      <c r="K194" s="40">
        <f t="shared" si="159"/>
        <v>10505.1</v>
      </c>
      <c r="L194" s="41">
        <f t="shared" si="160"/>
        <v>65795.100000000006</v>
      </c>
      <c r="M194" s="34">
        <v>58200</v>
      </c>
      <c r="N194" s="34">
        <v>11058</v>
      </c>
      <c r="O194" s="34">
        <v>69258</v>
      </c>
      <c r="P194" s="36">
        <v>975471</v>
      </c>
      <c r="Q194" s="37">
        <v>185339.49</v>
      </c>
      <c r="R194" s="42">
        <f t="shared" si="222"/>
        <v>1160810.49</v>
      </c>
      <c r="S194" s="36">
        <v>60000</v>
      </c>
      <c r="T194" s="36">
        <f t="shared" ref="T194:T232" si="228">S194*0.19</f>
        <v>11400</v>
      </c>
      <c r="U194" s="38">
        <f t="shared" ref="U194:U232" si="229">+S194+T194</f>
        <v>71400</v>
      </c>
      <c r="W194" s="50">
        <f t="shared" ref="W194:W199" si="230">MIN(U194,O194,L194,I194)</f>
        <v>63717.36</v>
      </c>
      <c r="X194" s="50">
        <f t="shared" ref="X194:X199" si="231">AVERAGE(U194,O194,L194,I194)</f>
        <v>67542.615000000005</v>
      </c>
      <c r="Y194" s="51">
        <f t="shared" ref="Y194:Y199" si="232">HARMEAN(U194,O194,L194,I194)</f>
        <v>67411.135425889108</v>
      </c>
      <c r="Z194" s="51">
        <f t="shared" ref="Z194:Z199" si="233">GEOMEAN(U194,O194,L194,I194)</f>
        <v>67476.860918435588</v>
      </c>
      <c r="AA194" s="51">
        <f t="shared" si="165"/>
        <v>2704.8637502677502</v>
      </c>
      <c r="AB194" s="109">
        <f t="shared" si="166"/>
        <v>4.0046772697026167E-2</v>
      </c>
      <c r="AC194" s="115">
        <f t="shared" si="227"/>
        <v>67543</v>
      </c>
      <c r="AD194" s="52" t="s">
        <v>28</v>
      </c>
    </row>
    <row r="195" spans="1:30" ht="15" customHeight="1" x14ac:dyDescent="0.25">
      <c r="A195" s="10">
        <v>3</v>
      </c>
      <c r="B195" s="16" t="s">
        <v>197</v>
      </c>
      <c r="C195" s="17" t="s">
        <v>26</v>
      </c>
      <c r="D195" s="18">
        <v>1</v>
      </c>
      <c r="E195" s="18" t="s">
        <v>27</v>
      </c>
      <c r="F195" s="18">
        <v>1</v>
      </c>
      <c r="G195" s="25">
        <v>62468</v>
      </c>
      <c r="H195" s="25">
        <v>11868.92</v>
      </c>
      <c r="I195" s="39">
        <v>74336.92</v>
      </c>
      <c r="J195" s="34">
        <v>64505</v>
      </c>
      <c r="K195" s="40">
        <f t="shared" si="159"/>
        <v>12255.95</v>
      </c>
      <c r="L195" s="41">
        <f t="shared" si="160"/>
        <v>76760.95</v>
      </c>
      <c r="M195" s="34">
        <v>67900</v>
      </c>
      <c r="N195" s="34">
        <v>12901</v>
      </c>
      <c r="O195" s="34">
        <v>80801</v>
      </c>
      <c r="P195" s="36">
        <v>470104</v>
      </c>
      <c r="Q195" s="37">
        <v>89319.76</v>
      </c>
      <c r="R195" s="42">
        <f t="shared" si="222"/>
        <v>559423.76</v>
      </c>
      <c r="S195" s="36">
        <v>70000</v>
      </c>
      <c r="T195" s="36">
        <f t="shared" si="228"/>
        <v>13300</v>
      </c>
      <c r="U195" s="38">
        <f t="shared" si="229"/>
        <v>83300</v>
      </c>
      <c r="W195" s="50">
        <f t="shared" si="230"/>
        <v>74336.92</v>
      </c>
      <c r="X195" s="50">
        <f t="shared" si="231"/>
        <v>78799.717499999999</v>
      </c>
      <c r="Y195" s="51">
        <f t="shared" si="232"/>
        <v>78646.324663537293</v>
      </c>
      <c r="Z195" s="51">
        <f t="shared" si="233"/>
        <v>78723.004404841515</v>
      </c>
      <c r="AA195" s="51">
        <f t="shared" si="165"/>
        <v>3155.6743753123719</v>
      </c>
      <c r="AB195" s="109">
        <f t="shared" si="166"/>
        <v>4.0046772697026126E-2</v>
      </c>
      <c r="AC195" s="115">
        <f t="shared" si="227"/>
        <v>78800</v>
      </c>
      <c r="AD195" s="52" t="s">
        <v>28</v>
      </c>
    </row>
    <row r="196" spans="1:30" ht="15" customHeight="1" x14ac:dyDescent="0.25">
      <c r="A196" s="10">
        <v>4</v>
      </c>
      <c r="B196" s="16" t="s">
        <v>198</v>
      </c>
      <c r="C196" s="17" t="s">
        <v>26</v>
      </c>
      <c r="D196" s="18">
        <v>1</v>
      </c>
      <c r="E196" s="18" t="s">
        <v>27</v>
      </c>
      <c r="F196" s="18">
        <v>1</v>
      </c>
      <c r="G196" s="25">
        <v>44620</v>
      </c>
      <c r="H196" s="25">
        <v>8477.7999999999993</v>
      </c>
      <c r="I196" s="39">
        <v>53097.8</v>
      </c>
      <c r="J196" s="34">
        <v>46075</v>
      </c>
      <c r="K196" s="40">
        <f t="shared" si="159"/>
        <v>8754.25</v>
      </c>
      <c r="L196" s="41">
        <f t="shared" si="160"/>
        <v>54829.25</v>
      </c>
      <c r="M196" s="34">
        <v>48500</v>
      </c>
      <c r="N196" s="34">
        <v>9215</v>
      </c>
      <c r="O196" s="34">
        <v>57715</v>
      </c>
      <c r="P196" s="36">
        <v>599481</v>
      </c>
      <c r="Q196" s="37">
        <v>113901.39</v>
      </c>
      <c r="R196" s="42">
        <f t="shared" si="222"/>
        <v>713382.39</v>
      </c>
      <c r="S196" s="36">
        <v>50000</v>
      </c>
      <c r="T196" s="36">
        <f t="shared" si="228"/>
        <v>9500</v>
      </c>
      <c r="U196" s="38">
        <f t="shared" si="229"/>
        <v>59500</v>
      </c>
      <c r="W196" s="50">
        <f t="shared" si="230"/>
        <v>53097.8</v>
      </c>
      <c r="X196" s="50">
        <f t="shared" si="231"/>
        <v>56285.512499999997</v>
      </c>
      <c r="Y196" s="51">
        <f t="shared" si="232"/>
        <v>56175.94618824093</v>
      </c>
      <c r="Z196" s="51">
        <f t="shared" si="233"/>
        <v>56230.717432029647</v>
      </c>
      <c r="AA196" s="51">
        <f t="shared" si="165"/>
        <v>2254.0531252231181</v>
      </c>
      <c r="AB196" s="109">
        <f t="shared" si="166"/>
        <v>4.0046772697026042E-2</v>
      </c>
      <c r="AC196" s="115">
        <f t="shared" si="227"/>
        <v>56286</v>
      </c>
      <c r="AD196" s="52" t="s">
        <v>28</v>
      </c>
    </row>
    <row r="197" spans="1:30" ht="15" customHeight="1" x14ac:dyDescent="0.25">
      <c r="A197" s="10">
        <v>5</v>
      </c>
      <c r="B197" s="16" t="s">
        <v>199</v>
      </c>
      <c r="C197" s="17" t="s">
        <v>26</v>
      </c>
      <c r="D197" s="18">
        <v>1</v>
      </c>
      <c r="E197" s="18" t="s">
        <v>27</v>
      </c>
      <c r="F197" s="18">
        <v>1</v>
      </c>
      <c r="G197" s="25">
        <v>35696</v>
      </c>
      <c r="H197" s="25">
        <v>6782.24</v>
      </c>
      <c r="I197" s="39">
        <v>42478.239999999998</v>
      </c>
      <c r="J197" s="34">
        <v>36860</v>
      </c>
      <c r="K197" s="40">
        <f t="shared" si="159"/>
        <v>7003.4</v>
      </c>
      <c r="L197" s="41">
        <f t="shared" si="160"/>
        <v>43863.4</v>
      </c>
      <c r="M197" s="34">
        <v>38800</v>
      </c>
      <c r="N197" s="34">
        <v>7372</v>
      </c>
      <c r="O197" s="34">
        <v>46172</v>
      </c>
      <c r="P197" s="36">
        <v>798120</v>
      </c>
      <c r="Q197" s="37">
        <v>151642.79999999999</v>
      </c>
      <c r="R197" s="42">
        <f t="shared" si="222"/>
        <v>949762.8</v>
      </c>
      <c r="S197" s="36">
        <v>40000</v>
      </c>
      <c r="T197" s="36">
        <f t="shared" si="228"/>
        <v>7600</v>
      </c>
      <c r="U197" s="38">
        <f t="shared" si="229"/>
        <v>47600</v>
      </c>
      <c r="W197" s="50">
        <f t="shared" si="230"/>
        <v>42478.239999999998</v>
      </c>
      <c r="X197" s="50">
        <f t="shared" si="231"/>
        <v>45028.409999999996</v>
      </c>
      <c r="Y197" s="51">
        <f t="shared" si="232"/>
        <v>44940.756950592739</v>
      </c>
      <c r="Z197" s="51">
        <f t="shared" si="233"/>
        <v>44984.573945623721</v>
      </c>
      <c r="AA197" s="51">
        <f t="shared" si="165"/>
        <v>1803.2425001784966</v>
      </c>
      <c r="AB197" s="109">
        <f t="shared" si="166"/>
        <v>4.0046772697026091E-2</v>
      </c>
      <c r="AC197" s="115">
        <f t="shared" si="227"/>
        <v>45028</v>
      </c>
      <c r="AD197" s="52" t="s">
        <v>28</v>
      </c>
    </row>
    <row r="198" spans="1:30" ht="15" customHeight="1" x14ac:dyDescent="0.25">
      <c r="A198" s="10">
        <v>6</v>
      </c>
      <c r="B198" s="16" t="s">
        <v>200</v>
      </c>
      <c r="C198" s="17" t="s">
        <v>26</v>
      </c>
      <c r="D198" s="18">
        <v>1</v>
      </c>
      <c r="E198" s="18" t="s">
        <v>27</v>
      </c>
      <c r="F198" s="18">
        <v>1</v>
      </c>
      <c r="G198" s="25">
        <v>71392</v>
      </c>
      <c r="H198" s="25">
        <v>13564.48</v>
      </c>
      <c r="I198" s="39">
        <v>84956.479999999996</v>
      </c>
      <c r="J198" s="34">
        <v>73720</v>
      </c>
      <c r="K198" s="40">
        <f t="shared" si="159"/>
        <v>14006.8</v>
      </c>
      <c r="L198" s="41">
        <f t="shared" si="160"/>
        <v>87726.8</v>
      </c>
      <c r="M198" s="34">
        <v>77600</v>
      </c>
      <c r="N198" s="34">
        <v>14744</v>
      </c>
      <c r="O198" s="34">
        <v>92344</v>
      </c>
      <c r="P198" s="36">
        <v>1004100</v>
      </c>
      <c r="Q198" s="37">
        <v>190779</v>
      </c>
      <c r="R198" s="42">
        <f t="shared" si="222"/>
        <v>1194879</v>
      </c>
      <c r="S198" s="36">
        <v>80000</v>
      </c>
      <c r="T198" s="36">
        <f t="shared" si="228"/>
        <v>15200</v>
      </c>
      <c r="U198" s="38">
        <f t="shared" si="229"/>
        <v>95200</v>
      </c>
      <c r="W198" s="50">
        <f t="shared" si="230"/>
        <v>84956.479999999996</v>
      </c>
      <c r="X198" s="50">
        <f t="shared" si="231"/>
        <v>90056.819999999992</v>
      </c>
      <c r="Y198" s="51">
        <f t="shared" si="232"/>
        <v>89881.513901185477</v>
      </c>
      <c r="Z198" s="51">
        <f t="shared" si="233"/>
        <v>89969.147891247441</v>
      </c>
      <c r="AA198" s="51">
        <f t="shared" si="165"/>
        <v>3606.4850003569932</v>
      </c>
      <c r="AB198" s="109">
        <f t="shared" si="166"/>
        <v>4.0046772697026091E-2</v>
      </c>
      <c r="AC198" s="115">
        <f t="shared" si="227"/>
        <v>90057</v>
      </c>
      <c r="AD198" s="52" t="s">
        <v>28</v>
      </c>
    </row>
    <row r="199" spans="1:30" ht="15" customHeight="1" x14ac:dyDescent="0.25">
      <c r="A199" s="10">
        <v>7</v>
      </c>
      <c r="B199" s="16" t="s">
        <v>201</v>
      </c>
      <c r="C199" s="17" t="s">
        <v>202</v>
      </c>
      <c r="D199" s="18">
        <v>1</v>
      </c>
      <c r="E199" s="18" t="s">
        <v>27</v>
      </c>
      <c r="F199" s="18">
        <v>1</v>
      </c>
      <c r="G199" s="25">
        <v>80316</v>
      </c>
      <c r="H199" s="25">
        <v>15260.04</v>
      </c>
      <c r="I199" s="39">
        <v>95576.040000000008</v>
      </c>
      <c r="J199" s="34">
        <v>82935</v>
      </c>
      <c r="K199" s="40">
        <f t="shared" si="159"/>
        <v>15757.65</v>
      </c>
      <c r="L199" s="41">
        <f t="shared" si="160"/>
        <v>98692.65</v>
      </c>
      <c r="M199" s="34">
        <v>87300</v>
      </c>
      <c r="N199" s="34">
        <v>16587</v>
      </c>
      <c r="O199" s="34">
        <v>103887</v>
      </c>
      <c r="P199" s="36">
        <v>705728</v>
      </c>
      <c r="Q199" s="37">
        <v>134088.32000000001</v>
      </c>
      <c r="R199" s="42">
        <f t="shared" si="222"/>
        <v>839816.32000000007</v>
      </c>
      <c r="S199" s="36">
        <v>90000</v>
      </c>
      <c r="T199" s="36">
        <f t="shared" si="228"/>
        <v>17100</v>
      </c>
      <c r="U199" s="38">
        <f t="shared" si="229"/>
        <v>107100</v>
      </c>
      <c r="W199" s="50">
        <f t="shared" si="230"/>
        <v>95576.040000000008</v>
      </c>
      <c r="X199" s="50">
        <f t="shared" si="231"/>
        <v>101313.92250000002</v>
      </c>
      <c r="Y199" s="51">
        <f t="shared" si="232"/>
        <v>101116.70313883368</v>
      </c>
      <c r="Z199" s="51">
        <f t="shared" si="233"/>
        <v>101215.29137765337</v>
      </c>
      <c r="AA199" s="51">
        <f t="shared" si="165"/>
        <v>4057.2956254016253</v>
      </c>
      <c r="AB199" s="109">
        <f t="shared" si="166"/>
        <v>4.004677269702616E-2</v>
      </c>
      <c r="AC199" s="115">
        <f t="shared" si="227"/>
        <v>101314</v>
      </c>
      <c r="AD199" s="52" t="s">
        <v>28</v>
      </c>
    </row>
    <row r="200" spans="1:30" ht="15" customHeight="1" x14ac:dyDescent="0.25">
      <c r="A200" s="10">
        <v>8</v>
      </c>
      <c r="B200" s="16" t="s">
        <v>203</v>
      </c>
      <c r="C200" s="17" t="s">
        <v>202</v>
      </c>
      <c r="D200" s="18">
        <v>1</v>
      </c>
      <c r="E200" s="18" t="s">
        <v>27</v>
      </c>
      <c r="F200" s="18">
        <v>1</v>
      </c>
      <c r="G200" s="25">
        <v>312340</v>
      </c>
      <c r="H200" s="25">
        <v>59344.6</v>
      </c>
      <c r="I200" s="39">
        <v>371684.6</v>
      </c>
      <c r="J200" s="34">
        <v>322525</v>
      </c>
      <c r="K200" s="40">
        <f t="shared" si="159"/>
        <v>61279.75</v>
      </c>
      <c r="L200" s="41">
        <f t="shared" si="160"/>
        <v>383804.75</v>
      </c>
      <c r="M200" s="34">
        <v>339500</v>
      </c>
      <c r="N200" s="34">
        <v>64505</v>
      </c>
      <c r="O200" s="34">
        <v>404005</v>
      </c>
      <c r="P200" s="36">
        <v>684898</v>
      </c>
      <c r="Q200" s="37">
        <v>130130.62</v>
      </c>
      <c r="R200" s="42">
        <f t="shared" si="222"/>
        <v>815028.62</v>
      </c>
      <c r="S200" s="36">
        <v>350000</v>
      </c>
      <c r="T200" s="36">
        <f t="shared" si="228"/>
        <v>66500</v>
      </c>
      <c r="U200" s="38">
        <f t="shared" si="229"/>
        <v>416500</v>
      </c>
      <c r="W200" s="50">
        <f t="shared" si="161"/>
        <v>371684.6</v>
      </c>
      <c r="X200" s="50">
        <f t="shared" si="162"/>
        <v>478204.59400000004</v>
      </c>
      <c r="Y200" s="51">
        <f t="shared" si="163"/>
        <v>438632.17202706996</v>
      </c>
      <c r="Z200" s="51">
        <f t="shared" si="164"/>
        <v>455293.97534015012</v>
      </c>
      <c r="AA200" s="51">
        <f t="shared" si="165"/>
        <v>75321.010089350268</v>
      </c>
      <c r="AB200" s="109">
        <f t="shared" si="166"/>
        <v>0.15750791823081117</v>
      </c>
      <c r="AC200" s="116">
        <f>ROUND((+Z200),0)</f>
        <v>455294</v>
      </c>
      <c r="AD200" s="52" t="s">
        <v>56</v>
      </c>
    </row>
    <row r="201" spans="1:30" ht="15" customHeight="1" x14ac:dyDescent="0.25">
      <c r="A201" s="10">
        <v>9</v>
      </c>
      <c r="B201" s="16" t="s">
        <v>204</v>
      </c>
      <c r="C201" s="17" t="s">
        <v>202</v>
      </c>
      <c r="D201" s="18">
        <v>1</v>
      </c>
      <c r="E201" s="18" t="s">
        <v>27</v>
      </c>
      <c r="F201" s="18">
        <v>1</v>
      </c>
      <c r="G201" s="25">
        <v>133860</v>
      </c>
      <c r="H201" s="25">
        <v>25433.4</v>
      </c>
      <c r="I201" s="39">
        <v>159293.4</v>
      </c>
      <c r="J201" s="34">
        <v>138225</v>
      </c>
      <c r="K201" s="40">
        <f t="shared" si="159"/>
        <v>26262.75</v>
      </c>
      <c r="L201" s="41">
        <f t="shared" si="160"/>
        <v>164487.75</v>
      </c>
      <c r="M201" s="34">
        <v>145500</v>
      </c>
      <c r="N201" s="34">
        <v>27645</v>
      </c>
      <c r="O201" s="34">
        <v>173145</v>
      </c>
      <c r="P201" s="36">
        <v>694229</v>
      </c>
      <c r="Q201" s="37">
        <v>131903.51</v>
      </c>
      <c r="R201" s="42">
        <f t="shared" si="222"/>
        <v>826132.51</v>
      </c>
      <c r="S201" s="36">
        <v>150000</v>
      </c>
      <c r="T201" s="36">
        <f t="shared" si="228"/>
        <v>28500</v>
      </c>
      <c r="U201" s="38">
        <f t="shared" si="229"/>
        <v>178500</v>
      </c>
      <c r="W201" s="50">
        <f t="shared" si="161"/>
        <v>159293.4</v>
      </c>
      <c r="X201" s="50">
        <f t="shared" si="162"/>
        <v>300311.73199999996</v>
      </c>
      <c r="Y201" s="51">
        <f t="shared" si="163"/>
        <v>200437.6707017131</v>
      </c>
      <c r="Z201" s="51">
        <f t="shared" si="164"/>
        <v>231785.27694666042</v>
      </c>
      <c r="AA201" s="51">
        <f t="shared" si="165"/>
        <v>99715.018828815839</v>
      </c>
      <c r="AB201" s="109">
        <f t="shared" si="166"/>
        <v>0.33203837280927756</v>
      </c>
      <c r="AC201" s="116">
        <f>ROUND((+Y201),0)</f>
        <v>200438</v>
      </c>
      <c r="AD201" s="52" t="s">
        <v>32</v>
      </c>
    </row>
    <row r="202" spans="1:30" ht="15" customHeight="1" x14ac:dyDescent="0.25">
      <c r="A202" s="10">
        <v>10</v>
      </c>
      <c r="B202" s="16" t="s">
        <v>205</v>
      </c>
      <c r="C202" s="17" t="s">
        <v>202</v>
      </c>
      <c r="D202" s="18">
        <v>1</v>
      </c>
      <c r="E202" s="18" t="s">
        <v>27</v>
      </c>
      <c r="F202" s="18">
        <v>1</v>
      </c>
      <c r="G202" s="25">
        <v>428352</v>
      </c>
      <c r="H202" s="25">
        <v>81386.880000000005</v>
      </c>
      <c r="I202" s="39">
        <v>509738.88</v>
      </c>
      <c r="J202" s="34">
        <v>442320</v>
      </c>
      <c r="K202" s="40">
        <f t="shared" si="159"/>
        <v>84040.8</v>
      </c>
      <c r="L202" s="41">
        <f t="shared" si="160"/>
        <v>526360.80000000005</v>
      </c>
      <c r="M202" s="34">
        <v>465600</v>
      </c>
      <c r="N202" s="34">
        <v>88464</v>
      </c>
      <c r="O202" s="34">
        <v>554064</v>
      </c>
      <c r="P202" s="36">
        <v>751941</v>
      </c>
      <c r="Q202" s="37">
        <v>142868.79</v>
      </c>
      <c r="R202" s="42">
        <f t="shared" si="222"/>
        <v>894809.79</v>
      </c>
      <c r="S202" s="36">
        <v>480000</v>
      </c>
      <c r="T202" s="36">
        <f t="shared" si="228"/>
        <v>91200</v>
      </c>
      <c r="U202" s="38">
        <f t="shared" si="229"/>
        <v>571200</v>
      </c>
      <c r="W202" s="50">
        <f t="shared" si="161"/>
        <v>509738.88</v>
      </c>
      <c r="X202" s="50">
        <f t="shared" si="162"/>
        <v>611234.6939999999</v>
      </c>
      <c r="Y202" s="51">
        <f t="shared" si="163"/>
        <v>585841.74121579586</v>
      </c>
      <c r="Z202" s="51">
        <f t="shared" si="164"/>
        <v>597230.57270992349</v>
      </c>
      <c r="AA202" s="51">
        <f t="shared" si="165"/>
        <v>71768.37834144845</v>
      </c>
      <c r="AB202" s="109">
        <f t="shared" si="166"/>
        <v>0.11741542004395526</v>
      </c>
      <c r="AC202" s="115">
        <f t="shared" ref="AC202:AC203" si="234">ROUND((+X202),0)</f>
        <v>611235</v>
      </c>
      <c r="AD202" s="52" t="s">
        <v>28</v>
      </c>
    </row>
    <row r="203" spans="1:30" ht="15" customHeight="1" x14ac:dyDescent="0.25">
      <c r="A203" s="10">
        <v>11</v>
      </c>
      <c r="B203" s="16" t="s">
        <v>206</v>
      </c>
      <c r="C203" s="17" t="s">
        <v>202</v>
      </c>
      <c r="D203" s="18">
        <v>1</v>
      </c>
      <c r="E203" s="18" t="s">
        <v>27</v>
      </c>
      <c r="F203" s="18">
        <v>1</v>
      </c>
      <c r="G203" s="25">
        <v>580060</v>
      </c>
      <c r="H203" s="25">
        <v>110211.4</v>
      </c>
      <c r="I203" s="39">
        <v>690271.4</v>
      </c>
      <c r="J203" s="34">
        <v>598975</v>
      </c>
      <c r="K203" s="40">
        <f t="shared" ref="K203:K266" si="235">J203*19/100</f>
        <v>113805.25</v>
      </c>
      <c r="L203" s="41">
        <f t="shared" ref="L203:L266" si="236">SUM(J203:K203)</f>
        <v>712780.25</v>
      </c>
      <c r="M203" s="34">
        <v>630500</v>
      </c>
      <c r="N203" s="34">
        <v>119795</v>
      </c>
      <c r="O203" s="34">
        <v>750295</v>
      </c>
      <c r="P203" s="36">
        <v>695597</v>
      </c>
      <c r="Q203" s="37">
        <v>132163.43</v>
      </c>
      <c r="R203" s="42">
        <f t="shared" si="222"/>
        <v>827760.42999999993</v>
      </c>
      <c r="S203" s="36">
        <v>650000</v>
      </c>
      <c r="T203" s="36">
        <f t="shared" si="228"/>
        <v>123500</v>
      </c>
      <c r="U203" s="38">
        <f t="shared" si="229"/>
        <v>773500</v>
      </c>
      <c r="W203" s="50">
        <f t="shared" ref="W203:W265" si="237">MIN(U203,R203,O203,L203,I203)</f>
        <v>690271.4</v>
      </c>
      <c r="X203" s="50">
        <f t="shared" ref="X203:X265" si="238">AVERAGE(U203,R203,O203,L203,I203)</f>
        <v>750921.41599999997</v>
      </c>
      <c r="Y203" s="51">
        <f t="shared" ref="Y203:Y265" si="239">HARMEAN(U203,R203,O203,L203,I203)</f>
        <v>747901.15675211104</v>
      </c>
      <c r="Z203" s="51">
        <f t="shared" ref="Z203:Z265" si="240">GEOMEAN(U203,R203,O203,L203,I203)</f>
        <v>749401.42374813685</v>
      </c>
      <c r="AA203" s="51">
        <f t="shared" ref="AA203:AA266" si="241">STDEVA(X203,W203)</f>
        <v>42886.037592672568</v>
      </c>
      <c r="AB203" s="109">
        <f t="shared" ref="AB203:AB266" si="242">AA203/X203</f>
        <v>5.7111219202027087E-2</v>
      </c>
      <c r="AC203" s="115">
        <f t="shared" si="234"/>
        <v>750921</v>
      </c>
      <c r="AD203" s="52" t="s">
        <v>28</v>
      </c>
    </row>
    <row r="204" spans="1:30" ht="15" customHeight="1" x14ac:dyDescent="0.25">
      <c r="A204" s="10">
        <v>12</v>
      </c>
      <c r="B204" s="16" t="s">
        <v>207</v>
      </c>
      <c r="C204" s="17" t="s">
        <v>202</v>
      </c>
      <c r="D204" s="18">
        <v>1</v>
      </c>
      <c r="E204" s="18" t="s">
        <v>27</v>
      </c>
      <c r="F204" s="18">
        <v>1</v>
      </c>
      <c r="G204" s="25">
        <v>160632</v>
      </c>
      <c r="H204" s="25">
        <v>30520.080000000002</v>
      </c>
      <c r="I204" s="39">
        <v>191152.08000000002</v>
      </c>
      <c r="J204" s="34">
        <v>165870</v>
      </c>
      <c r="K204" s="40">
        <f t="shared" si="235"/>
        <v>31515.3</v>
      </c>
      <c r="L204" s="41">
        <f t="shared" si="236"/>
        <v>197385.3</v>
      </c>
      <c r="M204" s="34">
        <v>174600</v>
      </c>
      <c r="N204" s="34">
        <v>33174</v>
      </c>
      <c r="O204" s="34">
        <v>207774</v>
      </c>
      <c r="P204" s="36">
        <v>746526</v>
      </c>
      <c r="Q204" s="37">
        <v>141839.94</v>
      </c>
      <c r="R204" s="42">
        <f t="shared" si="222"/>
        <v>888365.94</v>
      </c>
      <c r="S204" s="36">
        <v>180000</v>
      </c>
      <c r="T204" s="36">
        <f t="shared" si="228"/>
        <v>34200</v>
      </c>
      <c r="U204" s="38">
        <f t="shared" si="229"/>
        <v>214200</v>
      </c>
      <c r="W204" s="50">
        <f t="shared" si="237"/>
        <v>191152.08000000002</v>
      </c>
      <c r="X204" s="50">
        <f t="shared" si="238"/>
        <v>339775.46400000004</v>
      </c>
      <c r="Y204" s="51">
        <f t="shared" si="239"/>
        <v>239179.65441995833</v>
      </c>
      <c r="Z204" s="51">
        <f t="shared" si="240"/>
        <v>272106.72802924603</v>
      </c>
      <c r="AA204" s="51">
        <f t="shared" si="241"/>
        <v>105092.60266929236</v>
      </c>
      <c r="AB204" s="109">
        <f t="shared" si="242"/>
        <v>0.30930015202419781</v>
      </c>
      <c r="AC204" s="116">
        <f>ROUND((+Y204),0)</f>
        <v>239180</v>
      </c>
      <c r="AD204" s="52" t="s">
        <v>32</v>
      </c>
    </row>
    <row r="205" spans="1:30" ht="15" customHeight="1" x14ac:dyDescent="0.25">
      <c r="A205" s="10">
        <v>13</v>
      </c>
      <c r="B205" s="16" t="s">
        <v>208</v>
      </c>
      <c r="C205" s="17" t="s">
        <v>202</v>
      </c>
      <c r="D205" s="18">
        <v>1</v>
      </c>
      <c r="E205" s="18" t="s">
        <v>27</v>
      </c>
      <c r="F205" s="18">
        <v>1</v>
      </c>
      <c r="G205" s="25">
        <v>196328</v>
      </c>
      <c r="H205" s="25">
        <v>37302.32</v>
      </c>
      <c r="I205" s="39">
        <v>233630.32</v>
      </c>
      <c r="J205" s="34">
        <v>202730</v>
      </c>
      <c r="K205" s="40">
        <f t="shared" si="235"/>
        <v>38518.699999999997</v>
      </c>
      <c r="L205" s="41">
        <f t="shared" si="236"/>
        <v>241248.7</v>
      </c>
      <c r="M205" s="34">
        <v>213400</v>
      </c>
      <c r="N205" s="34">
        <v>40546</v>
      </c>
      <c r="O205" s="34">
        <v>253946</v>
      </c>
      <c r="P205" s="36">
        <v>680067</v>
      </c>
      <c r="Q205" s="37">
        <v>129212.73</v>
      </c>
      <c r="R205" s="42">
        <f t="shared" si="222"/>
        <v>809279.73</v>
      </c>
      <c r="S205" s="36">
        <v>220000</v>
      </c>
      <c r="T205" s="36">
        <f t="shared" si="228"/>
        <v>41800</v>
      </c>
      <c r="U205" s="38">
        <f t="shared" si="229"/>
        <v>261800</v>
      </c>
      <c r="W205" s="50">
        <f t="shared" si="237"/>
        <v>233630.32</v>
      </c>
      <c r="X205" s="50">
        <f t="shared" si="238"/>
        <v>359980.95</v>
      </c>
      <c r="Y205" s="51">
        <f t="shared" si="239"/>
        <v>287049.67593456298</v>
      </c>
      <c r="Z205" s="51">
        <f t="shared" si="240"/>
        <v>313588.96621529642</v>
      </c>
      <c r="AA205" s="51">
        <f t="shared" si="241"/>
        <v>89343.387280192459</v>
      </c>
      <c r="AB205" s="109">
        <f t="shared" si="242"/>
        <v>0.24818920912396186</v>
      </c>
      <c r="AC205" s="116">
        <f>ROUND((+Z205),0)</f>
        <v>313589</v>
      </c>
      <c r="AD205" s="52" t="s">
        <v>56</v>
      </c>
    </row>
    <row r="206" spans="1:30" ht="15" customHeight="1" x14ac:dyDescent="0.25">
      <c r="A206" s="10">
        <v>14</v>
      </c>
      <c r="B206" s="16" t="s">
        <v>209</v>
      </c>
      <c r="C206" s="17" t="s">
        <v>202</v>
      </c>
      <c r="D206" s="18">
        <v>1</v>
      </c>
      <c r="E206" s="18" t="s">
        <v>27</v>
      </c>
      <c r="F206" s="18">
        <v>1</v>
      </c>
      <c r="G206" s="25">
        <v>53544</v>
      </c>
      <c r="H206" s="25">
        <v>10173.36</v>
      </c>
      <c r="I206" s="39">
        <v>63717.36</v>
      </c>
      <c r="J206" s="34">
        <v>55290</v>
      </c>
      <c r="K206" s="40">
        <f t="shared" si="235"/>
        <v>10505.1</v>
      </c>
      <c r="L206" s="41">
        <f t="shared" si="236"/>
        <v>65795.100000000006</v>
      </c>
      <c r="M206" s="34">
        <v>58200</v>
      </c>
      <c r="N206" s="34">
        <v>11058</v>
      </c>
      <c r="O206" s="34">
        <v>69258</v>
      </c>
      <c r="P206" s="36">
        <v>1092459</v>
      </c>
      <c r="Q206" s="37">
        <v>207567.21</v>
      </c>
      <c r="R206" s="42">
        <f t="shared" si="222"/>
        <v>1300026.21</v>
      </c>
      <c r="S206" s="36">
        <v>60000</v>
      </c>
      <c r="T206" s="36">
        <f t="shared" si="228"/>
        <v>11400</v>
      </c>
      <c r="U206" s="38">
        <f t="shared" si="229"/>
        <v>71400</v>
      </c>
      <c r="W206" s="50">
        <f t="shared" ref="W206" si="243">MIN(U206,O206,L206,I206)</f>
        <v>63717.36</v>
      </c>
      <c r="X206" s="50">
        <f t="shared" ref="X206" si="244">AVERAGE(U206,O206,L206,I206)</f>
        <v>67542.615000000005</v>
      </c>
      <c r="Y206" s="51">
        <f t="shared" ref="Y206" si="245">HARMEAN(U206,O206,L206,I206)</f>
        <v>67411.135425889108</v>
      </c>
      <c r="Z206" s="51">
        <f t="shared" ref="Z206" si="246">GEOMEAN(U206,O206,L206,I206)</f>
        <v>67476.860918435588</v>
      </c>
      <c r="AA206" s="51">
        <f t="shared" si="241"/>
        <v>2704.8637502677502</v>
      </c>
      <c r="AB206" s="109">
        <f t="shared" si="242"/>
        <v>4.0046772697026167E-2</v>
      </c>
      <c r="AC206" s="115">
        <f t="shared" ref="AC206:AC212" si="247">ROUND((+X206),0)</f>
        <v>67543</v>
      </c>
      <c r="AD206" s="52" t="s">
        <v>28</v>
      </c>
    </row>
    <row r="207" spans="1:30" ht="15" customHeight="1" x14ac:dyDescent="0.25">
      <c r="A207" s="10">
        <v>15</v>
      </c>
      <c r="B207" s="16" t="s">
        <v>210</v>
      </c>
      <c r="C207" s="17" t="s">
        <v>202</v>
      </c>
      <c r="D207" s="18">
        <v>1</v>
      </c>
      <c r="E207" s="18" t="s">
        <v>27</v>
      </c>
      <c r="F207" s="18">
        <v>1</v>
      </c>
      <c r="G207" s="25">
        <v>16063.2</v>
      </c>
      <c r="H207" s="25">
        <v>3052.0080000000003</v>
      </c>
      <c r="I207" s="39">
        <v>19115.208000000002</v>
      </c>
      <c r="J207" s="34">
        <v>16587</v>
      </c>
      <c r="K207" s="40">
        <f t="shared" si="235"/>
        <v>3151.53</v>
      </c>
      <c r="L207" s="41">
        <f t="shared" si="236"/>
        <v>19738.53</v>
      </c>
      <c r="M207" s="34">
        <v>17460</v>
      </c>
      <c r="N207" s="34">
        <v>3317.4</v>
      </c>
      <c r="O207" s="34">
        <v>20777.400000000001</v>
      </c>
      <c r="P207" s="36">
        <v>746306</v>
      </c>
      <c r="Q207" s="37">
        <v>141798.14000000001</v>
      </c>
      <c r="R207" s="42">
        <f t="shared" si="222"/>
        <v>888104.14</v>
      </c>
      <c r="S207" s="36">
        <v>18000</v>
      </c>
      <c r="T207" s="36">
        <f t="shared" si="228"/>
        <v>3420</v>
      </c>
      <c r="U207" s="38">
        <f t="shared" si="229"/>
        <v>21420</v>
      </c>
      <c r="W207" s="50">
        <f t="shared" ref="W207:W212" si="248">MIN(U207,O207,L207,I207)</f>
        <v>19115.208000000002</v>
      </c>
      <c r="X207" s="50">
        <f t="shared" ref="X207:X212" si="249">AVERAGE(U207,O207,L207,I207)</f>
        <v>20262.784500000002</v>
      </c>
      <c r="Y207" s="51">
        <f t="shared" ref="Y207:Y212" si="250">HARMEAN(U207,O207,L207,I207)</f>
        <v>20223.340627766735</v>
      </c>
      <c r="Z207" s="51">
        <f t="shared" ref="Z207:Z212" si="251">GEOMEAN(U207,O207,L207,I207)</f>
        <v>20243.058275530675</v>
      </c>
      <c r="AA207" s="51">
        <f t="shared" si="241"/>
        <v>811.45912508032347</v>
      </c>
      <c r="AB207" s="109">
        <f t="shared" si="242"/>
        <v>4.0046772697026091E-2</v>
      </c>
      <c r="AC207" s="115">
        <f t="shared" si="247"/>
        <v>20263</v>
      </c>
      <c r="AD207" s="52" t="s">
        <v>28</v>
      </c>
    </row>
    <row r="208" spans="1:30" ht="15" customHeight="1" x14ac:dyDescent="0.25">
      <c r="A208" s="10">
        <v>16</v>
      </c>
      <c r="B208" s="16" t="s">
        <v>211</v>
      </c>
      <c r="C208" s="17" t="s">
        <v>202</v>
      </c>
      <c r="D208" s="18">
        <v>1</v>
      </c>
      <c r="E208" s="18" t="s">
        <v>27</v>
      </c>
      <c r="F208" s="18">
        <v>1</v>
      </c>
      <c r="G208" s="25">
        <v>80316</v>
      </c>
      <c r="H208" s="25">
        <v>15260.04</v>
      </c>
      <c r="I208" s="39">
        <v>95576.040000000008</v>
      </c>
      <c r="J208" s="34">
        <v>82935</v>
      </c>
      <c r="K208" s="40">
        <f t="shared" si="235"/>
        <v>15757.65</v>
      </c>
      <c r="L208" s="41">
        <f t="shared" si="236"/>
        <v>98692.65</v>
      </c>
      <c r="M208" s="34">
        <v>87300</v>
      </c>
      <c r="N208" s="34">
        <v>16587</v>
      </c>
      <c r="O208" s="34">
        <v>103887</v>
      </c>
      <c r="P208" s="36">
        <v>733857</v>
      </c>
      <c r="Q208" s="37">
        <v>139432.82999999999</v>
      </c>
      <c r="R208" s="42">
        <f t="shared" si="222"/>
        <v>873289.83</v>
      </c>
      <c r="S208" s="36">
        <v>90000</v>
      </c>
      <c r="T208" s="36">
        <f t="shared" si="228"/>
        <v>17100</v>
      </c>
      <c r="U208" s="38">
        <f t="shared" si="229"/>
        <v>107100</v>
      </c>
      <c r="W208" s="50">
        <f t="shared" si="248"/>
        <v>95576.040000000008</v>
      </c>
      <c r="X208" s="50">
        <f t="shared" si="249"/>
        <v>101313.92250000002</v>
      </c>
      <c r="Y208" s="51">
        <f t="shared" si="250"/>
        <v>101116.70313883368</v>
      </c>
      <c r="Z208" s="51">
        <f t="shared" si="251"/>
        <v>101215.29137765337</v>
      </c>
      <c r="AA208" s="51">
        <f t="shared" si="241"/>
        <v>4057.2956254016253</v>
      </c>
      <c r="AB208" s="109">
        <f t="shared" si="242"/>
        <v>4.004677269702616E-2</v>
      </c>
      <c r="AC208" s="115">
        <f t="shared" si="247"/>
        <v>101314</v>
      </c>
      <c r="AD208" s="52" t="s">
        <v>28</v>
      </c>
    </row>
    <row r="209" spans="1:30" ht="15" customHeight="1" x14ac:dyDescent="0.25">
      <c r="A209" s="10">
        <v>17</v>
      </c>
      <c r="B209" s="16" t="s">
        <v>212</v>
      </c>
      <c r="C209" s="17" t="s">
        <v>202</v>
      </c>
      <c r="D209" s="18">
        <v>1</v>
      </c>
      <c r="E209" s="18" t="s">
        <v>27</v>
      </c>
      <c r="F209" s="18">
        <v>1</v>
      </c>
      <c r="G209" s="25">
        <v>62468</v>
      </c>
      <c r="H209" s="25">
        <v>11868.92</v>
      </c>
      <c r="I209" s="39">
        <v>74336.92</v>
      </c>
      <c r="J209" s="34">
        <v>64505</v>
      </c>
      <c r="K209" s="40">
        <f t="shared" si="235"/>
        <v>12255.95</v>
      </c>
      <c r="L209" s="41">
        <f t="shared" si="236"/>
        <v>76760.95</v>
      </c>
      <c r="M209" s="34">
        <v>67900</v>
      </c>
      <c r="N209" s="34">
        <v>12901</v>
      </c>
      <c r="O209" s="34">
        <v>80801</v>
      </c>
      <c r="P209" s="36">
        <v>731138</v>
      </c>
      <c r="Q209" s="37">
        <v>138916.22</v>
      </c>
      <c r="R209" s="42">
        <f t="shared" si="222"/>
        <v>870054.22</v>
      </c>
      <c r="S209" s="36">
        <v>70000</v>
      </c>
      <c r="T209" s="36">
        <f t="shared" si="228"/>
        <v>13300</v>
      </c>
      <c r="U209" s="38">
        <f t="shared" si="229"/>
        <v>83300</v>
      </c>
      <c r="W209" s="50">
        <f t="shared" si="248"/>
        <v>74336.92</v>
      </c>
      <c r="X209" s="50">
        <f t="shared" si="249"/>
        <v>78799.717499999999</v>
      </c>
      <c r="Y209" s="51">
        <f t="shared" si="250"/>
        <v>78646.324663537293</v>
      </c>
      <c r="Z209" s="51">
        <f t="shared" si="251"/>
        <v>78723.004404841515</v>
      </c>
      <c r="AA209" s="51">
        <f t="shared" si="241"/>
        <v>3155.6743753123719</v>
      </c>
      <c r="AB209" s="109">
        <f t="shared" si="242"/>
        <v>4.0046772697026126E-2</v>
      </c>
      <c r="AC209" s="115">
        <f t="shared" si="247"/>
        <v>78800</v>
      </c>
      <c r="AD209" s="52" t="s">
        <v>28</v>
      </c>
    </row>
    <row r="210" spans="1:30" ht="15" customHeight="1" x14ac:dyDescent="0.25">
      <c r="A210" s="10">
        <v>18</v>
      </c>
      <c r="B210" s="16" t="s">
        <v>213</v>
      </c>
      <c r="C210" s="17" t="s">
        <v>202</v>
      </c>
      <c r="D210" s="18">
        <v>1</v>
      </c>
      <c r="E210" s="18" t="s">
        <v>27</v>
      </c>
      <c r="F210" s="18">
        <v>1</v>
      </c>
      <c r="G210" s="25">
        <v>26772</v>
      </c>
      <c r="H210" s="25">
        <v>5086.68</v>
      </c>
      <c r="I210" s="39">
        <v>31858.68</v>
      </c>
      <c r="J210" s="34">
        <v>27645</v>
      </c>
      <c r="K210" s="40">
        <f t="shared" si="235"/>
        <v>5252.55</v>
      </c>
      <c r="L210" s="41">
        <f t="shared" si="236"/>
        <v>32897.550000000003</v>
      </c>
      <c r="M210" s="34">
        <v>29100</v>
      </c>
      <c r="N210" s="34">
        <v>5529</v>
      </c>
      <c r="O210" s="34">
        <v>34629</v>
      </c>
      <c r="P210" s="36">
        <v>954227</v>
      </c>
      <c r="Q210" s="37">
        <v>181303.13</v>
      </c>
      <c r="R210" s="42">
        <f t="shared" si="222"/>
        <v>1135530.1299999999</v>
      </c>
      <c r="S210" s="36">
        <v>30000</v>
      </c>
      <c r="T210" s="36">
        <f t="shared" si="228"/>
        <v>5700</v>
      </c>
      <c r="U210" s="38">
        <f t="shared" si="229"/>
        <v>35700</v>
      </c>
      <c r="W210" s="50">
        <f t="shared" si="248"/>
        <v>31858.68</v>
      </c>
      <c r="X210" s="50">
        <f t="shared" si="249"/>
        <v>33771.307500000003</v>
      </c>
      <c r="Y210" s="51">
        <f t="shared" si="250"/>
        <v>33705.567712944554</v>
      </c>
      <c r="Z210" s="51">
        <f t="shared" si="251"/>
        <v>33738.430459217794</v>
      </c>
      <c r="AA210" s="51">
        <f t="shared" si="241"/>
        <v>1352.4318751338751</v>
      </c>
      <c r="AB210" s="109">
        <f t="shared" si="242"/>
        <v>4.0046772697026167E-2</v>
      </c>
      <c r="AC210" s="115">
        <f t="shared" si="247"/>
        <v>33771</v>
      </c>
      <c r="AD210" s="52" t="s">
        <v>28</v>
      </c>
    </row>
    <row r="211" spans="1:30" ht="15" customHeight="1" x14ac:dyDescent="0.25">
      <c r="A211" s="10">
        <v>19</v>
      </c>
      <c r="B211" s="16" t="s">
        <v>214</v>
      </c>
      <c r="C211" s="17" t="s">
        <v>202</v>
      </c>
      <c r="D211" s="18">
        <v>1</v>
      </c>
      <c r="E211" s="18" t="s">
        <v>27</v>
      </c>
      <c r="F211" s="18">
        <v>1</v>
      </c>
      <c r="G211" s="25">
        <v>40158</v>
      </c>
      <c r="H211" s="25">
        <v>7630.02</v>
      </c>
      <c r="I211" s="39">
        <v>47788.020000000004</v>
      </c>
      <c r="J211" s="34">
        <v>41467.5</v>
      </c>
      <c r="K211" s="40">
        <f t="shared" si="235"/>
        <v>7878.8249999999998</v>
      </c>
      <c r="L211" s="41">
        <f t="shared" si="236"/>
        <v>49346.324999999997</v>
      </c>
      <c r="M211" s="34">
        <v>43650</v>
      </c>
      <c r="N211" s="34">
        <v>8293.5</v>
      </c>
      <c r="O211" s="34">
        <v>51943.5</v>
      </c>
      <c r="P211" s="36">
        <v>687153</v>
      </c>
      <c r="Q211" s="37">
        <v>130559.07</v>
      </c>
      <c r="R211" s="42">
        <f t="shared" si="222"/>
        <v>817712.07000000007</v>
      </c>
      <c r="S211" s="36">
        <v>45000</v>
      </c>
      <c r="T211" s="36">
        <f t="shared" si="228"/>
        <v>8550</v>
      </c>
      <c r="U211" s="38">
        <f t="shared" si="229"/>
        <v>53550</v>
      </c>
      <c r="W211" s="50">
        <f t="shared" si="248"/>
        <v>47788.020000000004</v>
      </c>
      <c r="X211" s="50">
        <f t="shared" si="249"/>
        <v>50656.961250000008</v>
      </c>
      <c r="Y211" s="51">
        <f t="shared" si="250"/>
        <v>50558.351569416838</v>
      </c>
      <c r="Z211" s="51">
        <f t="shared" si="251"/>
        <v>50607.645688826684</v>
      </c>
      <c r="AA211" s="51">
        <f t="shared" si="241"/>
        <v>2028.6478127008127</v>
      </c>
      <c r="AB211" s="109">
        <f t="shared" si="242"/>
        <v>4.004677269702616E-2</v>
      </c>
      <c r="AC211" s="115">
        <f t="shared" si="247"/>
        <v>50657</v>
      </c>
      <c r="AD211" s="52" t="s">
        <v>28</v>
      </c>
    </row>
    <row r="212" spans="1:30" ht="15" customHeight="1" x14ac:dyDescent="0.25">
      <c r="A212" s="10">
        <v>20</v>
      </c>
      <c r="B212" s="16" t="s">
        <v>215</v>
      </c>
      <c r="C212" s="17" t="s">
        <v>202</v>
      </c>
      <c r="D212" s="18">
        <v>1</v>
      </c>
      <c r="E212" s="18" t="s">
        <v>27</v>
      </c>
      <c r="F212" s="18">
        <v>1</v>
      </c>
      <c r="G212" s="25">
        <v>107088</v>
      </c>
      <c r="H212" s="25">
        <v>20346.72</v>
      </c>
      <c r="I212" s="39">
        <v>127434.72</v>
      </c>
      <c r="J212" s="34">
        <v>110580</v>
      </c>
      <c r="K212" s="40">
        <f t="shared" si="235"/>
        <v>21010.2</v>
      </c>
      <c r="L212" s="41">
        <f t="shared" si="236"/>
        <v>131590.20000000001</v>
      </c>
      <c r="M212" s="34">
        <v>116400</v>
      </c>
      <c r="N212" s="34">
        <v>22116</v>
      </c>
      <c r="O212" s="34">
        <v>138516</v>
      </c>
      <c r="P212" s="36">
        <v>703448</v>
      </c>
      <c r="Q212" s="37">
        <v>133655.12</v>
      </c>
      <c r="R212" s="42">
        <f t="shared" si="222"/>
        <v>837103.12</v>
      </c>
      <c r="S212" s="36">
        <v>120000</v>
      </c>
      <c r="T212" s="36">
        <f t="shared" si="228"/>
        <v>22800</v>
      </c>
      <c r="U212" s="38">
        <f t="shared" si="229"/>
        <v>142800</v>
      </c>
      <c r="W212" s="50">
        <f t="shared" si="248"/>
        <v>127434.72</v>
      </c>
      <c r="X212" s="50">
        <f t="shared" si="249"/>
        <v>135085.23000000001</v>
      </c>
      <c r="Y212" s="51">
        <f t="shared" si="250"/>
        <v>134822.27085177822</v>
      </c>
      <c r="Z212" s="51">
        <f t="shared" si="251"/>
        <v>134953.72183687118</v>
      </c>
      <c r="AA212" s="51">
        <f t="shared" si="241"/>
        <v>5409.7275005355004</v>
      </c>
      <c r="AB212" s="109">
        <f t="shared" si="242"/>
        <v>4.0046772697026167E-2</v>
      </c>
      <c r="AC212" s="115">
        <f t="shared" si="247"/>
        <v>135085</v>
      </c>
      <c r="AD212" s="52" t="s">
        <v>28</v>
      </c>
    </row>
    <row r="213" spans="1:30" ht="15" customHeight="1" x14ac:dyDescent="0.25">
      <c r="A213" s="10">
        <v>21</v>
      </c>
      <c r="B213" s="16" t="s">
        <v>216</v>
      </c>
      <c r="C213" s="17" t="s">
        <v>202</v>
      </c>
      <c r="D213" s="18">
        <v>1</v>
      </c>
      <c r="E213" s="18" t="s">
        <v>27</v>
      </c>
      <c r="F213" s="18">
        <v>1</v>
      </c>
      <c r="G213" s="25">
        <v>160632</v>
      </c>
      <c r="H213" s="25">
        <v>30520.080000000002</v>
      </c>
      <c r="I213" s="39">
        <v>191152.08000000002</v>
      </c>
      <c r="J213" s="34">
        <v>165870</v>
      </c>
      <c r="K213" s="40">
        <f t="shared" si="235"/>
        <v>31515.3</v>
      </c>
      <c r="L213" s="41">
        <f t="shared" si="236"/>
        <v>197385.3</v>
      </c>
      <c r="M213" s="34">
        <v>174600</v>
      </c>
      <c r="N213" s="34">
        <v>33174</v>
      </c>
      <c r="O213" s="34">
        <v>207774</v>
      </c>
      <c r="P213" s="36">
        <v>702795</v>
      </c>
      <c r="Q213" s="37">
        <v>133531.04999999999</v>
      </c>
      <c r="R213" s="42">
        <f t="shared" si="222"/>
        <v>836326.05</v>
      </c>
      <c r="S213" s="36">
        <v>180000</v>
      </c>
      <c r="T213" s="36">
        <f t="shared" si="228"/>
        <v>34200</v>
      </c>
      <c r="U213" s="38">
        <f t="shared" si="229"/>
        <v>214200</v>
      </c>
      <c r="W213" s="50">
        <f t="shared" si="237"/>
        <v>191152.08000000002</v>
      </c>
      <c r="X213" s="50">
        <f t="shared" si="238"/>
        <v>329367.48600000003</v>
      </c>
      <c r="Y213" s="51">
        <f t="shared" si="239"/>
        <v>238380.93435704743</v>
      </c>
      <c r="Z213" s="51">
        <f t="shared" si="240"/>
        <v>268841.32375940564</v>
      </c>
      <c r="AA213" s="51">
        <f t="shared" si="241"/>
        <v>97733.05084705184</v>
      </c>
      <c r="AB213" s="109">
        <f t="shared" si="242"/>
        <v>0.29672950428097761</v>
      </c>
      <c r="AC213" s="116">
        <f>ROUND((+Y213),0)</f>
        <v>238381</v>
      </c>
      <c r="AD213" s="52" t="s">
        <v>32</v>
      </c>
    </row>
    <row r="214" spans="1:30" ht="15" customHeight="1" x14ac:dyDescent="0.25">
      <c r="A214" s="10">
        <v>22</v>
      </c>
      <c r="B214" s="16" t="s">
        <v>217</v>
      </c>
      <c r="C214" s="17" t="s">
        <v>202</v>
      </c>
      <c r="D214" s="18">
        <v>1</v>
      </c>
      <c r="E214" s="18" t="s">
        <v>27</v>
      </c>
      <c r="F214" s="18">
        <v>1</v>
      </c>
      <c r="G214" s="25">
        <v>758540</v>
      </c>
      <c r="H214" s="25">
        <v>144122.6</v>
      </c>
      <c r="I214" s="39">
        <v>902662.6</v>
      </c>
      <c r="J214" s="34">
        <v>783275</v>
      </c>
      <c r="K214" s="40">
        <f t="shared" si="235"/>
        <v>148822.25</v>
      </c>
      <c r="L214" s="41">
        <f t="shared" si="236"/>
        <v>932097.25</v>
      </c>
      <c r="M214" s="34">
        <v>824500</v>
      </c>
      <c r="N214" s="34">
        <v>156655</v>
      </c>
      <c r="O214" s="34">
        <v>981155</v>
      </c>
      <c r="P214" s="36">
        <v>724505</v>
      </c>
      <c r="Q214" s="37">
        <v>137655.95000000001</v>
      </c>
      <c r="R214" s="42">
        <f t="shared" si="222"/>
        <v>862160.95</v>
      </c>
      <c r="S214" s="36">
        <v>850000</v>
      </c>
      <c r="T214" s="36">
        <f t="shared" si="228"/>
        <v>161500</v>
      </c>
      <c r="U214" s="38">
        <f t="shared" si="229"/>
        <v>1011500</v>
      </c>
      <c r="W214" s="50">
        <f t="shared" si="237"/>
        <v>862160.95</v>
      </c>
      <c r="X214" s="50">
        <f t="shared" si="238"/>
        <v>937915.15999999992</v>
      </c>
      <c r="Y214" s="51">
        <f t="shared" si="239"/>
        <v>934859.54526431311</v>
      </c>
      <c r="Z214" s="51">
        <f t="shared" si="240"/>
        <v>936387.71315264062</v>
      </c>
      <c r="AA214" s="51">
        <f t="shared" si="241"/>
        <v>53566.315594429747</v>
      </c>
      <c r="AB214" s="109">
        <f t="shared" si="242"/>
        <v>5.7112111925378996E-2</v>
      </c>
      <c r="AC214" s="115">
        <f t="shared" ref="AC214:AC219" si="252">ROUND((+X214),0)</f>
        <v>937915</v>
      </c>
      <c r="AD214" s="52" t="s">
        <v>28</v>
      </c>
    </row>
    <row r="215" spans="1:30" ht="15" customHeight="1" x14ac:dyDescent="0.25">
      <c r="A215" s="10">
        <v>23</v>
      </c>
      <c r="B215" s="16" t="s">
        <v>218</v>
      </c>
      <c r="C215" s="17" t="s">
        <v>202</v>
      </c>
      <c r="D215" s="18">
        <v>1</v>
      </c>
      <c r="E215" s="18" t="s">
        <v>27</v>
      </c>
      <c r="F215" s="18">
        <v>1</v>
      </c>
      <c r="G215" s="25">
        <v>13386</v>
      </c>
      <c r="H215" s="25">
        <v>2543.34</v>
      </c>
      <c r="I215" s="39">
        <v>15929.34</v>
      </c>
      <c r="J215" s="34">
        <v>13822.5</v>
      </c>
      <c r="K215" s="40">
        <f t="shared" si="235"/>
        <v>2626.2750000000001</v>
      </c>
      <c r="L215" s="41">
        <f t="shared" si="236"/>
        <v>16448.775000000001</v>
      </c>
      <c r="M215" s="34">
        <v>14550</v>
      </c>
      <c r="N215" s="34">
        <v>2764.5</v>
      </c>
      <c r="O215" s="34">
        <v>17314.5</v>
      </c>
      <c r="P215" s="36">
        <v>708750</v>
      </c>
      <c r="Q215" s="37">
        <v>134662.5</v>
      </c>
      <c r="R215" s="42">
        <f t="shared" si="222"/>
        <v>843412.5</v>
      </c>
      <c r="S215" s="36">
        <v>15000</v>
      </c>
      <c r="T215" s="36">
        <f t="shared" si="228"/>
        <v>2850</v>
      </c>
      <c r="U215" s="38">
        <f t="shared" si="229"/>
        <v>17850</v>
      </c>
      <c r="W215" s="50">
        <f t="shared" ref="W215" si="253">MIN(U215,O215,L215,I215)</f>
        <v>15929.34</v>
      </c>
      <c r="X215" s="50">
        <f t="shared" ref="X215" si="254">AVERAGE(U215,O215,L215,I215)</f>
        <v>16885.653750000001</v>
      </c>
      <c r="Y215" s="51">
        <f t="shared" ref="Y215" si="255">HARMEAN(U215,O215,L215,I215)</f>
        <v>16852.783856472277</v>
      </c>
      <c r="Z215" s="51">
        <f t="shared" ref="Z215" si="256">GEOMEAN(U215,O215,L215,I215)</f>
        <v>16869.215229608897</v>
      </c>
      <c r="AA215" s="51">
        <f t="shared" si="241"/>
        <v>676.21593756693755</v>
      </c>
      <c r="AB215" s="109">
        <f t="shared" si="242"/>
        <v>4.0046772697026167E-2</v>
      </c>
      <c r="AC215" s="115">
        <f t="shared" si="252"/>
        <v>16886</v>
      </c>
      <c r="AD215" s="52" t="s">
        <v>28</v>
      </c>
    </row>
    <row r="216" spans="1:30" ht="15" customHeight="1" x14ac:dyDescent="0.25">
      <c r="A216" s="10">
        <v>24</v>
      </c>
      <c r="B216" s="16" t="s">
        <v>219</v>
      </c>
      <c r="C216" s="17" t="s">
        <v>202</v>
      </c>
      <c r="D216" s="18">
        <v>1</v>
      </c>
      <c r="E216" s="18" t="s">
        <v>27</v>
      </c>
      <c r="F216" s="18">
        <v>1</v>
      </c>
      <c r="G216" s="25">
        <v>22310</v>
      </c>
      <c r="H216" s="25">
        <v>4238.8999999999996</v>
      </c>
      <c r="I216" s="39">
        <v>26548.9</v>
      </c>
      <c r="J216" s="34">
        <v>23037.5</v>
      </c>
      <c r="K216" s="40">
        <f t="shared" si="235"/>
        <v>4377.125</v>
      </c>
      <c r="L216" s="41">
        <f t="shared" si="236"/>
        <v>27414.625</v>
      </c>
      <c r="M216" s="34">
        <v>24250</v>
      </c>
      <c r="N216" s="34">
        <v>4607.5</v>
      </c>
      <c r="O216" s="34">
        <v>28857.5</v>
      </c>
      <c r="P216" s="36">
        <v>1121884</v>
      </c>
      <c r="Q216" s="37">
        <v>213157.96</v>
      </c>
      <c r="R216" s="42">
        <f t="shared" si="222"/>
        <v>1335041.96</v>
      </c>
      <c r="S216" s="36">
        <v>25000</v>
      </c>
      <c r="T216" s="36">
        <f t="shared" si="228"/>
        <v>4750</v>
      </c>
      <c r="U216" s="38">
        <f t="shared" si="229"/>
        <v>29750</v>
      </c>
      <c r="W216" s="50">
        <f t="shared" ref="W216:W219" si="257">MIN(U216,O216,L216,I216)</f>
        <v>26548.9</v>
      </c>
      <c r="X216" s="50">
        <f t="shared" ref="X216:X219" si="258">AVERAGE(U216,O216,L216,I216)</f>
        <v>28142.756249999999</v>
      </c>
      <c r="Y216" s="51">
        <f t="shared" ref="Y216:Y219" si="259">HARMEAN(U216,O216,L216,I216)</f>
        <v>28087.973094120465</v>
      </c>
      <c r="Z216" s="51">
        <f t="shared" ref="Z216:Z219" si="260">GEOMEAN(U216,O216,L216,I216)</f>
        <v>28115.358716014824</v>
      </c>
      <c r="AA216" s="51">
        <f t="shared" si="241"/>
        <v>1127.026562611559</v>
      </c>
      <c r="AB216" s="109">
        <f t="shared" si="242"/>
        <v>4.0046772697026042E-2</v>
      </c>
      <c r="AC216" s="115">
        <f t="shared" si="252"/>
        <v>28143</v>
      </c>
      <c r="AD216" s="52" t="s">
        <v>28</v>
      </c>
    </row>
    <row r="217" spans="1:30" ht="15" customHeight="1" x14ac:dyDescent="0.25">
      <c r="A217" s="10">
        <v>25</v>
      </c>
      <c r="B217" s="16" t="s">
        <v>220</v>
      </c>
      <c r="C217" s="17" t="s">
        <v>202</v>
      </c>
      <c r="D217" s="18">
        <v>1</v>
      </c>
      <c r="E217" s="18" t="s">
        <v>27</v>
      </c>
      <c r="F217" s="18">
        <v>1</v>
      </c>
      <c r="G217" s="25">
        <v>35696</v>
      </c>
      <c r="H217" s="25">
        <v>6782.24</v>
      </c>
      <c r="I217" s="39">
        <v>42478.239999999998</v>
      </c>
      <c r="J217" s="34">
        <v>36860</v>
      </c>
      <c r="K217" s="40">
        <f t="shared" si="235"/>
        <v>7003.4</v>
      </c>
      <c r="L217" s="41">
        <f t="shared" si="236"/>
        <v>43863.4</v>
      </c>
      <c r="M217" s="34">
        <v>38800</v>
      </c>
      <c r="N217" s="34">
        <v>7372</v>
      </c>
      <c r="O217" s="34">
        <v>46172</v>
      </c>
      <c r="P217" s="36">
        <v>733105</v>
      </c>
      <c r="Q217" s="37">
        <v>139289.95000000001</v>
      </c>
      <c r="R217" s="42">
        <f t="shared" si="222"/>
        <v>872394.95</v>
      </c>
      <c r="S217" s="36">
        <v>40000</v>
      </c>
      <c r="T217" s="36">
        <f t="shared" si="228"/>
        <v>7600</v>
      </c>
      <c r="U217" s="38">
        <f t="shared" si="229"/>
        <v>47600</v>
      </c>
      <c r="W217" s="50">
        <f t="shared" si="257"/>
        <v>42478.239999999998</v>
      </c>
      <c r="X217" s="50">
        <f t="shared" si="258"/>
        <v>45028.409999999996</v>
      </c>
      <c r="Y217" s="51">
        <f t="shared" si="259"/>
        <v>44940.756950592739</v>
      </c>
      <c r="Z217" s="51">
        <f t="shared" si="260"/>
        <v>44984.573945623721</v>
      </c>
      <c r="AA217" s="51">
        <f t="shared" si="241"/>
        <v>1803.2425001784966</v>
      </c>
      <c r="AB217" s="109">
        <f t="shared" si="242"/>
        <v>4.0046772697026091E-2</v>
      </c>
      <c r="AC217" s="115">
        <f t="shared" si="252"/>
        <v>45028</v>
      </c>
      <c r="AD217" s="52" t="s">
        <v>28</v>
      </c>
    </row>
    <row r="218" spans="1:30" ht="15" customHeight="1" x14ac:dyDescent="0.25">
      <c r="A218" s="10">
        <v>26</v>
      </c>
      <c r="B218" s="16" t="s">
        <v>221</v>
      </c>
      <c r="C218" s="17" t="s">
        <v>202</v>
      </c>
      <c r="D218" s="18">
        <v>1</v>
      </c>
      <c r="E218" s="18" t="s">
        <v>27</v>
      </c>
      <c r="F218" s="18">
        <v>1</v>
      </c>
      <c r="G218" s="25">
        <v>26772</v>
      </c>
      <c r="H218" s="25">
        <v>5086.68</v>
      </c>
      <c r="I218" s="39">
        <v>31858.68</v>
      </c>
      <c r="J218" s="34">
        <v>27645</v>
      </c>
      <c r="K218" s="40">
        <f t="shared" si="235"/>
        <v>5252.55</v>
      </c>
      <c r="L218" s="41">
        <f t="shared" si="236"/>
        <v>32897.550000000003</v>
      </c>
      <c r="M218" s="34">
        <v>29100</v>
      </c>
      <c r="N218" s="34">
        <v>5529</v>
      </c>
      <c r="O218" s="34">
        <v>34629</v>
      </c>
      <c r="P218" s="36">
        <v>1142752</v>
      </c>
      <c r="Q218" s="37">
        <v>217122.88</v>
      </c>
      <c r="R218" s="42">
        <f t="shared" si="222"/>
        <v>1359874.88</v>
      </c>
      <c r="S218" s="36">
        <v>30000</v>
      </c>
      <c r="T218" s="36">
        <f t="shared" si="228"/>
        <v>5700</v>
      </c>
      <c r="U218" s="38">
        <f t="shared" si="229"/>
        <v>35700</v>
      </c>
      <c r="W218" s="50">
        <f t="shared" si="257"/>
        <v>31858.68</v>
      </c>
      <c r="X218" s="50">
        <f t="shared" si="258"/>
        <v>33771.307500000003</v>
      </c>
      <c r="Y218" s="51">
        <f t="shared" si="259"/>
        <v>33705.567712944554</v>
      </c>
      <c r="Z218" s="51">
        <f t="shared" si="260"/>
        <v>33738.430459217794</v>
      </c>
      <c r="AA218" s="51">
        <f t="shared" si="241"/>
        <v>1352.4318751338751</v>
      </c>
      <c r="AB218" s="109">
        <f t="shared" si="242"/>
        <v>4.0046772697026167E-2</v>
      </c>
      <c r="AC218" s="115">
        <f t="shared" si="252"/>
        <v>33771</v>
      </c>
      <c r="AD218" s="52" t="s">
        <v>28</v>
      </c>
    </row>
    <row r="219" spans="1:30" ht="15" customHeight="1" x14ac:dyDescent="0.25">
      <c r="A219" s="10">
        <v>27</v>
      </c>
      <c r="B219" s="16" t="s">
        <v>222</v>
      </c>
      <c r="C219" s="17" t="s">
        <v>202</v>
      </c>
      <c r="D219" s="18">
        <v>1</v>
      </c>
      <c r="E219" s="18" t="s">
        <v>27</v>
      </c>
      <c r="F219" s="18">
        <v>1</v>
      </c>
      <c r="G219" s="25">
        <v>17848</v>
      </c>
      <c r="H219" s="25">
        <v>3391.12</v>
      </c>
      <c r="I219" s="39">
        <v>21239.119999999999</v>
      </c>
      <c r="J219" s="34">
        <v>18430</v>
      </c>
      <c r="K219" s="40">
        <f t="shared" si="235"/>
        <v>3501.7</v>
      </c>
      <c r="L219" s="41">
        <f t="shared" si="236"/>
        <v>21931.7</v>
      </c>
      <c r="M219" s="34">
        <v>19400</v>
      </c>
      <c r="N219" s="34">
        <v>3686</v>
      </c>
      <c r="O219" s="34">
        <v>23086</v>
      </c>
      <c r="P219" s="36">
        <v>694080</v>
      </c>
      <c r="Q219" s="37">
        <v>131875.20000000001</v>
      </c>
      <c r="R219" s="42">
        <f t="shared" si="222"/>
        <v>825955.2</v>
      </c>
      <c r="S219" s="36">
        <v>20000</v>
      </c>
      <c r="T219" s="36">
        <f t="shared" si="228"/>
        <v>3800</v>
      </c>
      <c r="U219" s="38">
        <f t="shared" si="229"/>
        <v>23800</v>
      </c>
      <c r="W219" s="50">
        <f t="shared" si="257"/>
        <v>21239.119999999999</v>
      </c>
      <c r="X219" s="50">
        <f t="shared" si="258"/>
        <v>22514.204999999998</v>
      </c>
      <c r="Y219" s="51">
        <f t="shared" si="259"/>
        <v>22470.378475296369</v>
      </c>
      <c r="Z219" s="51">
        <f t="shared" si="260"/>
        <v>22492.28697281186</v>
      </c>
      <c r="AA219" s="51">
        <f t="shared" si="241"/>
        <v>901.62125008924829</v>
      </c>
      <c r="AB219" s="109">
        <f t="shared" si="242"/>
        <v>4.0046772697026091E-2</v>
      </c>
      <c r="AC219" s="115">
        <f t="shared" si="252"/>
        <v>22514</v>
      </c>
      <c r="AD219" s="52" t="s">
        <v>28</v>
      </c>
    </row>
    <row r="220" spans="1:30" ht="15" customHeight="1" x14ac:dyDescent="0.25">
      <c r="A220" s="10">
        <v>28</v>
      </c>
      <c r="B220" s="16" t="s">
        <v>223</v>
      </c>
      <c r="C220" s="17" t="s">
        <v>202</v>
      </c>
      <c r="D220" s="18">
        <v>1</v>
      </c>
      <c r="E220" s="18" t="s">
        <v>27</v>
      </c>
      <c r="F220" s="18">
        <v>1</v>
      </c>
      <c r="G220" s="25">
        <v>160632</v>
      </c>
      <c r="H220" s="25">
        <v>30520.080000000002</v>
      </c>
      <c r="I220" s="39">
        <v>191152.08000000002</v>
      </c>
      <c r="J220" s="34">
        <v>165870</v>
      </c>
      <c r="K220" s="40">
        <f t="shared" si="235"/>
        <v>31515.3</v>
      </c>
      <c r="L220" s="41">
        <f t="shared" si="236"/>
        <v>197385.3</v>
      </c>
      <c r="M220" s="34">
        <v>174600</v>
      </c>
      <c r="N220" s="34">
        <v>33174</v>
      </c>
      <c r="O220" s="34">
        <v>207774</v>
      </c>
      <c r="P220" s="36">
        <v>730643</v>
      </c>
      <c r="Q220" s="37">
        <v>138822.17000000001</v>
      </c>
      <c r="R220" s="42">
        <f t="shared" si="222"/>
        <v>869465.17</v>
      </c>
      <c r="S220" s="36">
        <v>180000</v>
      </c>
      <c r="T220" s="36">
        <f t="shared" si="228"/>
        <v>34200</v>
      </c>
      <c r="U220" s="38">
        <f t="shared" si="229"/>
        <v>214200</v>
      </c>
      <c r="W220" s="50">
        <f t="shared" si="237"/>
        <v>191152.08000000002</v>
      </c>
      <c r="X220" s="50">
        <f t="shared" si="238"/>
        <v>335995.31</v>
      </c>
      <c r="Y220" s="51">
        <f t="shared" si="239"/>
        <v>238900.0102260214</v>
      </c>
      <c r="Z220" s="51">
        <f t="shared" si="240"/>
        <v>270938.8843254901</v>
      </c>
      <c r="AA220" s="51">
        <f t="shared" si="241"/>
        <v>102419.63014196274</v>
      </c>
      <c r="AB220" s="109">
        <f t="shared" si="242"/>
        <v>0.30482458264659335</v>
      </c>
      <c r="AC220" s="116">
        <f>ROUND((+Y220),0)</f>
        <v>238900</v>
      </c>
      <c r="AD220" s="52" t="s">
        <v>32</v>
      </c>
    </row>
    <row r="221" spans="1:30" ht="15" customHeight="1" x14ac:dyDescent="0.25">
      <c r="A221" s="10">
        <v>29</v>
      </c>
      <c r="B221" s="16" t="s">
        <v>224</v>
      </c>
      <c r="C221" s="17" t="s">
        <v>202</v>
      </c>
      <c r="D221" s="18">
        <v>1</v>
      </c>
      <c r="E221" s="18" t="s">
        <v>27</v>
      </c>
      <c r="F221" s="18">
        <v>1</v>
      </c>
      <c r="G221" s="25">
        <v>285568</v>
      </c>
      <c r="H221" s="25">
        <v>54257.919999999998</v>
      </c>
      <c r="I221" s="39">
        <v>339825.91999999998</v>
      </c>
      <c r="J221" s="34">
        <v>294880</v>
      </c>
      <c r="K221" s="40">
        <f t="shared" si="235"/>
        <v>56027.199999999997</v>
      </c>
      <c r="L221" s="41">
        <f t="shared" si="236"/>
        <v>350907.2</v>
      </c>
      <c r="M221" s="34">
        <v>310400</v>
      </c>
      <c r="N221" s="34">
        <v>58976</v>
      </c>
      <c r="O221" s="34">
        <v>369376</v>
      </c>
      <c r="P221" s="36">
        <v>688350</v>
      </c>
      <c r="Q221" s="37">
        <v>130786.5</v>
      </c>
      <c r="R221" s="42">
        <f t="shared" si="222"/>
        <v>819136.5</v>
      </c>
      <c r="S221" s="36">
        <v>320000</v>
      </c>
      <c r="T221" s="36">
        <f t="shared" si="228"/>
        <v>60800</v>
      </c>
      <c r="U221" s="38">
        <f t="shared" si="229"/>
        <v>380800</v>
      </c>
      <c r="W221" s="50">
        <f t="shared" si="237"/>
        <v>339825.91999999998</v>
      </c>
      <c r="X221" s="50">
        <f t="shared" si="238"/>
        <v>452009.12400000001</v>
      </c>
      <c r="Y221" s="51">
        <f t="shared" si="239"/>
        <v>404971.23041459243</v>
      </c>
      <c r="Z221" s="51">
        <f t="shared" si="240"/>
        <v>424222.92539431242</v>
      </c>
      <c r="AA221" s="51">
        <f t="shared" si="241"/>
        <v>79325.504283633665</v>
      </c>
      <c r="AB221" s="109">
        <f t="shared" si="242"/>
        <v>0.17549536076097805</v>
      </c>
      <c r="AC221" s="116">
        <f>ROUND((+Z221),0)</f>
        <v>424223</v>
      </c>
      <c r="AD221" s="52" t="s">
        <v>56</v>
      </c>
    </row>
    <row r="222" spans="1:30" ht="15" customHeight="1" x14ac:dyDescent="0.25">
      <c r="A222" s="10">
        <v>30</v>
      </c>
      <c r="B222" s="16" t="s">
        <v>225</v>
      </c>
      <c r="C222" s="17" t="s">
        <v>202</v>
      </c>
      <c r="D222" s="18">
        <v>1</v>
      </c>
      <c r="E222" s="18" t="s">
        <v>27</v>
      </c>
      <c r="F222" s="18">
        <v>1</v>
      </c>
      <c r="G222" s="25">
        <v>133860</v>
      </c>
      <c r="H222" s="25">
        <v>25433.4</v>
      </c>
      <c r="I222" s="39">
        <v>159293.4</v>
      </c>
      <c r="J222" s="34">
        <v>138225</v>
      </c>
      <c r="K222" s="40">
        <f t="shared" si="235"/>
        <v>26262.75</v>
      </c>
      <c r="L222" s="41">
        <f t="shared" si="236"/>
        <v>164487.75</v>
      </c>
      <c r="M222" s="34">
        <v>145500</v>
      </c>
      <c r="N222" s="34">
        <v>27645</v>
      </c>
      <c r="O222" s="34">
        <v>173145</v>
      </c>
      <c r="P222" s="36">
        <v>725814</v>
      </c>
      <c r="Q222" s="37">
        <v>137904.66</v>
      </c>
      <c r="R222" s="42">
        <f t="shared" si="222"/>
        <v>863718.66</v>
      </c>
      <c r="S222" s="36">
        <v>150000</v>
      </c>
      <c r="T222" s="36">
        <f t="shared" si="228"/>
        <v>28500</v>
      </c>
      <c r="U222" s="38">
        <f t="shared" si="229"/>
        <v>178500</v>
      </c>
      <c r="W222" s="50">
        <f t="shared" si="237"/>
        <v>159293.4</v>
      </c>
      <c r="X222" s="50">
        <f t="shared" si="238"/>
        <v>307828.962</v>
      </c>
      <c r="Y222" s="51">
        <f t="shared" si="239"/>
        <v>200861.81394272984</v>
      </c>
      <c r="Z222" s="51">
        <f t="shared" si="240"/>
        <v>233856.99451204709</v>
      </c>
      <c r="AA222" s="51">
        <f t="shared" si="241"/>
        <v>105030.50313755489</v>
      </c>
      <c r="AB222" s="109">
        <f t="shared" si="242"/>
        <v>0.34119760030102331</v>
      </c>
      <c r="AC222" s="116">
        <f>ROUND((+Y222),0)</f>
        <v>200862</v>
      </c>
      <c r="AD222" s="52" t="s">
        <v>32</v>
      </c>
    </row>
    <row r="223" spans="1:30" ht="15" customHeight="1" x14ac:dyDescent="0.25">
      <c r="A223" s="10">
        <v>31</v>
      </c>
      <c r="B223" s="16" t="s">
        <v>226</v>
      </c>
      <c r="C223" s="17" t="s">
        <v>202</v>
      </c>
      <c r="D223" s="18">
        <v>1</v>
      </c>
      <c r="E223" s="18" t="s">
        <v>27</v>
      </c>
      <c r="F223" s="18">
        <v>1</v>
      </c>
      <c r="G223" s="25">
        <v>53544</v>
      </c>
      <c r="H223" s="25">
        <v>10173.36</v>
      </c>
      <c r="I223" s="39">
        <v>63717.36</v>
      </c>
      <c r="J223" s="34">
        <v>55290</v>
      </c>
      <c r="K223" s="40">
        <f t="shared" si="235"/>
        <v>10505.1</v>
      </c>
      <c r="L223" s="41">
        <f t="shared" si="236"/>
        <v>65795.100000000006</v>
      </c>
      <c r="M223" s="34">
        <v>58200</v>
      </c>
      <c r="N223" s="34">
        <v>11058</v>
      </c>
      <c r="O223" s="34">
        <v>69258</v>
      </c>
      <c r="P223" s="36">
        <v>745553</v>
      </c>
      <c r="Q223" s="37">
        <v>141655.07</v>
      </c>
      <c r="R223" s="42">
        <f t="shared" si="222"/>
        <v>887208.07000000007</v>
      </c>
      <c r="S223" s="36">
        <v>60000</v>
      </c>
      <c r="T223" s="36">
        <f t="shared" si="228"/>
        <v>11400</v>
      </c>
      <c r="U223" s="38">
        <f t="shared" si="229"/>
        <v>71400</v>
      </c>
      <c r="W223" s="50">
        <f t="shared" ref="W223" si="261">MIN(U223,O223,L223,I223)</f>
        <v>63717.36</v>
      </c>
      <c r="X223" s="50">
        <f t="shared" ref="X223" si="262">AVERAGE(U223,O223,L223,I223)</f>
        <v>67542.615000000005</v>
      </c>
      <c r="Y223" s="51">
        <f t="shared" ref="Y223" si="263">HARMEAN(U223,O223,L223,I223)</f>
        <v>67411.135425889108</v>
      </c>
      <c r="Z223" s="51">
        <f t="shared" ref="Z223" si="264">GEOMEAN(U223,O223,L223,I223)</f>
        <v>67476.860918435588</v>
      </c>
      <c r="AA223" s="51">
        <f t="shared" si="241"/>
        <v>2704.8637502677502</v>
      </c>
      <c r="AB223" s="109">
        <f t="shared" si="242"/>
        <v>4.0046772697026167E-2</v>
      </c>
      <c r="AC223" s="115">
        <f t="shared" ref="AC223:AC229" si="265">ROUND((+X223),0)</f>
        <v>67543</v>
      </c>
      <c r="AD223" s="52" t="s">
        <v>28</v>
      </c>
    </row>
    <row r="224" spans="1:30" ht="15" customHeight="1" x14ac:dyDescent="0.25">
      <c r="A224" s="10">
        <v>32</v>
      </c>
      <c r="B224" s="16" t="s">
        <v>227</v>
      </c>
      <c r="C224" s="17" t="s">
        <v>202</v>
      </c>
      <c r="D224" s="18">
        <v>1</v>
      </c>
      <c r="E224" s="18" t="s">
        <v>27</v>
      </c>
      <c r="F224" s="18">
        <v>1</v>
      </c>
      <c r="G224" s="25">
        <v>428352</v>
      </c>
      <c r="H224" s="25">
        <v>81386.880000000005</v>
      </c>
      <c r="I224" s="39">
        <v>509738.88</v>
      </c>
      <c r="J224" s="34">
        <v>442320</v>
      </c>
      <c r="K224" s="40">
        <f t="shared" si="235"/>
        <v>84040.8</v>
      </c>
      <c r="L224" s="41">
        <f t="shared" si="236"/>
        <v>526360.80000000005</v>
      </c>
      <c r="M224" s="34">
        <v>465600</v>
      </c>
      <c r="N224" s="34">
        <v>88464</v>
      </c>
      <c r="O224" s="34">
        <v>554064</v>
      </c>
      <c r="P224" s="36">
        <v>727976</v>
      </c>
      <c r="Q224" s="37">
        <v>138315.44</v>
      </c>
      <c r="R224" s="42">
        <f t="shared" si="222"/>
        <v>866291.44</v>
      </c>
      <c r="S224" s="36">
        <v>480000</v>
      </c>
      <c r="T224" s="36">
        <f t="shared" si="228"/>
        <v>91200</v>
      </c>
      <c r="U224" s="38">
        <f t="shared" si="229"/>
        <v>571200</v>
      </c>
      <c r="W224" s="50">
        <f t="shared" si="237"/>
        <v>509738.88</v>
      </c>
      <c r="X224" s="50">
        <f t="shared" si="238"/>
        <v>605531.02399999998</v>
      </c>
      <c r="Y224" s="51">
        <f t="shared" si="239"/>
        <v>583327.2379262686</v>
      </c>
      <c r="Z224" s="51">
        <f t="shared" si="240"/>
        <v>593374.24305657204</v>
      </c>
      <c r="AA224" s="51">
        <f t="shared" si="241"/>
        <v>67735.274606798223</v>
      </c>
      <c r="AB224" s="109">
        <f t="shared" si="242"/>
        <v>0.11186094836124899</v>
      </c>
      <c r="AC224" s="115">
        <f t="shared" si="265"/>
        <v>605531</v>
      </c>
      <c r="AD224" s="52" t="s">
        <v>28</v>
      </c>
    </row>
    <row r="225" spans="1:30" ht="15" customHeight="1" x14ac:dyDescent="0.25">
      <c r="A225" s="10">
        <v>33</v>
      </c>
      <c r="B225" s="16" t="s">
        <v>228</v>
      </c>
      <c r="C225" s="17" t="s">
        <v>202</v>
      </c>
      <c r="D225" s="18">
        <v>1</v>
      </c>
      <c r="E225" s="18" t="s">
        <v>27</v>
      </c>
      <c r="F225" s="18">
        <v>1</v>
      </c>
      <c r="G225" s="25">
        <v>7139.2000000000007</v>
      </c>
      <c r="H225" s="25">
        <v>1356.4480000000001</v>
      </c>
      <c r="I225" s="39">
        <v>8495.648000000001</v>
      </c>
      <c r="J225" s="34">
        <v>7372</v>
      </c>
      <c r="K225" s="40">
        <f t="shared" si="235"/>
        <v>1400.68</v>
      </c>
      <c r="L225" s="41">
        <f t="shared" si="236"/>
        <v>8772.68</v>
      </c>
      <c r="M225" s="34">
        <v>7760</v>
      </c>
      <c r="N225" s="34">
        <v>1474.4</v>
      </c>
      <c r="O225" s="34">
        <v>9234.4</v>
      </c>
      <c r="P225" s="36">
        <v>692186</v>
      </c>
      <c r="Q225" s="37">
        <v>131515.34</v>
      </c>
      <c r="R225" s="42">
        <f t="shared" si="222"/>
        <v>823701.34</v>
      </c>
      <c r="S225" s="36">
        <v>8000</v>
      </c>
      <c r="T225" s="36">
        <f t="shared" si="228"/>
        <v>1520</v>
      </c>
      <c r="U225" s="38">
        <f t="shared" si="229"/>
        <v>9520</v>
      </c>
      <c r="W225" s="50">
        <f t="shared" ref="W225:W229" si="266">MIN(U225,O225,L225,I225)</f>
        <v>8495.648000000001</v>
      </c>
      <c r="X225" s="50">
        <f t="shared" ref="X225:X229" si="267">AVERAGE(U225,O225,L225,I225)</f>
        <v>9005.6820000000007</v>
      </c>
      <c r="Y225" s="51">
        <f t="shared" ref="Y225:Y229" si="268">HARMEAN(U225,O225,L225,I225)</f>
        <v>8988.1513901185481</v>
      </c>
      <c r="Z225" s="51">
        <f t="shared" ref="Z225:Z229" si="269">GEOMEAN(U225,O225,L225,I225)</f>
        <v>8996.9147891247449</v>
      </c>
      <c r="AA225" s="51">
        <f t="shared" si="241"/>
        <v>360.64850003569933</v>
      </c>
      <c r="AB225" s="109">
        <f t="shared" si="242"/>
        <v>4.0046772697026091E-2</v>
      </c>
      <c r="AC225" s="115">
        <f t="shared" si="265"/>
        <v>9006</v>
      </c>
      <c r="AD225" s="52" t="s">
        <v>28</v>
      </c>
    </row>
    <row r="226" spans="1:30" ht="15" customHeight="1" x14ac:dyDescent="0.25">
      <c r="A226" s="10">
        <v>34</v>
      </c>
      <c r="B226" s="16" t="s">
        <v>229</v>
      </c>
      <c r="C226" s="17" t="s">
        <v>202</v>
      </c>
      <c r="D226" s="18">
        <v>1</v>
      </c>
      <c r="E226" s="18" t="s">
        <v>27</v>
      </c>
      <c r="F226" s="18">
        <v>1</v>
      </c>
      <c r="G226" s="25">
        <v>22310</v>
      </c>
      <c r="H226" s="25">
        <v>4238.8999999999996</v>
      </c>
      <c r="I226" s="39">
        <v>26548.9</v>
      </c>
      <c r="J226" s="34">
        <v>23037.5</v>
      </c>
      <c r="K226" s="40">
        <f t="shared" si="235"/>
        <v>4377.125</v>
      </c>
      <c r="L226" s="41">
        <f t="shared" si="236"/>
        <v>27414.625</v>
      </c>
      <c r="M226" s="34">
        <v>24250</v>
      </c>
      <c r="N226" s="34">
        <v>4607.5</v>
      </c>
      <c r="O226" s="34">
        <v>28857.5</v>
      </c>
      <c r="P226" s="36">
        <v>704434</v>
      </c>
      <c r="Q226" s="37">
        <v>133842.46</v>
      </c>
      <c r="R226" s="42">
        <f t="shared" si="222"/>
        <v>838276.46</v>
      </c>
      <c r="S226" s="36">
        <v>25000</v>
      </c>
      <c r="T226" s="36">
        <f t="shared" si="228"/>
        <v>4750</v>
      </c>
      <c r="U226" s="38">
        <f t="shared" si="229"/>
        <v>29750</v>
      </c>
      <c r="W226" s="50">
        <f t="shared" si="266"/>
        <v>26548.9</v>
      </c>
      <c r="X226" s="50">
        <f t="shared" si="267"/>
        <v>28142.756249999999</v>
      </c>
      <c r="Y226" s="51">
        <f t="shared" si="268"/>
        <v>28087.973094120465</v>
      </c>
      <c r="Z226" s="51">
        <f t="shared" si="269"/>
        <v>28115.358716014824</v>
      </c>
      <c r="AA226" s="51">
        <f t="shared" si="241"/>
        <v>1127.026562611559</v>
      </c>
      <c r="AB226" s="109">
        <f t="shared" si="242"/>
        <v>4.0046772697026042E-2</v>
      </c>
      <c r="AC226" s="115">
        <f t="shared" si="265"/>
        <v>28143</v>
      </c>
      <c r="AD226" s="52" t="s">
        <v>28</v>
      </c>
    </row>
    <row r="227" spans="1:30" ht="15" customHeight="1" x14ac:dyDescent="0.25">
      <c r="A227" s="10">
        <v>35</v>
      </c>
      <c r="B227" s="16" t="s">
        <v>230</v>
      </c>
      <c r="C227" s="17" t="s">
        <v>202</v>
      </c>
      <c r="D227" s="18">
        <v>1</v>
      </c>
      <c r="E227" s="18" t="s">
        <v>27</v>
      </c>
      <c r="F227" s="18">
        <v>1</v>
      </c>
      <c r="G227" s="25">
        <v>10708.800000000001</v>
      </c>
      <c r="H227" s="25">
        <v>2034.6720000000003</v>
      </c>
      <c r="I227" s="39">
        <v>12743.472000000002</v>
      </c>
      <c r="J227" s="34">
        <v>11058</v>
      </c>
      <c r="K227" s="40">
        <f t="shared" si="235"/>
        <v>2101.02</v>
      </c>
      <c r="L227" s="41">
        <f t="shared" si="236"/>
        <v>13159.02</v>
      </c>
      <c r="M227" s="34">
        <v>11640</v>
      </c>
      <c r="N227" s="34">
        <v>2211.6</v>
      </c>
      <c r="O227" s="34">
        <v>13851.6</v>
      </c>
      <c r="P227" s="36">
        <v>712456</v>
      </c>
      <c r="Q227" s="37">
        <v>135366.64000000001</v>
      </c>
      <c r="R227" s="42">
        <f t="shared" si="222"/>
        <v>847822.64</v>
      </c>
      <c r="S227" s="36">
        <v>12000</v>
      </c>
      <c r="T227" s="36">
        <f t="shared" si="228"/>
        <v>2280</v>
      </c>
      <c r="U227" s="38">
        <f t="shared" si="229"/>
        <v>14280</v>
      </c>
      <c r="W227" s="50">
        <f t="shared" si="266"/>
        <v>12743.472000000002</v>
      </c>
      <c r="X227" s="50">
        <f t="shared" si="267"/>
        <v>13508.522999999999</v>
      </c>
      <c r="Y227" s="51">
        <f t="shared" si="268"/>
        <v>13482.227085177823</v>
      </c>
      <c r="Z227" s="51">
        <f t="shared" si="269"/>
        <v>13495.372183687117</v>
      </c>
      <c r="AA227" s="51">
        <f t="shared" si="241"/>
        <v>540.97275005354777</v>
      </c>
      <c r="AB227" s="109">
        <f t="shared" si="242"/>
        <v>4.0046772697026001E-2</v>
      </c>
      <c r="AC227" s="115">
        <f t="shared" si="265"/>
        <v>13509</v>
      </c>
      <c r="AD227" s="52" t="s">
        <v>28</v>
      </c>
    </row>
    <row r="228" spans="1:30" ht="15" customHeight="1" x14ac:dyDescent="0.25">
      <c r="A228" s="10">
        <v>36</v>
      </c>
      <c r="B228" s="16" t="s">
        <v>231</v>
      </c>
      <c r="C228" s="17" t="s">
        <v>202</v>
      </c>
      <c r="D228" s="18">
        <v>1</v>
      </c>
      <c r="E228" s="18" t="s">
        <v>27</v>
      </c>
      <c r="F228" s="18">
        <v>1</v>
      </c>
      <c r="G228" s="25">
        <v>71392</v>
      </c>
      <c r="H228" s="25">
        <v>13564.48</v>
      </c>
      <c r="I228" s="39">
        <v>84956.479999999996</v>
      </c>
      <c r="J228" s="34">
        <v>73720</v>
      </c>
      <c r="K228" s="40">
        <f t="shared" si="235"/>
        <v>14006.8</v>
      </c>
      <c r="L228" s="41">
        <f t="shared" si="236"/>
        <v>87726.8</v>
      </c>
      <c r="M228" s="34">
        <v>77600</v>
      </c>
      <c r="N228" s="34">
        <v>14744</v>
      </c>
      <c r="O228" s="34">
        <v>92344</v>
      </c>
      <c r="P228" s="36">
        <v>690499</v>
      </c>
      <c r="Q228" s="37">
        <v>131194.81</v>
      </c>
      <c r="R228" s="42">
        <f t="shared" si="222"/>
        <v>821693.81</v>
      </c>
      <c r="S228" s="36">
        <v>80000</v>
      </c>
      <c r="T228" s="36">
        <f t="shared" si="228"/>
        <v>15200</v>
      </c>
      <c r="U228" s="38">
        <f t="shared" si="229"/>
        <v>95200</v>
      </c>
      <c r="W228" s="50">
        <f t="shared" si="266"/>
        <v>84956.479999999996</v>
      </c>
      <c r="X228" s="50">
        <f t="shared" si="267"/>
        <v>90056.819999999992</v>
      </c>
      <c r="Y228" s="51">
        <f t="shared" si="268"/>
        <v>89881.513901185477</v>
      </c>
      <c r="Z228" s="51">
        <f t="shared" si="269"/>
        <v>89969.147891247441</v>
      </c>
      <c r="AA228" s="51">
        <f t="shared" si="241"/>
        <v>3606.4850003569932</v>
      </c>
      <c r="AB228" s="109">
        <f t="shared" si="242"/>
        <v>4.0046772697026091E-2</v>
      </c>
      <c r="AC228" s="115">
        <f t="shared" si="265"/>
        <v>90057</v>
      </c>
      <c r="AD228" s="52" t="s">
        <v>28</v>
      </c>
    </row>
    <row r="229" spans="1:30" ht="15" customHeight="1" x14ac:dyDescent="0.25">
      <c r="A229" s="10">
        <v>37</v>
      </c>
      <c r="B229" s="16" t="s">
        <v>232</v>
      </c>
      <c r="C229" s="17" t="s">
        <v>202</v>
      </c>
      <c r="D229" s="18">
        <v>1</v>
      </c>
      <c r="E229" s="18" t="s">
        <v>27</v>
      </c>
      <c r="F229" s="18">
        <v>1</v>
      </c>
      <c r="G229" s="25">
        <v>107088</v>
      </c>
      <c r="H229" s="25">
        <v>20346.72</v>
      </c>
      <c r="I229" s="39">
        <v>127434.72</v>
      </c>
      <c r="J229" s="34">
        <v>110580</v>
      </c>
      <c r="K229" s="40">
        <f t="shared" si="235"/>
        <v>21010.2</v>
      </c>
      <c r="L229" s="41">
        <f t="shared" si="236"/>
        <v>131590.20000000001</v>
      </c>
      <c r="M229" s="34">
        <v>116400</v>
      </c>
      <c r="N229" s="34">
        <v>22116</v>
      </c>
      <c r="O229" s="34">
        <v>138516</v>
      </c>
      <c r="P229" s="36">
        <v>694616</v>
      </c>
      <c r="Q229" s="37">
        <v>131977.04</v>
      </c>
      <c r="R229" s="42">
        <f t="shared" si="222"/>
        <v>826593.04</v>
      </c>
      <c r="S229" s="36">
        <v>120000</v>
      </c>
      <c r="T229" s="36">
        <f t="shared" si="228"/>
        <v>22800</v>
      </c>
      <c r="U229" s="38">
        <f t="shared" si="229"/>
        <v>142800</v>
      </c>
      <c r="W229" s="50">
        <f t="shared" si="266"/>
        <v>127434.72</v>
      </c>
      <c r="X229" s="50">
        <f t="shared" si="267"/>
        <v>135085.23000000001</v>
      </c>
      <c r="Y229" s="51">
        <f t="shared" si="268"/>
        <v>134822.27085177822</v>
      </c>
      <c r="Z229" s="51">
        <f t="shared" si="269"/>
        <v>134953.72183687118</v>
      </c>
      <c r="AA229" s="51">
        <f t="shared" si="241"/>
        <v>5409.7275005355004</v>
      </c>
      <c r="AB229" s="109">
        <f t="shared" si="242"/>
        <v>4.0046772697026167E-2</v>
      </c>
      <c r="AC229" s="115">
        <f t="shared" si="265"/>
        <v>135085</v>
      </c>
      <c r="AD229" s="52" t="s">
        <v>28</v>
      </c>
    </row>
    <row r="230" spans="1:30" ht="15" customHeight="1" x14ac:dyDescent="0.25">
      <c r="A230" s="10">
        <v>38</v>
      </c>
      <c r="B230" s="16" t="s">
        <v>233</v>
      </c>
      <c r="C230" s="17" t="s">
        <v>202</v>
      </c>
      <c r="D230" s="18">
        <v>1</v>
      </c>
      <c r="E230" s="18" t="s">
        <v>27</v>
      </c>
      <c r="F230" s="18">
        <v>1</v>
      </c>
      <c r="G230" s="25">
        <v>178480</v>
      </c>
      <c r="H230" s="25">
        <v>33911.199999999997</v>
      </c>
      <c r="I230" s="39">
        <v>212391.2</v>
      </c>
      <c r="J230" s="34">
        <v>184300</v>
      </c>
      <c r="K230" s="40">
        <f t="shared" si="235"/>
        <v>35017</v>
      </c>
      <c r="L230" s="41">
        <f t="shared" si="236"/>
        <v>219317</v>
      </c>
      <c r="M230" s="34">
        <v>194000</v>
      </c>
      <c r="N230" s="34">
        <v>36860</v>
      </c>
      <c r="O230" s="34">
        <v>230860</v>
      </c>
      <c r="P230" s="36">
        <v>727009</v>
      </c>
      <c r="Q230" s="37">
        <v>138131.71</v>
      </c>
      <c r="R230" s="42">
        <f t="shared" si="222"/>
        <v>865140.71</v>
      </c>
      <c r="S230" s="36">
        <v>200000</v>
      </c>
      <c r="T230" s="36">
        <f t="shared" si="228"/>
        <v>38000</v>
      </c>
      <c r="U230" s="38">
        <f t="shared" si="229"/>
        <v>238000</v>
      </c>
      <c r="W230" s="50">
        <f t="shared" si="237"/>
        <v>212391.2</v>
      </c>
      <c r="X230" s="50">
        <f t="shared" si="238"/>
        <v>353141.78200000001</v>
      </c>
      <c r="Y230" s="51">
        <f t="shared" si="239"/>
        <v>263753.49693171459</v>
      </c>
      <c r="Z230" s="51">
        <f t="shared" si="240"/>
        <v>294472.16032669594</v>
      </c>
      <c r="AA230" s="51">
        <f t="shared" si="241"/>
        <v>99525.690988152957</v>
      </c>
      <c r="AB230" s="109">
        <f t="shared" si="242"/>
        <v>0.28182927102110211</v>
      </c>
      <c r="AC230" s="116">
        <f t="shared" ref="AC230:AC231" si="270">ROUND((+Y230),0)</f>
        <v>263753</v>
      </c>
      <c r="AD230" s="52" t="s">
        <v>32</v>
      </c>
    </row>
    <row r="231" spans="1:30" ht="15" customHeight="1" x14ac:dyDescent="0.25">
      <c r="A231" s="10">
        <v>39</v>
      </c>
      <c r="B231" s="16" t="s">
        <v>234</v>
      </c>
      <c r="C231" s="17" t="s">
        <v>202</v>
      </c>
      <c r="D231" s="18">
        <v>1</v>
      </c>
      <c r="E231" s="18" t="s">
        <v>27</v>
      </c>
      <c r="F231" s="18">
        <v>1</v>
      </c>
      <c r="G231" s="25">
        <v>133860</v>
      </c>
      <c r="H231" s="25">
        <v>25433.4</v>
      </c>
      <c r="I231" s="39">
        <v>159293.4</v>
      </c>
      <c r="J231" s="34">
        <v>138225</v>
      </c>
      <c r="K231" s="40">
        <f t="shared" si="235"/>
        <v>26262.75</v>
      </c>
      <c r="L231" s="41">
        <f t="shared" si="236"/>
        <v>164487.75</v>
      </c>
      <c r="M231" s="34">
        <v>145500</v>
      </c>
      <c r="N231" s="34">
        <v>27645</v>
      </c>
      <c r="O231" s="34">
        <v>173145</v>
      </c>
      <c r="P231" s="36">
        <v>701676</v>
      </c>
      <c r="Q231" s="37">
        <v>133318.44</v>
      </c>
      <c r="R231" s="42">
        <f t="shared" si="222"/>
        <v>834994.44</v>
      </c>
      <c r="S231" s="36">
        <v>150000</v>
      </c>
      <c r="T231" s="36">
        <f t="shared" si="228"/>
        <v>28500</v>
      </c>
      <c r="U231" s="38">
        <f t="shared" si="229"/>
        <v>178500</v>
      </c>
      <c r="W231" s="50">
        <f t="shared" si="237"/>
        <v>159293.4</v>
      </c>
      <c r="X231" s="50">
        <f t="shared" si="238"/>
        <v>302084.11799999996</v>
      </c>
      <c r="Y231" s="51">
        <f t="shared" si="239"/>
        <v>200540.94860832981</v>
      </c>
      <c r="Z231" s="51">
        <f t="shared" si="240"/>
        <v>232280.42938042269</v>
      </c>
      <c r="AA231" s="51">
        <f t="shared" si="241"/>
        <v>100968.28498829612</v>
      </c>
      <c r="AB231" s="109">
        <f t="shared" si="242"/>
        <v>0.33423897176976425</v>
      </c>
      <c r="AC231" s="116">
        <f t="shared" si="270"/>
        <v>200541</v>
      </c>
      <c r="AD231" s="52" t="s">
        <v>32</v>
      </c>
    </row>
    <row r="232" spans="1:30" ht="15" customHeight="1" x14ac:dyDescent="0.25">
      <c r="A232" s="10">
        <v>40</v>
      </c>
      <c r="B232" s="16" t="s">
        <v>235</v>
      </c>
      <c r="C232" s="17" t="s">
        <v>202</v>
      </c>
      <c r="D232" s="18">
        <v>1</v>
      </c>
      <c r="E232" s="18" t="s">
        <v>27</v>
      </c>
      <c r="F232" s="18">
        <v>1</v>
      </c>
      <c r="G232" s="25">
        <v>1070880</v>
      </c>
      <c r="H232" s="25">
        <v>203467.2</v>
      </c>
      <c r="I232" s="39">
        <v>1274347.2</v>
      </c>
      <c r="J232" s="34">
        <v>1105800</v>
      </c>
      <c r="K232" s="40">
        <f t="shared" si="235"/>
        <v>210102</v>
      </c>
      <c r="L232" s="41">
        <f t="shared" si="236"/>
        <v>1315902</v>
      </c>
      <c r="M232" s="34">
        <v>1164000</v>
      </c>
      <c r="N232" s="34">
        <v>221160</v>
      </c>
      <c r="O232" s="34">
        <v>1385160</v>
      </c>
      <c r="P232" s="36">
        <v>1053656</v>
      </c>
      <c r="Q232" s="37">
        <v>200194.64</v>
      </c>
      <c r="R232" s="42">
        <f t="shared" si="222"/>
        <v>1253850.6400000001</v>
      </c>
      <c r="S232" s="36">
        <v>1200000</v>
      </c>
      <c r="T232" s="36">
        <f t="shared" si="228"/>
        <v>228000</v>
      </c>
      <c r="U232" s="38">
        <f t="shared" si="229"/>
        <v>1428000</v>
      </c>
      <c r="W232" s="50">
        <f t="shared" si="237"/>
        <v>1253850.6400000001</v>
      </c>
      <c r="X232" s="50">
        <f t="shared" si="238"/>
        <v>1331451.9680000001</v>
      </c>
      <c r="Y232" s="51">
        <f t="shared" si="239"/>
        <v>1328228.670456659</v>
      </c>
      <c r="Z232" s="51">
        <f t="shared" si="240"/>
        <v>1329832.8420018409</v>
      </c>
      <c r="AA232" s="51">
        <f t="shared" si="241"/>
        <v>54872.425257881492</v>
      </c>
      <c r="AB232" s="109">
        <f t="shared" si="242"/>
        <v>4.1212470728708622E-2</v>
      </c>
      <c r="AC232" s="115">
        <f>ROUND((+X232),0)</f>
        <v>1331452</v>
      </c>
      <c r="AD232" s="52" t="s">
        <v>28</v>
      </c>
    </row>
    <row r="233" spans="1:30" ht="44.45" customHeight="1" x14ac:dyDescent="0.25">
      <c r="A233" s="113" t="s">
        <v>236</v>
      </c>
      <c r="B233" s="30"/>
      <c r="C233" s="30"/>
      <c r="D233" s="30"/>
      <c r="E233" s="30"/>
      <c r="F233" s="31"/>
      <c r="G233" s="25"/>
      <c r="H233" s="25"/>
      <c r="I233" s="39"/>
      <c r="J233" s="46"/>
      <c r="K233" s="40"/>
      <c r="L233" s="41"/>
      <c r="M233" s="46"/>
      <c r="N233" s="46"/>
      <c r="O233" s="46"/>
      <c r="P233" s="46"/>
      <c r="Q233" s="49"/>
      <c r="R233" s="42"/>
      <c r="S233" s="46"/>
      <c r="T233" s="46"/>
      <c r="U233" s="46"/>
      <c r="W233" s="50"/>
      <c r="X233" s="50"/>
      <c r="Y233" s="51"/>
      <c r="Z233" s="51"/>
      <c r="AA233" s="51"/>
      <c r="AB233" s="109"/>
      <c r="AC233" s="115"/>
      <c r="AD233" s="35"/>
    </row>
    <row r="234" spans="1:30" ht="15" customHeight="1" x14ac:dyDescent="0.25">
      <c r="A234" s="10">
        <v>1</v>
      </c>
      <c r="B234" s="16" t="s">
        <v>195</v>
      </c>
      <c r="C234" s="17" t="s">
        <v>26</v>
      </c>
      <c r="D234" s="18">
        <v>1</v>
      </c>
      <c r="E234" s="18" t="s">
        <v>27</v>
      </c>
      <c r="F234" s="18">
        <v>1</v>
      </c>
      <c r="G234" s="25">
        <v>49082</v>
      </c>
      <c r="H234" s="25">
        <v>9325.58</v>
      </c>
      <c r="I234" s="39">
        <v>58407.58</v>
      </c>
      <c r="J234" s="34">
        <v>50682.5</v>
      </c>
      <c r="K234" s="40">
        <f t="shared" si="235"/>
        <v>9629.6749999999993</v>
      </c>
      <c r="L234" s="41">
        <f t="shared" si="236"/>
        <v>60312.175000000003</v>
      </c>
      <c r="M234" s="34">
        <v>53350</v>
      </c>
      <c r="N234" s="34">
        <v>10136.5</v>
      </c>
      <c r="O234" s="34">
        <v>63486.5</v>
      </c>
      <c r="P234" s="36">
        <v>409550</v>
      </c>
      <c r="Q234" s="37">
        <v>77814.5</v>
      </c>
      <c r="R234" s="42">
        <f t="shared" si="222"/>
        <v>487364.5</v>
      </c>
      <c r="S234" s="36">
        <v>55000</v>
      </c>
      <c r="T234" s="36">
        <f>S234*0.19</f>
        <v>10450</v>
      </c>
      <c r="U234" s="38">
        <f>+S234+T234</f>
        <v>65450</v>
      </c>
      <c r="W234" s="50">
        <f t="shared" ref="W234" si="271">MIN(U234,O234,L234,I234)</f>
        <v>58407.58</v>
      </c>
      <c r="X234" s="50">
        <f t="shared" ref="X234" si="272">AVERAGE(U234,O234,L234,I234)</f>
        <v>61914.063750000001</v>
      </c>
      <c r="Y234" s="51">
        <f t="shared" ref="Y234" si="273">HARMEAN(U234,O234,L234,I234)</f>
        <v>61793.540807065016</v>
      </c>
      <c r="Z234" s="51">
        <f t="shared" ref="Z234" si="274">GEOMEAN(U234,O234,L234,I234)</f>
        <v>61853.789175232618</v>
      </c>
      <c r="AA234" s="51">
        <f t="shared" si="241"/>
        <v>2479.4584377454344</v>
      </c>
      <c r="AB234" s="109">
        <f t="shared" si="242"/>
        <v>4.0046772697026112E-2</v>
      </c>
      <c r="AC234" s="115">
        <f t="shared" ref="AC234:AC241" si="275">ROUND((+X234),0)</f>
        <v>61914</v>
      </c>
      <c r="AD234" s="52" t="s">
        <v>28</v>
      </c>
    </row>
    <row r="235" spans="1:30" ht="15" customHeight="1" x14ac:dyDescent="0.25">
      <c r="A235" s="10">
        <v>2</v>
      </c>
      <c r="B235" s="16" t="s">
        <v>196</v>
      </c>
      <c r="C235" s="17" t="s">
        <v>26</v>
      </c>
      <c r="D235" s="18">
        <v>1</v>
      </c>
      <c r="E235" s="18" t="s">
        <v>27</v>
      </c>
      <c r="F235" s="18">
        <v>1</v>
      </c>
      <c r="G235" s="25">
        <v>58006</v>
      </c>
      <c r="H235" s="25">
        <v>11021.14</v>
      </c>
      <c r="I235" s="39">
        <v>69027.14</v>
      </c>
      <c r="J235" s="34">
        <v>59897.5</v>
      </c>
      <c r="K235" s="40">
        <f t="shared" si="235"/>
        <v>11380.525</v>
      </c>
      <c r="L235" s="41">
        <f t="shared" si="236"/>
        <v>71278.024999999994</v>
      </c>
      <c r="M235" s="34">
        <v>63050</v>
      </c>
      <c r="N235" s="34">
        <v>11979.5</v>
      </c>
      <c r="O235" s="34">
        <v>75029.5</v>
      </c>
      <c r="P235" s="36">
        <v>937321</v>
      </c>
      <c r="Q235" s="37">
        <v>178090.99</v>
      </c>
      <c r="R235" s="42">
        <f t="shared" si="222"/>
        <v>1115411.99</v>
      </c>
      <c r="S235" s="36">
        <v>65000</v>
      </c>
      <c r="T235" s="36">
        <f t="shared" ref="T235:T286" si="276">S235*0.19</f>
        <v>12350</v>
      </c>
      <c r="U235" s="38">
        <f t="shared" ref="U235:U286" si="277">+S235+T235</f>
        <v>77350</v>
      </c>
      <c r="W235" s="50">
        <f t="shared" ref="W235:W240" si="278">MIN(U235,O235,L235,I235)</f>
        <v>69027.14</v>
      </c>
      <c r="X235" s="50">
        <f t="shared" ref="X235:X240" si="279">AVERAGE(U235,O235,L235,I235)</f>
        <v>73171.166249999995</v>
      </c>
      <c r="Y235" s="51">
        <f t="shared" ref="Y235:Y240" si="280">HARMEAN(U235,O235,L235,I235)</f>
        <v>73028.7300447132</v>
      </c>
      <c r="Z235" s="51">
        <f t="shared" ref="Z235:Z240" si="281">GEOMEAN(U235,O235,L235,I235)</f>
        <v>73099.932661638552</v>
      </c>
      <c r="AA235" s="51">
        <f t="shared" si="241"/>
        <v>2930.2690627900561</v>
      </c>
      <c r="AB235" s="109">
        <f t="shared" si="242"/>
        <v>4.0046772697026084E-2</v>
      </c>
      <c r="AC235" s="115">
        <f t="shared" si="275"/>
        <v>73171</v>
      </c>
      <c r="AD235" s="52" t="s">
        <v>28</v>
      </c>
    </row>
    <row r="236" spans="1:30" ht="15" customHeight="1" x14ac:dyDescent="0.25">
      <c r="A236" s="10">
        <v>3</v>
      </c>
      <c r="B236" s="16" t="s">
        <v>197</v>
      </c>
      <c r="C236" s="17" t="s">
        <v>26</v>
      </c>
      <c r="D236" s="18">
        <v>1</v>
      </c>
      <c r="E236" s="18" t="s">
        <v>27</v>
      </c>
      <c r="F236" s="18">
        <v>1</v>
      </c>
      <c r="G236" s="25">
        <v>66930</v>
      </c>
      <c r="H236" s="25">
        <v>12716.7</v>
      </c>
      <c r="I236" s="39">
        <v>79646.7</v>
      </c>
      <c r="J236" s="34">
        <v>69112.5</v>
      </c>
      <c r="K236" s="40">
        <f t="shared" si="235"/>
        <v>13131.375</v>
      </c>
      <c r="L236" s="41">
        <f t="shared" si="236"/>
        <v>82243.875</v>
      </c>
      <c r="M236" s="34">
        <v>72750</v>
      </c>
      <c r="N236" s="34">
        <v>13822.5</v>
      </c>
      <c r="O236" s="34">
        <v>86572.5</v>
      </c>
      <c r="P236" s="36">
        <v>454095</v>
      </c>
      <c r="Q236" s="37">
        <v>86278.05</v>
      </c>
      <c r="R236" s="42">
        <f t="shared" si="222"/>
        <v>540373.05000000005</v>
      </c>
      <c r="S236" s="36">
        <v>75000</v>
      </c>
      <c r="T236" s="36">
        <f t="shared" si="276"/>
        <v>14250</v>
      </c>
      <c r="U236" s="38">
        <f t="shared" si="277"/>
        <v>89250</v>
      </c>
      <c r="W236" s="50">
        <f t="shared" si="278"/>
        <v>79646.7</v>
      </c>
      <c r="X236" s="50">
        <f t="shared" si="279"/>
        <v>84428.268750000003</v>
      </c>
      <c r="Y236" s="51">
        <f t="shared" si="280"/>
        <v>84263.919282361385</v>
      </c>
      <c r="Z236" s="51">
        <f t="shared" si="281"/>
        <v>84346.076148044478</v>
      </c>
      <c r="AA236" s="51">
        <f t="shared" si="241"/>
        <v>3381.0796878346878</v>
      </c>
      <c r="AB236" s="109">
        <f t="shared" si="242"/>
        <v>4.0046772697026167E-2</v>
      </c>
      <c r="AC236" s="115">
        <f t="shared" si="275"/>
        <v>84428</v>
      </c>
      <c r="AD236" s="52" t="s">
        <v>28</v>
      </c>
    </row>
    <row r="237" spans="1:30" ht="15" customHeight="1" x14ac:dyDescent="0.25">
      <c r="A237" s="10">
        <v>4</v>
      </c>
      <c r="B237" s="16" t="s">
        <v>198</v>
      </c>
      <c r="C237" s="17" t="s">
        <v>26</v>
      </c>
      <c r="D237" s="18">
        <v>1</v>
      </c>
      <c r="E237" s="18" t="s">
        <v>27</v>
      </c>
      <c r="F237" s="18">
        <v>1</v>
      </c>
      <c r="G237" s="25">
        <v>49082</v>
      </c>
      <c r="H237" s="25">
        <v>9325.58</v>
      </c>
      <c r="I237" s="39">
        <v>58407.58</v>
      </c>
      <c r="J237" s="34">
        <v>50682.5</v>
      </c>
      <c r="K237" s="40">
        <f t="shared" si="235"/>
        <v>9629.6749999999993</v>
      </c>
      <c r="L237" s="41">
        <f t="shared" si="236"/>
        <v>60312.175000000003</v>
      </c>
      <c r="M237" s="34">
        <v>53350</v>
      </c>
      <c r="N237" s="34">
        <v>10136.5</v>
      </c>
      <c r="O237" s="34">
        <v>63486.5</v>
      </c>
      <c r="P237" s="36">
        <v>617535</v>
      </c>
      <c r="Q237" s="37">
        <v>117331.65</v>
      </c>
      <c r="R237" s="42">
        <f t="shared" si="222"/>
        <v>734866.65</v>
      </c>
      <c r="S237" s="36">
        <v>55000</v>
      </c>
      <c r="T237" s="36">
        <f t="shared" si="276"/>
        <v>10450</v>
      </c>
      <c r="U237" s="38">
        <f t="shared" si="277"/>
        <v>65450</v>
      </c>
      <c r="W237" s="50">
        <f t="shared" si="278"/>
        <v>58407.58</v>
      </c>
      <c r="X237" s="50">
        <f t="shared" si="279"/>
        <v>61914.063750000001</v>
      </c>
      <c r="Y237" s="51">
        <f t="shared" si="280"/>
        <v>61793.540807065016</v>
      </c>
      <c r="Z237" s="51">
        <f t="shared" si="281"/>
        <v>61853.789175232618</v>
      </c>
      <c r="AA237" s="51">
        <f t="shared" si="241"/>
        <v>2479.4584377454344</v>
      </c>
      <c r="AB237" s="109">
        <f t="shared" si="242"/>
        <v>4.0046772697026112E-2</v>
      </c>
      <c r="AC237" s="115">
        <f t="shared" si="275"/>
        <v>61914</v>
      </c>
      <c r="AD237" s="52" t="s">
        <v>28</v>
      </c>
    </row>
    <row r="238" spans="1:30" ht="15" customHeight="1" x14ac:dyDescent="0.25">
      <c r="A238" s="10">
        <v>5</v>
      </c>
      <c r="B238" s="16" t="s">
        <v>199</v>
      </c>
      <c r="C238" s="17" t="s">
        <v>26</v>
      </c>
      <c r="D238" s="18">
        <v>1</v>
      </c>
      <c r="E238" s="18" t="s">
        <v>27</v>
      </c>
      <c r="F238" s="18">
        <v>1</v>
      </c>
      <c r="G238" s="25">
        <v>40158</v>
      </c>
      <c r="H238" s="25">
        <v>7630.02</v>
      </c>
      <c r="I238" s="39">
        <v>47788.020000000004</v>
      </c>
      <c r="J238" s="34">
        <v>41467.5</v>
      </c>
      <c r="K238" s="40">
        <f t="shared" si="235"/>
        <v>7878.8249999999998</v>
      </c>
      <c r="L238" s="41">
        <f t="shared" si="236"/>
        <v>49346.324999999997</v>
      </c>
      <c r="M238" s="34">
        <v>43650</v>
      </c>
      <c r="N238" s="34">
        <v>8293.5</v>
      </c>
      <c r="O238" s="34">
        <v>51943.5</v>
      </c>
      <c r="P238" s="36">
        <v>845998</v>
      </c>
      <c r="Q238" s="37">
        <v>160739.62</v>
      </c>
      <c r="R238" s="42">
        <f t="shared" si="222"/>
        <v>1006737.62</v>
      </c>
      <c r="S238" s="36">
        <v>45000</v>
      </c>
      <c r="T238" s="36">
        <f t="shared" si="276"/>
        <v>8550</v>
      </c>
      <c r="U238" s="38">
        <f t="shared" si="277"/>
        <v>53550</v>
      </c>
      <c r="W238" s="50">
        <f t="shared" si="278"/>
        <v>47788.020000000004</v>
      </c>
      <c r="X238" s="50">
        <f t="shared" si="279"/>
        <v>50656.961250000008</v>
      </c>
      <c r="Y238" s="51">
        <f t="shared" si="280"/>
        <v>50558.351569416838</v>
      </c>
      <c r="Z238" s="51">
        <f t="shared" si="281"/>
        <v>50607.645688826684</v>
      </c>
      <c r="AA238" s="51">
        <f t="shared" si="241"/>
        <v>2028.6478127008127</v>
      </c>
      <c r="AB238" s="109">
        <f t="shared" si="242"/>
        <v>4.004677269702616E-2</v>
      </c>
      <c r="AC238" s="115">
        <f t="shared" si="275"/>
        <v>50657</v>
      </c>
      <c r="AD238" s="52" t="s">
        <v>28</v>
      </c>
    </row>
    <row r="239" spans="1:30" ht="15" customHeight="1" x14ac:dyDescent="0.25">
      <c r="A239" s="10">
        <v>6</v>
      </c>
      <c r="B239" s="16" t="s">
        <v>200</v>
      </c>
      <c r="C239" s="17" t="s">
        <v>26</v>
      </c>
      <c r="D239" s="18">
        <v>1</v>
      </c>
      <c r="E239" s="18" t="s">
        <v>27</v>
      </c>
      <c r="F239" s="18">
        <v>1</v>
      </c>
      <c r="G239" s="25">
        <v>75854</v>
      </c>
      <c r="H239" s="25">
        <v>14412.26</v>
      </c>
      <c r="I239" s="39">
        <v>90266.26</v>
      </c>
      <c r="J239" s="34">
        <v>78327.5</v>
      </c>
      <c r="K239" s="40">
        <f t="shared" si="235"/>
        <v>14882.225</v>
      </c>
      <c r="L239" s="41">
        <f t="shared" si="236"/>
        <v>93209.725000000006</v>
      </c>
      <c r="M239" s="34">
        <v>82450</v>
      </c>
      <c r="N239" s="34">
        <v>15665.5</v>
      </c>
      <c r="O239" s="34">
        <v>98115.5</v>
      </c>
      <c r="P239" s="36">
        <v>1017388</v>
      </c>
      <c r="Q239" s="37">
        <v>193303.72</v>
      </c>
      <c r="R239" s="42">
        <f t="shared" si="222"/>
        <v>1210691.72</v>
      </c>
      <c r="S239" s="36">
        <v>85000</v>
      </c>
      <c r="T239" s="36">
        <f t="shared" si="276"/>
        <v>16150</v>
      </c>
      <c r="U239" s="38">
        <f t="shared" si="277"/>
        <v>101150</v>
      </c>
      <c r="W239" s="50">
        <f t="shared" si="278"/>
        <v>90266.26</v>
      </c>
      <c r="X239" s="50">
        <f t="shared" si="279"/>
        <v>95685.371249999997</v>
      </c>
      <c r="Y239" s="51">
        <f t="shared" si="280"/>
        <v>95499.108520009569</v>
      </c>
      <c r="Z239" s="51">
        <f t="shared" si="281"/>
        <v>95592.219634450405</v>
      </c>
      <c r="AA239" s="51">
        <f t="shared" si="241"/>
        <v>3831.8903128793095</v>
      </c>
      <c r="AB239" s="109">
        <f t="shared" si="242"/>
        <v>4.004677269702614E-2</v>
      </c>
      <c r="AC239" s="115">
        <f t="shared" si="275"/>
        <v>95685</v>
      </c>
      <c r="AD239" s="52" t="s">
        <v>28</v>
      </c>
    </row>
    <row r="240" spans="1:30" ht="15" customHeight="1" x14ac:dyDescent="0.25">
      <c r="A240" s="10">
        <v>7</v>
      </c>
      <c r="B240" s="16" t="s">
        <v>201</v>
      </c>
      <c r="C240" s="17" t="s">
        <v>202</v>
      </c>
      <c r="D240" s="18">
        <v>1</v>
      </c>
      <c r="E240" s="18" t="s">
        <v>27</v>
      </c>
      <c r="F240" s="18">
        <v>1</v>
      </c>
      <c r="G240" s="25">
        <v>89240</v>
      </c>
      <c r="H240" s="25">
        <v>16955.599999999999</v>
      </c>
      <c r="I240" s="39">
        <v>106195.6</v>
      </c>
      <c r="J240" s="34">
        <v>92150</v>
      </c>
      <c r="K240" s="40">
        <f t="shared" si="235"/>
        <v>17508.5</v>
      </c>
      <c r="L240" s="41">
        <f t="shared" si="236"/>
        <v>109658.5</v>
      </c>
      <c r="M240" s="34">
        <v>97000</v>
      </c>
      <c r="N240" s="34">
        <v>18430</v>
      </c>
      <c r="O240" s="34">
        <v>115430</v>
      </c>
      <c r="P240" s="36">
        <v>684042</v>
      </c>
      <c r="Q240" s="37">
        <v>129967.98</v>
      </c>
      <c r="R240" s="42">
        <f t="shared" si="222"/>
        <v>814009.98</v>
      </c>
      <c r="S240" s="36">
        <v>100000</v>
      </c>
      <c r="T240" s="36">
        <f t="shared" si="276"/>
        <v>19000</v>
      </c>
      <c r="U240" s="38">
        <f t="shared" si="277"/>
        <v>119000</v>
      </c>
      <c r="W240" s="50">
        <f t="shared" si="278"/>
        <v>106195.6</v>
      </c>
      <c r="X240" s="50">
        <f t="shared" si="279"/>
        <v>112571.02499999999</v>
      </c>
      <c r="Y240" s="51">
        <f t="shared" si="280"/>
        <v>112351.89237648186</v>
      </c>
      <c r="Z240" s="51">
        <f t="shared" si="281"/>
        <v>112461.43486405929</v>
      </c>
      <c r="AA240" s="51">
        <f t="shared" si="241"/>
        <v>4508.1062504462361</v>
      </c>
      <c r="AB240" s="109">
        <f t="shared" si="242"/>
        <v>4.0046772697026042E-2</v>
      </c>
      <c r="AC240" s="115">
        <f t="shared" si="275"/>
        <v>112571</v>
      </c>
      <c r="AD240" s="52" t="s">
        <v>28</v>
      </c>
    </row>
    <row r="241" spans="1:30" ht="15" customHeight="1" x14ac:dyDescent="0.25">
      <c r="A241" s="10">
        <v>8</v>
      </c>
      <c r="B241" s="16" t="s">
        <v>203</v>
      </c>
      <c r="C241" s="17" t="s">
        <v>202</v>
      </c>
      <c r="D241" s="18">
        <v>1</v>
      </c>
      <c r="E241" s="18" t="s">
        <v>27</v>
      </c>
      <c r="F241" s="18">
        <v>1</v>
      </c>
      <c r="G241" s="25">
        <v>348036</v>
      </c>
      <c r="H241" s="25">
        <v>66126.84</v>
      </c>
      <c r="I241" s="39">
        <v>414162.83999999997</v>
      </c>
      <c r="J241" s="34">
        <v>359385</v>
      </c>
      <c r="K241" s="40">
        <f t="shared" si="235"/>
        <v>68283.149999999994</v>
      </c>
      <c r="L241" s="41">
        <f t="shared" si="236"/>
        <v>427668.15</v>
      </c>
      <c r="M241" s="34">
        <v>378300</v>
      </c>
      <c r="N241" s="34">
        <v>71877</v>
      </c>
      <c r="O241" s="34">
        <v>450177</v>
      </c>
      <c r="P241" s="36">
        <v>733094</v>
      </c>
      <c r="Q241" s="37">
        <v>139287.85999999999</v>
      </c>
      <c r="R241" s="42">
        <f t="shared" si="222"/>
        <v>872381.86</v>
      </c>
      <c r="S241" s="36">
        <v>390000</v>
      </c>
      <c r="T241" s="36">
        <f t="shared" si="276"/>
        <v>74100</v>
      </c>
      <c r="U241" s="38">
        <f t="shared" si="277"/>
        <v>464100</v>
      </c>
      <c r="W241" s="50">
        <f t="shared" si="237"/>
        <v>414162.83999999997</v>
      </c>
      <c r="X241" s="50">
        <f t="shared" si="238"/>
        <v>525697.97</v>
      </c>
      <c r="Y241" s="51">
        <f t="shared" si="239"/>
        <v>486612.58954478748</v>
      </c>
      <c r="Z241" s="51">
        <f t="shared" si="240"/>
        <v>503264.04867201147</v>
      </c>
      <c r="AA241" s="51">
        <f t="shared" si="241"/>
        <v>78867.246763523275</v>
      </c>
      <c r="AB241" s="109">
        <f t="shared" si="242"/>
        <v>0.15002387542703138</v>
      </c>
      <c r="AC241" s="115">
        <f t="shared" si="275"/>
        <v>525698</v>
      </c>
      <c r="AD241" s="52" t="s">
        <v>28</v>
      </c>
    </row>
    <row r="242" spans="1:30" ht="15" customHeight="1" x14ac:dyDescent="0.25">
      <c r="A242" s="10">
        <v>9</v>
      </c>
      <c r="B242" s="16" t="s">
        <v>204</v>
      </c>
      <c r="C242" s="17" t="s">
        <v>202</v>
      </c>
      <c r="D242" s="18">
        <v>1</v>
      </c>
      <c r="E242" s="18" t="s">
        <v>27</v>
      </c>
      <c r="F242" s="18">
        <v>1</v>
      </c>
      <c r="G242" s="25">
        <v>151708</v>
      </c>
      <c r="H242" s="25">
        <v>28824.52</v>
      </c>
      <c r="I242" s="39">
        <v>180532.52</v>
      </c>
      <c r="J242" s="34">
        <v>156655</v>
      </c>
      <c r="K242" s="40">
        <f t="shared" si="235"/>
        <v>29764.45</v>
      </c>
      <c r="L242" s="41">
        <f t="shared" si="236"/>
        <v>186419.45</v>
      </c>
      <c r="M242" s="34">
        <v>164900</v>
      </c>
      <c r="N242" s="34">
        <v>31331</v>
      </c>
      <c r="O242" s="34">
        <v>196231</v>
      </c>
      <c r="P242" s="36">
        <v>685506</v>
      </c>
      <c r="Q242" s="37">
        <v>130246.14</v>
      </c>
      <c r="R242" s="42">
        <f t="shared" si="222"/>
        <v>815752.14</v>
      </c>
      <c r="S242" s="36">
        <v>170000</v>
      </c>
      <c r="T242" s="36">
        <f t="shared" si="276"/>
        <v>32300</v>
      </c>
      <c r="U242" s="38">
        <f t="shared" si="277"/>
        <v>202300</v>
      </c>
      <c r="W242" s="50">
        <f t="shared" si="237"/>
        <v>180532.52</v>
      </c>
      <c r="X242" s="50">
        <f t="shared" si="238"/>
        <v>316247.022</v>
      </c>
      <c r="Y242" s="51">
        <f t="shared" si="239"/>
        <v>225545.59724995994</v>
      </c>
      <c r="Z242" s="51">
        <f t="shared" si="240"/>
        <v>255548.70097443825</v>
      </c>
      <c r="AA242" s="51">
        <f t="shared" si="241"/>
        <v>95964.644669555259</v>
      </c>
      <c r="AB242" s="109">
        <f t="shared" si="242"/>
        <v>0.30344837419387705</v>
      </c>
      <c r="AC242" s="116">
        <f>ROUND((+Y242),0)</f>
        <v>225546</v>
      </c>
      <c r="AD242" s="52" t="s">
        <v>32</v>
      </c>
    </row>
    <row r="243" spans="1:30" ht="15" customHeight="1" x14ac:dyDescent="0.25">
      <c r="A243" s="10">
        <v>10</v>
      </c>
      <c r="B243" s="16" t="s">
        <v>205</v>
      </c>
      <c r="C243" s="17" t="s">
        <v>202</v>
      </c>
      <c r="D243" s="18">
        <v>1</v>
      </c>
      <c r="E243" s="18" t="s">
        <v>27</v>
      </c>
      <c r="F243" s="18">
        <v>1</v>
      </c>
      <c r="G243" s="25">
        <v>464048</v>
      </c>
      <c r="H243" s="25">
        <v>88169.12</v>
      </c>
      <c r="I243" s="39">
        <v>552217.12</v>
      </c>
      <c r="J243" s="34">
        <v>479180</v>
      </c>
      <c r="K243" s="40">
        <f t="shared" si="235"/>
        <v>91044.2</v>
      </c>
      <c r="L243" s="41">
        <f t="shared" si="236"/>
        <v>570224.19999999995</v>
      </c>
      <c r="M243" s="34">
        <v>504400</v>
      </c>
      <c r="N243" s="34">
        <v>95836</v>
      </c>
      <c r="O243" s="34">
        <v>600236</v>
      </c>
      <c r="P243" s="36">
        <v>691060</v>
      </c>
      <c r="Q243" s="37">
        <v>131301.4</v>
      </c>
      <c r="R243" s="42">
        <f t="shared" si="222"/>
        <v>822361.4</v>
      </c>
      <c r="S243" s="36">
        <v>520000</v>
      </c>
      <c r="T243" s="36">
        <f t="shared" si="276"/>
        <v>98800</v>
      </c>
      <c r="U243" s="38">
        <f t="shared" si="277"/>
        <v>618800</v>
      </c>
      <c r="W243" s="50">
        <f t="shared" si="237"/>
        <v>552217.12</v>
      </c>
      <c r="X243" s="50">
        <f t="shared" si="238"/>
        <v>632767.74399999995</v>
      </c>
      <c r="Y243" s="51">
        <f t="shared" si="239"/>
        <v>620144.97192099993</v>
      </c>
      <c r="Z243" s="51">
        <f t="shared" si="240"/>
        <v>626063.11040581565</v>
      </c>
      <c r="AA243" s="51">
        <f t="shared" si="241"/>
        <v>56957.892459207826</v>
      </c>
      <c r="AB243" s="109">
        <f t="shared" si="242"/>
        <v>9.0013900043564535E-2</v>
      </c>
      <c r="AC243" s="115">
        <f t="shared" ref="AC243:AC244" si="282">ROUND((+X243),0)</f>
        <v>632768</v>
      </c>
      <c r="AD243" s="52" t="s">
        <v>28</v>
      </c>
    </row>
    <row r="244" spans="1:30" ht="15" customHeight="1" x14ac:dyDescent="0.25">
      <c r="A244" s="10">
        <v>11</v>
      </c>
      <c r="B244" s="16" t="s">
        <v>206</v>
      </c>
      <c r="C244" s="17" t="s">
        <v>202</v>
      </c>
      <c r="D244" s="18">
        <v>1</v>
      </c>
      <c r="E244" s="18" t="s">
        <v>27</v>
      </c>
      <c r="F244" s="18">
        <v>1</v>
      </c>
      <c r="G244" s="25">
        <v>642528</v>
      </c>
      <c r="H244" s="25">
        <v>122080.32000000001</v>
      </c>
      <c r="I244" s="39">
        <v>764608.32000000007</v>
      </c>
      <c r="J244" s="34">
        <v>663480</v>
      </c>
      <c r="K244" s="40">
        <f t="shared" si="235"/>
        <v>126061.2</v>
      </c>
      <c r="L244" s="41">
        <f t="shared" si="236"/>
        <v>789541.2</v>
      </c>
      <c r="M244" s="34">
        <v>698400</v>
      </c>
      <c r="N244" s="34">
        <v>132696</v>
      </c>
      <c r="O244" s="34">
        <v>831096</v>
      </c>
      <c r="P244" s="36">
        <v>717956</v>
      </c>
      <c r="Q244" s="37">
        <v>136411.64000000001</v>
      </c>
      <c r="R244" s="42">
        <f t="shared" si="222"/>
        <v>854367.64</v>
      </c>
      <c r="S244" s="36">
        <v>720000</v>
      </c>
      <c r="T244" s="36">
        <f t="shared" si="276"/>
        <v>136800</v>
      </c>
      <c r="U244" s="38">
        <f t="shared" si="277"/>
        <v>856800</v>
      </c>
      <c r="W244" s="50">
        <f t="shared" si="237"/>
        <v>764608.32000000007</v>
      </c>
      <c r="X244" s="50">
        <f t="shared" si="238"/>
        <v>819282.63199999998</v>
      </c>
      <c r="Y244" s="51">
        <f t="shared" si="239"/>
        <v>817629.69409934699</v>
      </c>
      <c r="Z244" s="51">
        <f t="shared" si="240"/>
        <v>818460.73907705466</v>
      </c>
      <c r="AA244" s="51">
        <f t="shared" si="241"/>
        <v>38660.576771908971</v>
      </c>
      <c r="AB244" s="109">
        <f t="shared" si="242"/>
        <v>4.7188327033776269E-2</v>
      </c>
      <c r="AC244" s="115">
        <f t="shared" si="282"/>
        <v>819283</v>
      </c>
      <c r="AD244" s="52" t="s">
        <v>28</v>
      </c>
    </row>
    <row r="245" spans="1:30" ht="15" customHeight="1" x14ac:dyDescent="0.25">
      <c r="A245" s="10">
        <v>12</v>
      </c>
      <c r="B245" s="16" t="s">
        <v>207</v>
      </c>
      <c r="C245" s="17" t="s">
        <v>202</v>
      </c>
      <c r="D245" s="18">
        <v>1</v>
      </c>
      <c r="E245" s="18" t="s">
        <v>27</v>
      </c>
      <c r="F245" s="18">
        <v>1</v>
      </c>
      <c r="G245" s="25">
        <v>178480</v>
      </c>
      <c r="H245" s="25">
        <v>33911.199999999997</v>
      </c>
      <c r="I245" s="39">
        <v>212391.2</v>
      </c>
      <c r="J245" s="34">
        <v>184300</v>
      </c>
      <c r="K245" s="40">
        <f t="shared" si="235"/>
        <v>35017</v>
      </c>
      <c r="L245" s="41">
        <f t="shared" si="236"/>
        <v>219317</v>
      </c>
      <c r="M245" s="34">
        <v>194000</v>
      </c>
      <c r="N245" s="34">
        <v>36860</v>
      </c>
      <c r="O245" s="34">
        <v>230860</v>
      </c>
      <c r="P245" s="36">
        <v>745269</v>
      </c>
      <c r="Q245" s="37">
        <v>141601.10999999999</v>
      </c>
      <c r="R245" s="42">
        <f t="shared" si="222"/>
        <v>886870.11</v>
      </c>
      <c r="S245" s="36">
        <v>200000</v>
      </c>
      <c r="T245" s="36">
        <f t="shared" si="276"/>
        <v>38000</v>
      </c>
      <c r="U245" s="38">
        <f t="shared" si="277"/>
        <v>238000</v>
      </c>
      <c r="W245" s="50">
        <f t="shared" si="237"/>
        <v>212391.2</v>
      </c>
      <c r="X245" s="50">
        <f t="shared" si="238"/>
        <v>357487.66199999995</v>
      </c>
      <c r="Y245" s="51">
        <f t="shared" si="239"/>
        <v>264148.11476277787</v>
      </c>
      <c r="Z245" s="51">
        <f t="shared" si="240"/>
        <v>295936.74750056467</v>
      </c>
      <c r="AA245" s="51">
        <f t="shared" si="241"/>
        <v>102598.69220637614</v>
      </c>
      <c r="AB245" s="109">
        <f t="shared" si="242"/>
        <v>0.28699925371515661</v>
      </c>
      <c r="AC245" s="116">
        <f>ROUND((+Y245),0)</f>
        <v>264148</v>
      </c>
      <c r="AD245" s="52" t="s">
        <v>32</v>
      </c>
    </row>
    <row r="246" spans="1:30" ht="15" customHeight="1" x14ac:dyDescent="0.25">
      <c r="A246" s="10">
        <v>13</v>
      </c>
      <c r="B246" s="16" t="s">
        <v>208</v>
      </c>
      <c r="C246" s="17" t="s">
        <v>202</v>
      </c>
      <c r="D246" s="18">
        <v>1</v>
      </c>
      <c r="E246" s="18" t="s">
        <v>27</v>
      </c>
      <c r="F246" s="18">
        <v>1</v>
      </c>
      <c r="G246" s="25">
        <v>223100</v>
      </c>
      <c r="H246" s="25">
        <v>42389</v>
      </c>
      <c r="I246" s="39">
        <v>265489</v>
      </c>
      <c r="J246" s="34">
        <v>230375</v>
      </c>
      <c r="K246" s="40">
        <f t="shared" si="235"/>
        <v>43771.25</v>
      </c>
      <c r="L246" s="41">
        <f t="shared" si="236"/>
        <v>274146.25</v>
      </c>
      <c r="M246" s="34">
        <v>242500</v>
      </c>
      <c r="N246" s="34">
        <v>46075</v>
      </c>
      <c r="O246" s="34">
        <v>288575</v>
      </c>
      <c r="P246" s="36">
        <v>730206</v>
      </c>
      <c r="Q246" s="37">
        <v>138739.14000000001</v>
      </c>
      <c r="R246" s="42">
        <f t="shared" si="222"/>
        <v>868945.14</v>
      </c>
      <c r="S246" s="36">
        <v>250000</v>
      </c>
      <c r="T246" s="36">
        <f t="shared" si="276"/>
        <v>47500</v>
      </c>
      <c r="U246" s="38">
        <f t="shared" si="277"/>
        <v>297500</v>
      </c>
      <c r="W246" s="50">
        <f t="shared" si="237"/>
        <v>265489</v>
      </c>
      <c r="X246" s="50">
        <f t="shared" si="238"/>
        <v>398931.07800000004</v>
      </c>
      <c r="Y246" s="51">
        <f t="shared" si="239"/>
        <v>324848.4800640805</v>
      </c>
      <c r="Z246" s="51">
        <f t="shared" si="240"/>
        <v>352333.04310869653</v>
      </c>
      <c r="AA246" s="51">
        <f t="shared" si="241"/>
        <v>94357.798249424493</v>
      </c>
      <c r="AB246" s="109">
        <f t="shared" si="242"/>
        <v>0.23652656675052147</v>
      </c>
      <c r="AC246" s="116">
        <f>ROUND((+Z246),0)</f>
        <v>352333</v>
      </c>
      <c r="AD246" s="52" t="s">
        <v>56</v>
      </c>
    </row>
    <row r="247" spans="1:30" ht="15" customHeight="1" x14ac:dyDescent="0.25">
      <c r="A247" s="10">
        <v>14</v>
      </c>
      <c r="B247" s="16" t="s">
        <v>209</v>
      </c>
      <c r="C247" s="17" t="s">
        <v>202</v>
      </c>
      <c r="D247" s="18">
        <v>1</v>
      </c>
      <c r="E247" s="18" t="s">
        <v>27</v>
      </c>
      <c r="F247" s="18">
        <v>1</v>
      </c>
      <c r="G247" s="25">
        <v>62468</v>
      </c>
      <c r="H247" s="25">
        <v>11868.92</v>
      </c>
      <c r="I247" s="39">
        <v>74336.92</v>
      </c>
      <c r="J247" s="34">
        <v>64505</v>
      </c>
      <c r="K247" s="40">
        <f t="shared" si="235"/>
        <v>12255.95</v>
      </c>
      <c r="L247" s="41">
        <f t="shared" si="236"/>
        <v>76760.95</v>
      </c>
      <c r="M247" s="34">
        <v>67900</v>
      </c>
      <c r="N247" s="34">
        <v>12901</v>
      </c>
      <c r="O247" s="34">
        <v>80801</v>
      </c>
      <c r="P247" s="36">
        <v>1078088</v>
      </c>
      <c r="Q247" s="37">
        <v>204836.72</v>
      </c>
      <c r="R247" s="42">
        <f t="shared" si="222"/>
        <v>1282924.72</v>
      </c>
      <c r="S247" s="36">
        <v>70000</v>
      </c>
      <c r="T247" s="36">
        <f t="shared" si="276"/>
        <v>13300</v>
      </c>
      <c r="U247" s="38">
        <f t="shared" si="277"/>
        <v>83300</v>
      </c>
      <c r="W247" s="50">
        <f t="shared" ref="W247" si="283">MIN(U247,O247,L247,I247)</f>
        <v>74336.92</v>
      </c>
      <c r="X247" s="50">
        <f t="shared" ref="X247" si="284">AVERAGE(U247,O247,L247,I247)</f>
        <v>78799.717499999999</v>
      </c>
      <c r="Y247" s="51">
        <f t="shared" ref="Y247" si="285">HARMEAN(U247,O247,L247,I247)</f>
        <v>78646.324663537293</v>
      </c>
      <c r="Z247" s="51">
        <f t="shared" ref="Z247" si="286">GEOMEAN(U247,O247,L247,I247)</f>
        <v>78723.004404841515</v>
      </c>
      <c r="AA247" s="51">
        <f t="shared" si="241"/>
        <v>3155.6743753123719</v>
      </c>
      <c r="AB247" s="109">
        <f t="shared" si="242"/>
        <v>4.0046772697026126E-2</v>
      </c>
      <c r="AC247" s="115">
        <f t="shared" ref="AC247:AC252" si="287">ROUND((+X247),0)</f>
        <v>78800</v>
      </c>
      <c r="AD247" s="52" t="s">
        <v>28</v>
      </c>
    </row>
    <row r="248" spans="1:30" ht="15" customHeight="1" x14ac:dyDescent="0.25">
      <c r="A248" s="10">
        <v>15</v>
      </c>
      <c r="B248" s="16" t="s">
        <v>210</v>
      </c>
      <c r="C248" s="17" t="s">
        <v>202</v>
      </c>
      <c r="D248" s="18">
        <v>1</v>
      </c>
      <c r="E248" s="18" t="s">
        <v>27</v>
      </c>
      <c r="F248" s="18">
        <v>1</v>
      </c>
      <c r="G248" s="25">
        <v>17848</v>
      </c>
      <c r="H248" s="25">
        <v>3391.12</v>
      </c>
      <c r="I248" s="39">
        <v>21239.119999999999</v>
      </c>
      <c r="J248" s="34">
        <v>18430</v>
      </c>
      <c r="K248" s="40">
        <f t="shared" si="235"/>
        <v>3501.7</v>
      </c>
      <c r="L248" s="41">
        <f t="shared" si="236"/>
        <v>21931.7</v>
      </c>
      <c r="M248" s="34">
        <v>19400</v>
      </c>
      <c r="N248" s="34">
        <v>3686</v>
      </c>
      <c r="O248" s="34">
        <v>23086</v>
      </c>
      <c r="P248" s="36">
        <v>722309</v>
      </c>
      <c r="Q248" s="37">
        <v>137238.71</v>
      </c>
      <c r="R248" s="42">
        <f t="shared" si="222"/>
        <v>859547.71</v>
      </c>
      <c r="S248" s="36">
        <v>20000</v>
      </c>
      <c r="T248" s="36">
        <f t="shared" si="276"/>
        <v>3800</v>
      </c>
      <c r="U248" s="38">
        <f t="shared" si="277"/>
        <v>23800</v>
      </c>
      <c r="W248" s="50">
        <f t="shared" ref="W248:W252" si="288">MIN(U248,O248,L248,I248)</f>
        <v>21239.119999999999</v>
      </c>
      <c r="X248" s="50">
        <f t="shared" ref="X248:X252" si="289">AVERAGE(U248,O248,L248,I248)</f>
        <v>22514.204999999998</v>
      </c>
      <c r="Y248" s="51">
        <f t="shared" ref="Y248:Y252" si="290">HARMEAN(U248,O248,L248,I248)</f>
        <v>22470.378475296369</v>
      </c>
      <c r="Z248" s="51">
        <f t="shared" ref="Z248:Z252" si="291">GEOMEAN(U248,O248,L248,I248)</f>
        <v>22492.28697281186</v>
      </c>
      <c r="AA248" s="51">
        <f t="shared" si="241"/>
        <v>901.62125008924829</v>
      </c>
      <c r="AB248" s="109">
        <f t="shared" si="242"/>
        <v>4.0046772697026091E-2</v>
      </c>
      <c r="AC248" s="115">
        <f t="shared" si="287"/>
        <v>22514</v>
      </c>
      <c r="AD248" s="52" t="s">
        <v>28</v>
      </c>
    </row>
    <row r="249" spans="1:30" ht="15" customHeight="1" x14ac:dyDescent="0.25">
      <c r="A249" s="10">
        <v>16</v>
      </c>
      <c r="B249" s="16" t="s">
        <v>211</v>
      </c>
      <c r="C249" s="17" t="s">
        <v>202</v>
      </c>
      <c r="D249" s="18">
        <v>1</v>
      </c>
      <c r="E249" s="18" t="s">
        <v>27</v>
      </c>
      <c r="F249" s="18">
        <v>1</v>
      </c>
      <c r="G249" s="25">
        <v>89240</v>
      </c>
      <c r="H249" s="25">
        <v>16955.599999999999</v>
      </c>
      <c r="I249" s="39">
        <v>106195.6</v>
      </c>
      <c r="J249" s="34">
        <v>92150</v>
      </c>
      <c r="K249" s="40">
        <f t="shared" si="235"/>
        <v>17508.5</v>
      </c>
      <c r="L249" s="41">
        <f t="shared" si="236"/>
        <v>109658.5</v>
      </c>
      <c r="M249" s="34">
        <v>97000</v>
      </c>
      <c r="N249" s="34">
        <v>18430</v>
      </c>
      <c r="O249" s="34">
        <v>115430</v>
      </c>
      <c r="P249" s="36">
        <v>726955</v>
      </c>
      <c r="Q249" s="37">
        <v>138121.45000000001</v>
      </c>
      <c r="R249" s="42">
        <f t="shared" si="222"/>
        <v>865076.45</v>
      </c>
      <c r="S249" s="36">
        <v>100000</v>
      </c>
      <c r="T249" s="36">
        <f t="shared" si="276"/>
        <v>19000</v>
      </c>
      <c r="U249" s="38">
        <f t="shared" si="277"/>
        <v>119000</v>
      </c>
      <c r="W249" s="50">
        <f t="shared" si="288"/>
        <v>106195.6</v>
      </c>
      <c r="X249" s="50">
        <f t="shared" si="289"/>
        <v>112571.02499999999</v>
      </c>
      <c r="Y249" s="51">
        <f t="shared" si="290"/>
        <v>112351.89237648186</v>
      </c>
      <c r="Z249" s="51">
        <f t="shared" si="291"/>
        <v>112461.43486405929</v>
      </c>
      <c r="AA249" s="51">
        <f t="shared" si="241"/>
        <v>4508.1062504462361</v>
      </c>
      <c r="AB249" s="109">
        <f t="shared" si="242"/>
        <v>4.0046772697026042E-2</v>
      </c>
      <c r="AC249" s="115">
        <f t="shared" si="287"/>
        <v>112571</v>
      </c>
      <c r="AD249" s="52" t="s">
        <v>28</v>
      </c>
    </row>
    <row r="250" spans="1:30" ht="15" customHeight="1" x14ac:dyDescent="0.25">
      <c r="A250" s="10">
        <v>17</v>
      </c>
      <c r="B250" s="16" t="s">
        <v>212</v>
      </c>
      <c r="C250" s="17" t="s">
        <v>202</v>
      </c>
      <c r="D250" s="18">
        <v>1</v>
      </c>
      <c r="E250" s="18" t="s">
        <v>27</v>
      </c>
      <c r="F250" s="18">
        <v>1</v>
      </c>
      <c r="G250" s="25">
        <v>71392</v>
      </c>
      <c r="H250" s="25">
        <v>13564.48</v>
      </c>
      <c r="I250" s="39">
        <v>84956.479999999996</v>
      </c>
      <c r="J250" s="34">
        <v>73720</v>
      </c>
      <c r="K250" s="40">
        <f t="shared" si="235"/>
        <v>14006.8</v>
      </c>
      <c r="L250" s="41">
        <f t="shared" si="236"/>
        <v>87726.8</v>
      </c>
      <c r="M250" s="34">
        <v>77600</v>
      </c>
      <c r="N250" s="34">
        <v>14744</v>
      </c>
      <c r="O250" s="34">
        <v>92344</v>
      </c>
      <c r="P250" s="36">
        <v>724517</v>
      </c>
      <c r="Q250" s="37">
        <v>137658.23000000001</v>
      </c>
      <c r="R250" s="42">
        <f t="shared" si="222"/>
        <v>862175.23</v>
      </c>
      <c r="S250" s="36">
        <v>80000</v>
      </c>
      <c r="T250" s="36">
        <f t="shared" si="276"/>
        <v>15200</v>
      </c>
      <c r="U250" s="38">
        <f t="shared" si="277"/>
        <v>95200</v>
      </c>
      <c r="W250" s="50">
        <f t="shared" si="288"/>
        <v>84956.479999999996</v>
      </c>
      <c r="X250" s="50">
        <f t="shared" si="289"/>
        <v>90056.819999999992</v>
      </c>
      <c r="Y250" s="51">
        <f t="shared" si="290"/>
        <v>89881.513901185477</v>
      </c>
      <c r="Z250" s="51">
        <f t="shared" si="291"/>
        <v>89969.147891247441</v>
      </c>
      <c r="AA250" s="51">
        <f t="shared" si="241"/>
        <v>3606.4850003569932</v>
      </c>
      <c r="AB250" s="109">
        <f t="shared" si="242"/>
        <v>4.0046772697026091E-2</v>
      </c>
      <c r="AC250" s="115">
        <f t="shared" si="287"/>
        <v>90057</v>
      </c>
      <c r="AD250" s="52" t="s">
        <v>28</v>
      </c>
    </row>
    <row r="251" spans="1:30" ht="15" customHeight="1" x14ac:dyDescent="0.25">
      <c r="A251" s="10">
        <v>18</v>
      </c>
      <c r="B251" s="16" t="s">
        <v>213</v>
      </c>
      <c r="C251" s="17" t="s">
        <v>202</v>
      </c>
      <c r="D251" s="18">
        <v>1</v>
      </c>
      <c r="E251" s="18" t="s">
        <v>27</v>
      </c>
      <c r="F251" s="18">
        <v>1</v>
      </c>
      <c r="G251" s="25">
        <v>31234</v>
      </c>
      <c r="H251" s="25">
        <v>5934.46</v>
      </c>
      <c r="I251" s="39">
        <v>37168.46</v>
      </c>
      <c r="J251" s="34">
        <v>32252.5</v>
      </c>
      <c r="K251" s="40">
        <f t="shared" si="235"/>
        <v>6127.9750000000004</v>
      </c>
      <c r="L251" s="41">
        <f t="shared" si="236"/>
        <v>38380.474999999999</v>
      </c>
      <c r="M251" s="34">
        <v>33950</v>
      </c>
      <c r="N251" s="34">
        <v>6450.5</v>
      </c>
      <c r="O251" s="34">
        <v>40400.5</v>
      </c>
      <c r="P251" s="36">
        <v>897021</v>
      </c>
      <c r="Q251" s="37">
        <v>170433.99</v>
      </c>
      <c r="R251" s="42">
        <f t="shared" si="222"/>
        <v>1067454.99</v>
      </c>
      <c r="S251" s="36">
        <v>35000</v>
      </c>
      <c r="T251" s="36">
        <f t="shared" si="276"/>
        <v>6650</v>
      </c>
      <c r="U251" s="38">
        <f t="shared" si="277"/>
        <v>41650</v>
      </c>
      <c r="W251" s="50">
        <f t="shared" si="288"/>
        <v>37168.46</v>
      </c>
      <c r="X251" s="50">
        <f t="shared" si="289"/>
        <v>39399.858749999999</v>
      </c>
      <c r="Y251" s="51">
        <f t="shared" si="290"/>
        <v>39323.162331768646</v>
      </c>
      <c r="Z251" s="51">
        <f t="shared" si="291"/>
        <v>39361.502202420757</v>
      </c>
      <c r="AA251" s="51">
        <f t="shared" si="241"/>
        <v>1577.837187656186</v>
      </c>
      <c r="AB251" s="109">
        <f t="shared" si="242"/>
        <v>4.0046772697026126E-2</v>
      </c>
      <c r="AC251" s="115">
        <f t="shared" si="287"/>
        <v>39400</v>
      </c>
      <c r="AD251" s="52" t="s">
        <v>28</v>
      </c>
    </row>
    <row r="252" spans="1:30" ht="15" customHeight="1" x14ac:dyDescent="0.25">
      <c r="A252" s="10">
        <v>19</v>
      </c>
      <c r="B252" s="16" t="s">
        <v>214</v>
      </c>
      <c r="C252" s="17" t="s">
        <v>202</v>
      </c>
      <c r="D252" s="18">
        <v>1</v>
      </c>
      <c r="E252" s="18" t="s">
        <v>27</v>
      </c>
      <c r="F252" s="18">
        <v>1</v>
      </c>
      <c r="G252" s="25">
        <v>44620</v>
      </c>
      <c r="H252" s="25">
        <v>8477.7999999999993</v>
      </c>
      <c r="I252" s="39">
        <v>53097.8</v>
      </c>
      <c r="J252" s="34">
        <v>46075</v>
      </c>
      <c r="K252" s="40">
        <f t="shared" si="235"/>
        <v>8754.25</v>
      </c>
      <c r="L252" s="41">
        <f t="shared" si="236"/>
        <v>54829.25</v>
      </c>
      <c r="M252" s="34">
        <v>48500</v>
      </c>
      <c r="N252" s="34">
        <v>9215</v>
      </c>
      <c r="O252" s="34">
        <v>57715</v>
      </c>
      <c r="P252" s="36">
        <v>722411</v>
      </c>
      <c r="Q252" s="37">
        <v>137258.09</v>
      </c>
      <c r="R252" s="42">
        <f t="shared" si="222"/>
        <v>859669.09</v>
      </c>
      <c r="S252" s="36">
        <v>50000</v>
      </c>
      <c r="T252" s="36">
        <f t="shared" si="276"/>
        <v>9500</v>
      </c>
      <c r="U252" s="38">
        <f t="shared" si="277"/>
        <v>59500</v>
      </c>
      <c r="W252" s="50">
        <f t="shared" si="288"/>
        <v>53097.8</v>
      </c>
      <c r="X252" s="50">
        <f t="shared" si="289"/>
        <v>56285.512499999997</v>
      </c>
      <c r="Y252" s="51">
        <f t="shared" si="290"/>
        <v>56175.94618824093</v>
      </c>
      <c r="Z252" s="51">
        <f t="shared" si="291"/>
        <v>56230.717432029647</v>
      </c>
      <c r="AA252" s="51">
        <f t="shared" si="241"/>
        <v>2254.0531252231181</v>
      </c>
      <c r="AB252" s="109">
        <f t="shared" si="242"/>
        <v>4.0046772697026042E-2</v>
      </c>
      <c r="AC252" s="115">
        <f t="shared" si="287"/>
        <v>56286</v>
      </c>
      <c r="AD252" s="52" t="s">
        <v>28</v>
      </c>
    </row>
    <row r="253" spans="1:30" ht="15" customHeight="1" x14ac:dyDescent="0.25">
      <c r="A253" s="10">
        <v>20</v>
      </c>
      <c r="B253" s="16" t="s">
        <v>215</v>
      </c>
      <c r="C253" s="17" t="s">
        <v>202</v>
      </c>
      <c r="D253" s="18">
        <v>1</v>
      </c>
      <c r="E253" s="18" t="s">
        <v>27</v>
      </c>
      <c r="F253" s="18">
        <v>1</v>
      </c>
      <c r="G253" s="25">
        <v>124936</v>
      </c>
      <c r="H253" s="25">
        <v>23737.84</v>
      </c>
      <c r="I253" s="39">
        <v>148673.84</v>
      </c>
      <c r="J253" s="34">
        <v>129010</v>
      </c>
      <c r="K253" s="40">
        <f t="shared" si="235"/>
        <v>24511.9</v>
      </c>
      <c r="L253" s="41">
        <f t="shared" si="236"/>
        <v>153521.9</v>
      </c>
      <c r="M253" s="34">
        <v>135800</v>
      </c>
      <c r="N253" s="34">
        <v>25802</v>
      </c>
      <c r="O253" s="34">
        <v>161602</v>
      </c>
      <c r="P253" s="36">
        <v>703054</v>
      </c>
      <c r="Q253" s="37">
        <v>133580.26</v>
      </c>
      <c r="R253" s="42">
        <f t="shared" si="222"/>
        <v>836634.26</v>
      </c>
      <c r="S253" s="36">
        <v>140000</v>
      </c>
      <c r="T253" s="36">
        <f t="shared" si="276"/>
        <v>26600</v>
      </c>
      <c r="U253" s="38">
        <f t="shared" si="277"/>
        <v>166600</v>
      </c>
      <c r="W253" s="50">
        <f t="shared" si="237"/>
        <v>148673.84</v>
      </c>
      <c r="X253" s="50">
        <f t="shared" si="238"/>
        <v>293406.40000000002</v>
      </c>
      <c r="Y253" s="51">
        <f t="shared" si="239"/>
        <v>187789.40608050817</v>
      </c>
      <c r="Z253" s="51">
        <f t="shared" si="240"/>
        <v>219893.53129625213</v>
      </c>
      <c r="AA253" s="51">
        <f t="shared" si="241"/>
        <v>102341.37463448892</v>
      </c>
      <c r="AB253" s="109">
        <f t="shared" si="242"/>
        <v>0.34880416594351354</v>
      </c>
      <c r="AC253" s="116">
        <f t="shared" ref="AC253:AC254" si="292">ROUND((+Y253),0)</f>
        <v>187789</v>
      </c>
      <c r="AD253" s="52" t="s">
        <v>32</v>
      </c>
    </row>
    <row r="254" spans="1:30" ht="15" customHeight="1" x14ac:dyDescent="0.25">
      <c r="A254" s="10">
        <v>21</v>
      </c>
      <c r="B254" s="16" t="s">
        <v>216</v>
      </c>
      <c r="C254" s="17" t="s">
        <v>202</v>
      </c>
      <c r="D254" s="18">
        <v>1</v>
      </c>
      <c r="E254" s="18" t="s">
        <v>27</v>
      </c>
      <c r="F254" s="18">
        <v>1</v>
      </c>
      <c r="G254" s="25">
        <v>178480</v>
      </c>
      <c r="H254" s="25">
        <v>33911.199999999997</v>
      </c>
      <c r="I254" s="39">
        <v>212391.2</v>
      </c>
      <c r="J254" s="34">
        <v>184300</v>
      </c>
      <c r="K254" s="40">
        <f t="shared" si="235"/>
        <v>35017</v>
      </c>
      <c r="L254" s="41">
        <f t="shared" si="236"/>
        <v>219317</v>
      </c>
      <c r="M254" s="34">
        <v>194000</v>
      </c>
      <c r="N254" s="34">
        <v>36860</v>
      </c>
      <c r="O254" s="34">
        <v>230860</v>
      </c>
      <c r="P254" s="36">
        <v>694621</v>
      </c>
      <c r="Q254" s="37">
        <v>131977.99</v>
      </c>
      <c r="R254" s="42">
        <f t="shared" si="222"/>
        <v>826598.99</v>
      </c>
      <c r="S254" s="36">
        <v>200000</v>
      </c>
      <c r="T254" s="36">
        <f t="shared" si="276"/>
        <v>38000</v>
      </c>
      <c r="U254" s="38">
        <f t="shared" si="277"/>
        <v>238000</v>
      </c>
      <c r="W254" s="50">
        <f t="shared" si="237"/>
        <v>212391.2</v>
      </c>
      <c r="X254" s="50">
        <f t="shared" si="238"/>
        <v>345433.43799999997</v>
      </c>
      <c r="Y254" s="51">
        <f t="shared" si="239"/>
        <v>263005.7700890174</v>
      </c>
      <c r="Z254" s="51">
        <f t="shared" si="240"/>
        <v>291800.38918360142</v>
      </c>
      <c r="AA254" s="51">
        <f t="shared" si="241"/>
        <v>94075.068674034424</v>
      </c>
      <c r="AB254" s="109">
        <f t="shared" si="242"/>
        <v>0.27233920728321165</v>
      </c>
      <c r="AC254" s="116">
        <f t="shared" si="292"/>
        <v>263006</v>
      </c>
      <c r="AD254" s="52" t="s">
        <v>32</v>
      </c>
    </row>
    <row r="255" spans="1:30" ht="15" customHeight="1" x14ac:dyDescent="0.25">
      <c r="A255" s="10">
        <v>22</v>
      </c>
      <c r="B255" s="16" t="s">
        <v>217</v>
      </c>
      <c r="C255" s="17" t="s">
        <v>202</v>
      </c>
      <c r="D255" s="18">
        <v>1</v>
      </c>
      <c r="E255" s="18" t="s">
        <v>27</v>
      </c>
      <c r="F255" s="18">
        <v>1</v>
      </c>
      <c r="G255" s="25">
        <v>847780</v>
      </c>
      <c r="H255" s="25">
        <v>161078.20000000001</v>
      </c>
      <c r="I255" s="39">
        <v>1008858.2</v>
      </c>
      <c r="J255" s="34">
        <v>875425</v>
      </c>
      <c r="K255" s="40">
        <f t="shared" si="235"/>
        <v>166330.75</v>
      </c>
      <c r="L255" s="41">
        <f t="shared" si="236"/>
        <v>1041755.75</v>
      </c>
      <c r="M255" s="34">
        <v>921500</v>
      </c>
      <c r="N255" s="34">
        <v>175085</v>
      </c>
      <c r="O255" s="34">
        <v>1096585</v>
      </c>
      <c r="P255" s="36">
        <v>682284</v>
      </c>
      <c r="Q255" s="37">
        <v>129633.96</v>
      </c>
      <c r="R255" s="42">
        <f t="shared" ref="R255:R318" si="293">SUM(P255:Q255)</f>
        <v>811917.96</v>
      </c>
      <c r="S255" s="36">
        <v>950000</v>
      </c>
      <c r="T255" s="36">
        <f t="shared" si="276"/>
        <v>180500</v>
      </c>
      <c r="U255" s="38">
        <f t="shared" si="277"/>
        <v>1130500</v>
      </c>
      <c r="W255" s="50">
        <f t="shared" si="237"/>
        <v>811917.96</v>
      </c>
      <c r="X255" s="50">
        <f t="shared" si="238"/>
        <v>1017923.382</v>
      </c>
      <c r="Y255" s="51">
        <f t="shared" si="239"/>
        <v>1004162.1751150816</v>
      </c>
      <c r="Z255" s="51">
        <f t="shared" si="240"/>
        <v>1011309.7868273268</v>
      </c>
      <c r="AA255" s="51">
        <f t="shared" si="241"/>
        <v>145667.83085739615</v>
      </c>
      <c r="AB255" s="109">
        <f t="shared" si="242"/>
        <v>0.14310294215974317</v>
      </c>
      <c r="AC255" s="115">
        <f t="shared" ref="AC255:AC260" si="294">ROUND((+X255),0)</f>
        <v>1017923</v>
      </c>
      <c r="AD255" s="52" t="s">
        <v>28</v>
      </c>
    </row>
    <row r="256" spans="1:30" ht="15" customHeight="1" x14ac:dyDescent="0.25">
      <c r="A256" s="10">
        <v>23</v>
      </c>
      <c r="B256" s="16" t="s">
        <v>218</v>
      </c>
      <c r="C256" s="17" t="s">
        <v>202</v>
      </c>
      <c r="D256" s="18">
        <v>1</v>
      </c>
      <c r="E256" s="18" t="s">
        <v>27</v>
      </c>
      <c r="F256" s="18">
        <v>1</v>
      </c>
      <c r="G256" s="25">
        <v>16063.2</v>
      </c>
      <c r="H256" s="25">
        <v>3052.0080000000003</v>
      </c>
      <c r="I256" s="39">
        <v>19115.208000000002</v>
      </c>
      <c r="J256" s="34">
        <v>16587</v>
      </c>
      <c r="K256" s="40">
        <f t="shared" si="235"/>
        <v>3151.53</v>
      </c>
      <c r="L256" s="41">
        <f t="shared" si="236"/>
        <v>19738.53</v>
      </c>
      <c r="M256" s="34">
        <v>17460</v>
      </c>
      <c r="N256" s="34">
        <v>3317.4</v>
      </c>
      <c r="O256" s="34">
        <v>20777.400000000001</v>
      </c>
      <c r="P256" s="36">
        <v>736997</v>
      </c>
      <c r="Q256" s="37">
        <v>140029.43</v>
      </c>
      <c r="R256" s="42">
        <f t="shared" si="293"/>
        <v>877026.42999999993</v>
      </c>
      <c r="S256" s="36">
        <v>18000</v>
      </c>
      <c r="T256" s="36">
        <f t="shared" si="276"/>
        <v>3420</v>
      </c>
      <c r="U256" s="38">
        <f t="shared" si="277"/>
        <v>21420</v>
      </c>
      <c r="W256" s="50">
        <f t="shared" ref="W256" si="295">MIN(U256,O256,L256,I256)</f>
        <v>19115.208000000002</v>
      </c>
      <c r="X256" s="50">
        <f t="shared" ref="X256" si="296">AVERAGE(U256,O256,L256,I256)</f>
        <v>20262.784500000002</v>
      </c>
      <c r="Y256" s="51">
        <f t="shared" ref="Y256" si="297">HARMEAN(U256,O256,L256,I256)</f>
        <v>20223.340627766735</v>
      </c>
      <c r="Z256" s="51">
        <f t="shared" ref="Z256" si="298">GEOMEAN(U256,O256,L256,I256)</f>
        <v>20243.058275530675</v>
      </c>
      <c r="AA256" s="51">
        <f t="shared" si="241"/>
        <v>811.45912508032347</v>
      </c>
      <c r="AB256" s="109">
        <f t="shared" si="242"/>
        <v>4.0046772697026091E-2</v>
      </c>
      <c r="AC256" s="115">
        <f t="shared" si="294"/>
        <v>20263</v>
      </c>
      <c r="AD256" s="52" t="s">
        <v>28</v>
      </c>
    </row>
    <row r="257" spans="1:30" ht="15" customHeight="1" x14ac:dyDescent="0.25">
      <c r="A257" s="10">
        <v>24</v>
      </c>
      <c r="B257" s="16" t="s">
        <v>219</v>
      </c>
      <c r="C257" s="17" t="s">
        <v>202</v>
      </c>
      <c r="D257" s="18">
        <v>1</v>
      </c>
      <c r="E257" s="18" t="s">
        <v>27</v>
      </c>
      <c r="F257" s="18">
        <v>1</v>
      </c>
      <c r="G257" s="25">
        <v>24987.200000000001</v>
      </c>
      <c r="H257" s="25">
        <v>4747.5680000000002</v>
      </c>
      <c r="I257" s="39">
        <v>29734.768</v>
      </c>
      <c r="J257" s="34">
        <v>25802</v>
      </c>
      <c r="K257" s="40">
        <f t="shared" si="235"/>
        <v>4902.38</v>
      </c>
      <c r="L257" s="41">
        <f t="shared" si="236"/>
        <v>30704.38</v>
      </c>
      <c r="M257" s="34">
        <v>27160</v>
      </c>
      <c r="N257" s="34">
        <v>5160.3999999999996</v>
      </c>
      <c r="O257" s="34">
        <v>32320.400000000001</v>
      </c>
      <c r="P257" s="36">
        <v>1130108</v>
      </c>
      <c r="Q257" s="37">
        <v>214720.52</v>
      </c>
      <c r="R257" s="42">
        <f t="shared" si="293"/>
        <v>1344828.52</v>
      </c>
      <c r="S257" s="36">
        <v>28000</v>
      </c>
      <c r="T257" s="36">
        <f t="shared" si="276"/>
        <v>5320</v>
      </c>
      <c r="U257" s="38">
        <f t="shared" si="277"/>
        <v>33320</v>
      </c>
      <c r="W257" s="50">
        <f t="shared" ref="W257:W260" si="299">MIN(U257,O257,L257,I257)</f>
        <v>29734.768</v>
      </c>
      <c r="X257" s="50">
        <f t="shared" ref="X257:X260" si="300">AVERAGE(U257,O257,L257,I257)</f>
        <v>31519.886999999999</v>
      </c>
      <c r="Y257" s="51">
        <f t="shared" ref="Y257:Y260" si="301">HARMEAN(U257,O257,L257,I257)</f>
        <v>31458.529865414916</v>
      </c>
      <c r="Z257" s="51">
        <f t="shared" ref="Z257:Z260" si="302">GEOMEAN(U257,O257,L257,I257)</f>
        <v>31489.201761936605</v>
      </c>
      <c r="AA257" s="51">
        <f t="shared" si="241"/>
        <v>1262.2697501249477</v>
      </c>
      <c r="AB257" s="109">
        <f t="shared" si="242"/>
        <v>4.0046772697026091E-2</v>
      </c>
      <c r="AC257" s="115">
        <f t="shared" si="294"/>
        <v>31520</v>
      </c>
      <c r="AD257" s="52" t="s">
        <v>28</v>
      </c>
    </row>
    <row r="258" spans="1:30" ht="15" customHeight="1" x14ac:dyDescent="0.25">
      <c r="A258" s="10">
        <v>25</v>
      </c>
      <c r="B258" s="16" t="s">
        <v>220</v>
      </c>
      <c r="C258" s="17" t="s">
        <v>202</v>
      </c>
      <c r="D258" s="18">
        <v>1</v>
      </c>
      <c r="E258" s="18" t="s">
        <v>27</v>
      </c>
      <c r="F258" s="18">
        <v>1</v>
      </c>
      <c r="G258" s="25">
        <v>40158</v>
      </c>
      <c r="H258" s="25">
        <v>7630.02</v>
      </c>
      <c r="I258" s="39">
        <v>47788.020000000004</v>
      </c>
      <c r="J258" s="34">
        <v>41467.5</v>
      </c>
      <c r="K258" s="40">
        <f t="shared" si="235"/>
        <v>7878.8249999999998</v>
      </c>
      <c r="L258" s="41">
        <f t="shared" si="236"/>
        <v>49346.324999999997</v>
      </c>
      <c r="M258" s="34">
        <v>43650</v>
      </c>
      <c r="N258" s="34">
        <v>8293.5</v>
      </c>
      <c r="O258" s="34">
        <v>51943.5</v>
      </c>
      <c r="P258" s="36">
        <v>744297</v>
      </c>
      <c r="Q258" s="37">
        <v>141416.43</v>
      </c>
      <c r="R258" s="42">
        <f t="shared" si="293"/>
        <v>885713.42999999993</v>
      </c>
      <c r="S258" s="36">
        <v>45000</v>
      </c>
      <c r="T258" s="36">
        <f t="shared" si="276"/>
        <v>8550</v>
      </c>
      <c r="U258" s="38">
        <f t="shared" si="277"/>
        <v>53550</v>
      </c>
      <c r="W258" s="50">
        <f t="shared" si="299"/>
        <v>47788.020000000004</v>
      </c>
      <c r="X258" s="50">
        <f t="shared" si="300"/>
        <v>50656.961250000008</v>
      </c>
      <c r="Y258" s="51">
        <f t="shared" si="301"/>
        <v>50558.351569416838</v>
      </c>
      <c r="Z258" s="51">
        <f t="shared" si="302"/>
        <v>50607.645688826684</v>
      </c>
      <c r="AA258" s="51">
        <f t="shared" si="241"/>
        <v>2028.6478127008127</v>
      </c>
      <c r="AB258" s="109">
        <f t="shared" si="242"/>
        <v>4.004677269702616E-2</v>
      </c>
      <c r="AC258" s="115">
        <f t="shared" si="294"/>
        <v>50657</v>
      </c>
      <c r="AD258" s="52" t="s">
        <v>28</v>
      </c>
    </row>
    <row r="259" spans="1:30" ht="15" customHeight="1" x14ac:dyDescent="0.25">
      <c r="A259" s="10">
        <v>26</v>
      </c>
      <c r="B259" s="16" t="s">
        <v>221</v>
      </c>
      <c r="C259" s="17" t="s">
        <v>202</v>
      </c>
      <c r="D259" s="18">
        <v>1</v>
      </c>
      <c r="E259" s="18" t="s">
        <v>27</v>
      </c>
      <c r="F259" s="18">
        <v>1</v>
      </c>
      <c r="G259" s="25">
        <v>31234</v>
      </c>
      <c r="H259" s="25">
        <v>5934.46</v>
      </c>
      <c r="I259" s="39">
        <v>37168.46</v>
      </c>
      <c r="J259" s="34">
        <v>32252.5</v>
      </c>
      <c r="K259" s="40">
        <f t="shared" si="235"/>
        <v>6127.9750000000004</v>
      </c>
      <c r="L259" s="41">
        <f t="shared" si="236"/>
        <v>38380.474999999999</v>
      </c>
      <c r="M259" s="34">
        <v>33950</v>
      </c>
      <c r="N259" s="34">
        <v>6450.5</v>
      </c>
      <c r="O259" s="34">
        <v>40400.5</v>
      </c>
      <c r="P259" s="36">
        <v>1120870</v>
      </c>
      <c r="Q259" s="37">
        <v>212965.3</v>
      </c>
      <c r="R259" s="42">
        <f t="shared" si="293"/>
        <v>1333835.3</v>
      </c>
      <c r="S259" s="36">
        <v>35000</v>
      </c>
      <c r="T259" s="36">
        <f t="shared" si="276"/>
        <v>6650</v>
      </c>
      <c r="U259" s="38">
        <f t="shared" si="277"/>
        <v>41650</v>
      </c>
      <c r="W259" s="50">
        <f t="shared" si="299"/>
        <v>37168.46</v>
      </c>
      <c r="X259" s="50">
        <f t="shared" si="300"/>
        <v>39399.858749999999</v>
      </c>
      <c r="Y259" s="51">
        <f t="shared" si="301"/>
        <v>39323.162331768646</v>
      </c>
      <c r="Z259" s="51">
        <f t="shared" si="302"/>
        <v>39361.502202420757</v>
      </c>
      <c r="AA259" s="51">
        <f t="shared" si="241"/>
        <v>1577.837187656186</v>
      </c>
      <c r="AB259" s="109">
        <f t="shared" si="242"/>
        <v>4.0046772697026126E-2</v>
      </c>
      <c r="AC259" s="115">
        <f t="shared" si="294"/>
        <v>39400</v>
      </c>
      <c r="AD259" s="52" t="s">
        <v>28</v>
      </c>
    </row>
    <row r="260" spans="1:30" ht="15" customHeight="1" x14ac:dyDescent="0.25">
      <c r="A260" s="10">
        <v>27</v>
      </c>
      <c r="B260" s="16" t="s">
        <v>222</v>
      </c>
      <c r="C260" s="17" t="s">
        <v>202</v>
      </c>
      <c r="D260" s="18">
        <v>1</v>
      </c>
      <c r="E260" s="18" t="s">
        <v>27</v>
      </c>
      <c r="F260" s="18">
        <v>1</v>
      </c>
      <c r="G260" s="25">
        <v>19632.8</v>
      </c>
      <c r="H260" s="25">
        <v>3730.232</v>
      </c>
      <c r="I260" s="39">
        <v>23363.031999999999</v>
      </c>
      <c r="J260" s="34">
        <v>20273</v>
      </c>
      <c r="K260" s="40">
        <f t="shared" si="235"/>
        <v>3851.87</v>
      </c>
      <c r="L260" s="41">
        <f t="shared" si="236"/>
        <v>24124.87</v>
      </c>
      <c r="M260" s="34">
        <v>21340</v>
      </c>
      <c r="N260" s="34">
        <v>4054.6</v>
      </c>
      <c r="O260" s="34">
        <v>25394.6</v>
      </c>
      <c r="P260" s="36">
        <v>683071</v>
      </c>
      <c r="Q260" s="37">
        <v>129783.49</v>
      </c>
      <c r="R260" s="42">
        <f t="shared" si="293"/>
        <v>812854.49</v>
      </c>
      <c r="S260" s="36">
        <v>22000</v>
      </c>
      <c r="T260" s="36">
        <f t="shared" si="276"/>
        <v>4180</v>
      </c>
      <c r="U260" s="38">
        <f t="shared" si="277"/>
        <v>26180</v>
      </c>
      <c r="W260" s="50">
        <f t="shared" si="299"/>
        <v>23363.031999999999</v>
      </c>
      <c r="X260" s="50">
        <f t="shared" si="300"/>
        <v>24765.625500000002</v>
      </c>
      <c r="Y260" s="51">
        <f t="shared" si="301"/>
        <v>24717.416322826008</v>
      </c>
      <c r="Z260" s="51">
        <f t="shared" si="302"/>
        <v>24741.515670093049</v>
      </c>
      <c r="AA260" s="51">
        <f t="shared" si="241"/>
        <v>991.78337509817572</v>
      </c>
      <c r="AB260" s="109">
        <f t="shared" si="242"/>
        <v>4.0046772697026195E-2</v>
      </c>
      <c r="AC260" s="115">
        <f t="shared" si="294"/>
        <v>24766</v>
      </c>
      <c r="AD260" s="52" t="s">
        <v>28</v>
      </c>
    </row>
    <row r="261" spans="1:30" ht="15" customHeight="1" x14ac:dyDescent="0.25">
      <c r="A261" s="10">
        <v>28</v>
      </c>
      <c r="B261" s="16" t="s">
        <v>223</v>
      </c>
      <c r="C261" s="17" t="s">
        <v>202</v>
      </c>
      <c r="D261" s="18">
        <v>1</v>
      </c>
      <c r="E261" s="18" t="s">
        <v>27</v>
      </c>
      <c r="F261" s="18">
        <v>1</v>
      </c>
      <c r="G261" s="25">
        <v>178480</v>
      </c>
      <c r="H261" s="25">
        <v>33911.199999999997</v>
      </c>
      <c r="I261" s="39">
        <v>212391.2</v>
      </c>
      <c r="J261" s="34">
        <v>184300</v>
      </c>
      <c r="K261" s="40">
        <f t="shared" si="235"/>
        <v>35017</v>
      </c>
      <c r="L261" s="41">
        <f t="shared" si="236"/>
        <v>219317</v>
      </c>
      <c r="M261" s="34">
        <v>194000</v>
      </c>
      <c r="N261" s="34">
        <v>36860</v>
      </c>
      <c r="O261" s="34">
        <v>230860</v>
      </c>
      <c r="P261" s="36">
        <v>705569</v>
      </c>
      <c r="Q261" s="37">
        <v>134058.10999999999</v>
      </c>
      <c r="R261" s="42">
        <f t="shared" si="293"/>
        <v>839627.11</v>
      </c>
      <c r="S261" s="36">
        <v>200000</v>
      </c>
      <c r="T261" s="36">
        <f t="shared" si="276"/>
        <v>38000</v>
      </c>
      <c r="U261" s="38">
        <f t="shared" si="277"/>
        <v>238000</v>
      </c>
      <c r="W261" s="50">
        <f t="shared" si="237"/>
        <v>212391.2</v>
      </c>
      <c r="X261" s="50">
        <f t="shared" si="238"/>
        <v>348039.06199999998</v>
      </c>
      <c r="Y261" s="51">
        <f t="shared" si="239"/>
        <v>263265.72020332987</v>
      </c>
      <c r="Z261" s="51">
        <f t="shared" si="240"/>
        <v>292714.4642465061</v>
      </c>
      <c r="AA261" s="51">
        <f t="shared" si="241"/>
        <v>95917.523073657096</v>
      </c>
      <c r="AB261" s="109">
        <f t="shared" si="242"/>
        <v>0.27559413165427132</v>
      </c>
      <c r="AC261" s="116">
        <f>ROUND((+Y261),0)</f>
        <v>263266</v>
      </c>
      <c r="AD261" s="52" t="s">
        <v>32</v>
      </c>
    </row>
    <row r="262" spans="1:30" ht="15" customHeight="1" x14ac:dyDescent="0.25">
      <c r="A262" s="10">
        <v>29</v>
      </c>
      <c r="B262" s="16" t="s">
        <v>224</v>
      </c>
      <c r="C262" s="17" t="s">
        <v>202</v>
      </c>
      <c r="D262" s="18">
        <v>1</v>
      </c>
      <c r="E262" s="18" t="s">
        <v>27</v>
      </c>
      <c r="F262" s="18">
        <v>1</v>
      </c>
      <c r="G262" s="25">
        <v>321264</v>
      </c>
      <c r="H262" s="25">
        <v>61040.160000000003</v>
      </c>
      <c r="I262" s="39">
        <v>382304.16000000003</v>
      </c>
      <c r="J262" s="34">
        <v>331740</v>
      </c>
      <c r="K262" s="40">
        <f t="shared" si="235"/>
        <v>63030.6</v>
      </c>
      <c r="L262" s="41">
        <f t="shared" si="236"/>
        <v>394770.6</v>
      </c>
      <c r="M262" s="34">
        <v>349200</v>
      </c>
      <c r="N262" s="34">
        <v>66348</v>
      </c>
      <c r="O262" s="34">
        <v>415548</v>
      </c>
      <c r="P262" s="36">
        <v>716368</v>
      </c>
      <c r="Q262" s="37">
        <v>136109.92000000001</v>
      </c>
      <c r="R262" s="42">
        <f t="shared" si="293"/>
        <v>852477.92</v>
      </c>
      <c r="S262" s="36">
        <v>360000</v>
      </c>
      <c r="T262" s="36">
        <f t="shared" si="276"/>
        <v>68400</v>
      </c>
      <c r="U262" s="38">
        <f t="shared" si="277"/>
        <v>428400</v>
      </c>
      <c r="W262" s="50">
        <f t="shared" si="237"/>
        <v>382304.16000000003</v>
      </c>
      <c r="X262" s="50">
        <f t="shared" si="238"/>
        <v>494700.13600000006</v>
      </c>
      <c r="Y262" s="51">
        <f t="shared" si="239"/>
        <v>451972.74962245981</v>
      </c>
      <c r="Z262" s="51">
        <f t="shared" si="240"/>
        <v>469874.11923150293</v>
      </c>
      <c r="AA262" s="51">
        <f t="shared" si="241"/>
        <v>79475.95680768037</v>
      </c>
      <c r="AB262" s="109">
        <f t="shared" si="242"/>
        <v>0.16065481091292921</v>
      </c>
      <c r="AC262" s="116">
        <f>ROUND((+Z262),0)</f>
        <v>469874</v>
      </c>
      <c r="AD262" s="52" t="s">
        <v>56</v>
      </c>
    </row>
    <row r="263" spans="1:30" ht="15" customHeight="1" x14ac:dyDescent="0.25">
      <c r="A263" s="10">
        <v>30</v>
      </c>
      <c r="B263" s="16" t="s">
        <v>225</v>
      </c>
      <c r="C263" s="17" t="s">
        <v>202</v>
      </c>
      <c r="D263" s="18">
        <v>1</v>
      </c>
      <c r="E263" s="18" t="s">
        <v>27</v>
      </c>
      <c r="F263" s="18">
        <v>1</v>
      </c>
      <c r="G263" s="25">
        <v>151708</v>
      </c>
      <c r="H263" s="25">
        <v>28824.52</v>
      </c>
      <c r="I263" s="39">
        <v>180532.52</v>
      </c>
      <c r="J263" s="34">
        <v>156655</v>
      </c>
      <c r="K263" s="40">
        <f t="shared" si="235"/>
        <v>29764.45</v>
      </c>
      <c r="L263" s="41">
        <f t="shared" si="236"/>
        <v>186419.45</v>
      </c>
      <c r="M263" s="34">
        <v>164900</v>
      </c>
      <c r="N263" s="34">
        <v>31331</v>
      </c>
      <c r="O263" s="34">
        <v>196231</v>
      </c>
      <c r="P263" s="36">
        <v>720178</v>
      </c>
      <c r="Q263" s="37">
        <v>136833.82</v>
      </c>
      <c r="R263" s="42">
        <f t="shared" si="293"/>
        <v>857011.82000000007</v>
      </c>
      <c r="S263" s="36">
        <v>170000</v>
      </c>
      <c r="T263" s="36">
        <f t="shared" si="276"/>
        <v>32300</v>
      </c>
      <c r="U263" s="38">
        <f t="shared" si="277"/>
        <v>202300</v>
      </c>
      <c r="W263" s="50">
        <f t="shared" si="237"/>
        <v>180532.52</v>
      </c>
      <c r="X263" s="50">
        <f t="shared" si="238"/>
        <v>324498.95799999998</v>
      </c>
      <c r="Y263" s="51">
        <f t="shared" si="239"/>
        <v>226147.65376133067</v>
      </c>
      <c r="Z263" s="51">
        <f t="shared" si="240"/>
        <v>258082.99838213247</v>
      </c>
      <c r="AA263" s="51">
        <f t="shared" si="241"/>
        <v>101799.6445730725</v>
      </c>
      <c r="AB263" s="109">
        <f t="shared" si="242"/>
        <v>0.31371331729537477</v>
      </c>
      <c r="AC263" s="116">
        <f>ROUND((+Y263),0)</f>
        <v>226148</v>
      </c>
      <c r="AD263" s="52" t="s">
        <v>32</v>
      </c>
    </row>
    <row r="264" spans="1:30" ht="15" customHeight="1" x14ac:dyDescent="0.25">
      <c r="A264" s="10">
        <v>31</v>
      </c>
      <c r="B264" s="16" t="s">
        <v>226</v>
      </c>
      <c r="C264" s="17" t="s">
        <v>202</v>
      </c>
      <c r="D264" s="18">
        <v>1</v>
      </c>
      <c r="E264" s="18" t="s">
        <v>27</v>
      </c>
      <c r="F264" s="18">
        <v>1</v>
      </c>
      <c r="G264" s="25">
        <v>62468</v>
      </c>
      <c r="H264" s="25">
        <v>11868.92</v>
      </c>
      <c r="I264" s="39">
        <v>74336.92</v>
      </c>
      <c r="J264" s="34">
        <v>64505</v>
      </c>
      <c r="K264" s="40">
        <f t="shared" si="235"/>
        <v>12255.95</v>
      </c>
      <c r="L264" s="41">
        <f t="shared" si="236"/>
        <v>76760.95</v>
      </c>
      <c r="M264" s="34">
        <v>67900</v>
      </c>
      <c r="N264" s="34">
        <v>12901</v>
      </c>
      <c r="O264" s="34">
        <v>80801</v>
      </c>
      <c r="P264" s="36">
        <v>716375</v>
      </c>
      <c r="Q264" s="37">
        <v>136111.25</v>
      </c>
      <c r="R264" s="42">
        <f t="shared" si="293"/>
        <v>852486.25</v>
      </c>
      <c r="S264" s="36">
        <v>70000</v>
      </c>
      <c r="T264" s="36">
        <f t="shared" si="276"/>
        <v>13300</v>
      </c>
      <c r="U264" s="38">
        <f t="shared" si="277"/>
        <v>83300</v>
      </c>
      <c r="W264" s="50">
        <f t="shared" ref="W264" si="303">MIN(U264,O264,L264,I264)</f>
        <v>74336.92</v>
      </c>
      <c r="X264" s="50">
        <f t="shared" ref="X264" si="304">AVERAGE(U264,O264,L264,I264)</f>
        <v>78799.717499999999</v>
      </c>
      <c r="Y264" s="51">
        <f t="shared" ref="Y264" si="305">HARMEAN(U264,O264,L264,I264)</f>
        <v>78646.324663537293</v>
      </c>
      <c r="Z264" s="51">
        <f t="shared" ref="Z264" si="306">GEOMEAN(U264,O264,L264,I264)</f>
        <v>78723.004404841515</v>
      </c>
      <c r="AA264" s="51">
        <f t="shared" si="241"/>
        <v>3155.6743753123719</v>
      </c>
      <c r="AB264" s="109">
        <f t="shared" si="242"/>
        <v>4.0046772697026126E-2</v>
      </c>
      <c r="AC264" s="115">
        <f t="shared" ref="AC264:AC270" si="307">ROUND((+X264),0)</f>
        <v>78800</v>
      </c>
      <c r="AD264" s="52" t="s">
        <v>28</v>
      </c>
    </row>
    <row r="265" spans="1:30" ht="15" customHeight="1" x14ac:dyDescent="0.25">
      <c r="A265" s="10">
        <v>32</v>
      </c>
      <c r="B265" s="16" t="s">
        <v>227</v>
      </c>
      <c r="C265" s="17" t="s">
        <v>202</v>
      </c>
      <c r="D265" s="18">
        <v>1</v>
      </c>
      <c r="E265" s="18" t="s">
        <v>27</v>
      </c>
      <c r="F265" s="18">
        <v>1</v>
      </c>
      <c r="G265" s="25">
        <v>481896</v>
      </c>
      <c r="H265" s="25">
        <v>91560.24</v>
      </c>
      <c r="I265" s="39">
        <v>573456.24</v>
      </c>
      <c r="J265" s="34">
        <v>497610</v>
      </c>
      <c r="K265" s="40">
        <f t="shared" si="235"/>
        <v>94545.9</v>
      </c>
      <c r="L265" s="41">
        <f t="shared" si="236"/>
        <v>592155.9</v>
      </c>
      <c r="M265" s="34">
        <v>523800</v>
      </c>
      <c r="N265" s="34">
        <v>99522</v>
      </c>
      <c r="O265" s="34">
        <v>623322</v>
      </c>
      <c r="P265" s="36">
        <v>698634</v>
      </c>
      <c r="Q265" s="37">
        <v>132740.46</v>
      </c>
      <c r="R265" s="42">
        <f t="shared" si="293"/>
        <v>831374.46</v>
      </c>
      <c r="S265" s="36">
        <v>540000</v>
      </c>
      <c r="T265" s="36">
        <f t="shared" si="276"/>
        <v>102600</v>
      </c>
      <c r="U265" s="38">
        <f t="shared" si="277"/>
        <v>642600</v>
      </c>
      <c r="W265" s="50">
        <f t="shared" si="237"/>
        <v>573456.24</v>
      </c>
      <c r="X265" s="50">
        <f t="shared" si="238"/>
        <v>652581.72</v>
      </c>
      <c r="Y265" s="51">
        <f t="shared" si="239"/>
        <v>641365.28637098102</v>
      </c>
      <c r="Z265" s="51">
        <f t="shared" si="240"/>
        <v>646661.84915736236</v>
      </c>
      <c r="AA265" s="51">
        <f t="shared" si="241"/>
        <v>55950.163472640532</v>
      </c>
      <c r="AB265" s="109">
        <f t="shared" si="242"/>
        <v>8.573663919461387E-2</v>
      </c>
      <c r="AC265" s="115">
        <f t="shared" si="307"/>
        <v>652582</v>
      </c>
      <c r="AD265" s="52" t="s">
        <v>28</v>
      </c>
    </row>
    <row r="266" spans="1:30" ht="15" customHeight="1" x14ac:dyDescent="0.25">
      <c r="A266" s="10">
        <v>33</v>
      </c>
      <c r="B266" s="16" t="s">
        <v>228</v>
      </c>
      <c r="C266" s="17" t="s">
        <v>202</v>
      </c>
      <c r="D266" s="18">
        <v>1</v>
      </c>
      <c r="E266" s="18" t="s">
        <v>27</v>
      </c>
      <c r="F266" s="18">
        <v>1</v>
      </c>
      <c r="G266" s="25">
        <v>8031.6</v>
      </c>
      <c r="H266" s="25">
        <v>1526.0040000000001</v>
      </c>
      <c r="I266" s="39">
        <v>9557.6040000000012</v>
      </c>
      <c r="J266" s="34">
        <v>8293.5</v>
      </c>
      <c r="K266" s="40">
        <f t="shared" si="235"/>
        <v>1575.7650000000001</v>
      </c>
      <c r="L266" s="41">
        <f t="shared" si="236"/>
        <v>9869.2649999999994</v>
      </c>
      <c r="M266" s="34">
        <v>8730</v>
      </c>
      <c r="N266" s="34">
        <v>1658.7</v>
      </c>
      <c r="O266" s="34">
        <v>10388.700000000001</v>
      </c>
      <c r="P266" s="36">
        <v>720665</v>
      </c>
      <c r="Q266" s="37">
        <v>136926.35</v>
      </c>
      <c r="R266" s="42">
        <f t="shared" si="293"/>
        <v>857591.35</v>
      </c>
      <c r="S266" s="36">
        <v>9000</v>
      </c>
      <c r="T266" s="36">
        <f t="shared" si="276"/>
        <v>1710</v>
      </c>
      <c r="U266" s="38">
        <f t="shared" si="277"/>
        <v>10710</v>
      </c>
      <c r="W266" s="50">
        <f t="shared" ref="W266:W270" si="308">MIN(U266,O266,L266,I266)</f>
        <v>9557.6040000000012</v>
      </c>
      <c r="X266" s="50">
        <f t="shared" ref="X266:X270" si="309">AVERAGE(U266,O266,L266,I266)</f>
        <v>10131.392250000001</v>
      </c>
      <c r="Y266" s="51">
        <f t="shared" ref="Y266:Y270" si="310">HARMEAN(U266,O266,L266,I266)</f>
        <v>10111.670313883367</v>
      </c>
      <c r="Z266" s="51">
        <f t="shared" ref="Z266:Z270" si="311">GEOMEAN(U266,O266,L266,I266)</f>
        <v>10121.529137765338</v>
      </c>
      <c r="AA266" s="51">
        <f t="shared" si="241"/>
        <v>405.72956254016174</v>
      </c>
      <c r="AB266" s="109">
        <f t="shared" si="242"/>
        <v>4.0046772697026091E-2</v>
      </c>
      <c r="AC266" s="115">
        <f t="shared" si="307"/>
        <v>10131</v>
      </c>
      <c r="AD266" s="52" t="s">
        <v>28</v>
      </c>
    </row>
    <row r="267" spans="1:30" ht="15" customHeight="1" x14ac:dyDescent="0.25">
      <c r="A267" s="10">
        <v>34</v>
      </c>
      <c r="B267" s="16" t="s">
        <v>229</v>
      </c>
      <c r="C267" s="17" t="s">
        <v>202</v>
      </c>
      <c r="D267" s="18">
        <v>1</v>
      </c>
      <c r="E267" s="18" t="s">
        <v>27</v>
      </c>
      <c r="F267" s="18">
        <v>1</v>
      </c>
      <c r="G267" s="25">
        <v>24987.200000000001</v>
      </c>
      <c r="H267" s="25">
        <v>4747.5680000000002</v>
      </c>
      <c r="I267" s="39">
        <v>29734.768</v>
      </c>
      <c r="J267" s="34">
        <v>25802</v>
      </c>
      <c r="K267" s="40">
        <f t="shared" ref="K267:K326" si="312">J267*19/100</f>
        <v>4902.38</v>
      </c>
      <c r="L267" s="41">
        <f t="shared" ref="L267:L326" si="313">SUM(J267:K267)</f>
        <v>30704.38</v>
      </c>
      <c r="M267" s="34">
        <v>27160</v>
      </c>
      <c r="N267" s="34">
        <v>5160.3999999999996</v>
      </c>
      <c r="O267" s="34">
        <v>32320.400000000001</v>
      </c>
      <c r="P267" s="36">
        <v>740575</v>
      </c>
      <c r="Q267" s="37">
        <v>140709.25</v>
      </c>
      <c r="R267" s="42">
        <f t="shared" si="293"/>
        <v>881284.25</v>
      </c>
      <c r="S267" s="36">
        <v>28000</v>
      </c>
      <c r="T267" s="36">
        <f t="shared" si="276"/>
        <v>5320</v>
      </c>
      <c r="U267" s="38">
        <f t="shared" si="277"/>
        <v>33320</v>
      </c>
      <c r="W267" s="50">
        <f t="shared" si="308"/>
        <v>29734.768</v>
      </c>
      <c r="X267" s="50">
        <f t="shared" si="309"/>
        <v>31519.886999999999</v>
      </c>
      <c r="Y267" s="51">
        <f t="shared" si="310"/>
        <v>31458.529865414916</v>
      </c>
      <c r="Z267" s="51">
        <f t="shared" si="311"/>
        <v>31489.201761936605</v>
      </c>
      <c r="AA267" s="51">
        <f t="shared" ref="AA267:AA326" si="314">STDEVA(X267,W267)</f>
        <v>1262.2697501249477</v>
      </c>
      <c r="AB267" s="109">
        <f t="shared" ref="AB267:AB326" si="315">AA267/X267</f>
        <v>4.0046772697026091E-2</v>
      </c>
      <c r="AC267" s="115">
        <f t="shared" si="307"/>
        <v>31520</v>
      </c>
      <c r="AD267" s="52" t="s">
        <v>28</v>
      </c>
    </row>
    <row r="268" spans="1:30" ht="15" customHeight="1" x14ac:dyDescent="0.25">
      <c r="A268" s="10">
        <v>35</v>
      </c>
      <c r="B268" s="16" t="s">
        <v>230</v>
      </c>
      <c r="C268" s="17" t="s">
        <v>202</v>
      </c>
      <c r="D268" s="18">
        <v>1</v>
      </c>
      <c r="E268" s="18" t="s">
        <v>27</v>
      </c>
      <c r="F268" s="18">
        <v>1</v>
      </c>
      <c r="G268" s="25">
        <v>12493.6</v>
      </c>
      <c r="H268" s="25">
        <v>2373.7840000000001</v>
      </c>
      <c r="I268" s="39">
        <v>14867.384</v>
      </c>
      <c r="J268" s="34">
        <v>12901</v>
      </c>
      <c r="K268" s="40">
        <f t="shared" si="312"/>
        <v>2451.19</v>
      </c>
      <c r="L268" s="41">
        <f t="shared" si="313"/>
        <v>15352.19</v>
      </c>
      <c r="M268" s="34">
        <v>13580</v>
      </c>
      <c r="N268" s="34">
        <v>2580.1999999999998</v>
      </c>
      <c r="O268" s="34">
        <v>16160.2</v>
      </c>
      <c r="P268" s="36">
        <v>726027</v>
      </c>
      <c r="Q268" s="37">
        <v>137945.13</v>
      </c>
      <c r="R268" s="42">
        <f t="shared" si="293"/>
        <v>863972.13</v>
      </c>
      <c r="S268" s="36">
        <v>14000</v>
      </c>
      <c r="T268" s="36">
        <f t="shared" si="276"/>
        <v>2660</v>
      </c>
      <c r="U268" s="38">
        <f t="shared" si="277"/>
        <v>16660</v>
      </c>
      <c r="W268" s="50">
        <f t="shared" si="308"/>
        <v>14867.384</v>
      </c>
      <c r="X268" s="50">
        <f t="shared" si="309"/>
        <v>15759.943499999999</v>
      </c>
      <c r="Y268" s="51">
        <f t="shared" si="310"/>
        <v>15729.264932707458</v>
      </c>
      <c r="Z268" s="51">
        <f t="shared" si="311"/>
        <v>15744.600880968303</v>
      </c>
      <c r="AA268" s="51">
        <f t="shared" si="314"/>
        <v>631.13487506247384</v>
      </c>
      <c r="AB268" s="109">
        <f t="shared" si="315"/>
        <v>4.0046772697026091E-2</v>
      </c>
      <c r="AC268" s="115">
        <f t="shared" si="307"/>
        <v>15760</v>
      </c>
      <c r="AD268" s="52" t="s">
        <v>28</v>
      </c>
    </row>
    <row r="269" spans="1:30" ht="15" customHeight="1" x14ac:dyDescent="0.25">
      <c r="A269" s="10">
        <v>36</v>
      </c>
      <c r="B269" s="16" t="s">
        <v>231</v>
      </c>
      <c r="C269" s="17" t="s">
        <v>202</v>
      </c>
      <c r="D269" s="18">
        <v>1</v>
      </c>
      <c r="E269" s="18" t="s">
        <v>27</v>
      </c>
      <c r="F269" s="18">
        <v>1</v>
      </c>
      <c r="G269" s="25">
        <v>80316</v>
      </c>
      <c r="H269" s="25">
        <v>15260.04</v>
      </c>
      <c r="I269" s="39">
        <v>95576.040000000008</v>
      </c>
      <c r="J269" s="34">
        <v>82935</v>
      </c>
      <c r="K269" s="40">
        <f t="shared" si="312"/>
        <v>15757.65</v>
      </c>
      <c r="L269" s="41">
        <f t="shared" si="313"/>
        <v>98692.65</v>
      </c>
      <c r="M269" s="34">
        <v>87300</v>
      </c>
      <c r="N269" s="34">
        <v>16587</v>
      </c>
      <c r="O269" s="34">
        <v>103887</v>
      </c>
      <c r="P269" s="36">
        <v>708423</v>
      </c>
      <c r="Q269" s="37">
        <v>134600.37</v>
      </c>
      <c r="R269" s="42">
        <f t="shared" si="293"/>
        <v>843023.37</v>
      </c>
      <c r="S269" s="36">
        <v>90000</v>
      </c>
      <c r="T269" s="36">
        <f t="shared" si="276"/>
        <v>17100</v>
      </c>
      <c r="U269" s="38">
        <f t="shared" si="277"/>
        <v>107100</v>
      </c>
      <c r="W269" s="50">
        <f t="shared" si="308"/>
        <v>95576.040000000008</v>
      </c>
      <c r="X269" s="50">
        <f t="shared" si="309"/>
        <v>101313.92250000002</v>
      </c>
      <c r="Y269" s="51">
        <f t="shared" si="310"/>
        <v>101116.70313883368</v>
      </c>
      <c r="Z269" s="51">
        <f t="shared" si="311"/>
        <v>101215.29137765337</v>
      </c>
      <c r="AA269" s="51">
        <f t="shared" si="314"/>
        <v>4057.2956254016253</v>
      </c>
      <c r="AB269" s="109">
        <f t="shared" si="315"/>
        <v>4.004677269702616E-2</v>
      </c>
      <c r="AC269" s="115">
        <f t="shared" si="307"/>
        <v>101314</v>
      </c>
      <c r="AD269" s="52" t="s">
        <v>28</v>
      </c>
    </row>
    <row r="270" spans="1:30" ht="15" customHeight="1" x14ac:dyDescent="0.25">
      <c r="A270" s="10">
        <v>37</v>
      </c>
      <c r="B270" s="16" t="s">
        <v>232</v>
      </c>
      <c r="C270" s="17" t="s">
        <v>202</v>
      </c>
      <c r="D270" s="18">
        <v>1</v>
      </c>
      <c r="E270" s="18" t="s">
        <v>27</v>
      </c>
      <c r="F270" s="18">
        <v>1</v>
      </c>
      <c r="G270" s="25">
        <v>124936</v>
      </c>
      <c r="H270" s="25">
        <v>23737.84</v>
      </c>
      <c r="I270" s="39">
        <v>148673.84</v>
      </c>
      <c r="J270" s="34">
        <v>129010</v>
      </c>
      <c r="K270" s="40">
        <f t="shared" si="312"/>
        <v>24511.9</v>
      </c>
      <c r="L270" s="41">
        <f t="shared" si="313"/>
        <v>153521.9</v>
      </c>
      <c r="M270" s="34">
        <v>135800</v>
      </c>
      <c r="N270" s="34">
        <v>25802</v>
      </c>
      <c r="O270" s="34">
        <v>161602</v>
      </c>
      <c r="P270" s="36">
        <v>748793</v>
      </c>
      <c r="Q270" s="37">
        <v>142270.67000000001</v>
      </c>
      <c r="R270" s="42">
        <f t="shared" si="293"/>
        <v>891063.67</v>
      </c>
      <c r="S270" s="36">
        <v>140000</v>
      </c>
      <c r="T270" s="36">
        <f t="shared" si="276"/>
        <v>26600</v>
      </c>
      <c r="U270" s="38">
        <f t="shared" si="277"/>
        <v>166600</v>
      </c>
      <c r="W270" s="50">
        <f t="shared" si="308"/>
        <v>148673.84</v>
      </c>
      <c r="X270" s="50">
        <f t="shared" si="309"/>
        <v>157599.435</v>
      </c>
      <c r="Y270" s="51">
        <f t="shared" si="310"/>
        <v>157292.64932707459</v>
      </c>
      <c r="Z270" s="51">
        <f t="shared" si="311"/>
        <v>157446.00880968303</v>
      </c>
      <c r="AA270" s="51">
        <f t="shared" si="314"/>
        <v>6311.3487506247438</v>
      </c>
      <c r="AB270" s="109">
        <f t="shared" si="315"/>
        <v>4.0046772697026126E-2</v>
      </c>
      <c r="AC270" s="115">
        <f t="shared" si="307"/>
        <v>157599</v>
      </c>
      <c r="AD270" s="52" t="s">
        <v>28</v>
      </c>
    </row>
    <row r="271" spans="1:30" ht="15" customHeight="1" x14ac:dyDescent="0.25">
      <c r="A271" s="10">
        <v>38</v>
      </c>
      <c r="B271" s="16" t="s">
        <v>233</v>
      </c>
      <c r="C271" s="17" t="s">
        <v>202</v>
      </c>
      <c r="D271" s="18">
        <v>1</v>
      </c>
      <c r="E271" s="18" t="s">
        <v>27</v>
      </c>
      <c r="F271" s="18">
        <v>1</v>
      </c>
      <c r="G271" s="25">
        <v>205252</v>
      </c>
      <c r="H271" s="25">
        <v>38997.879999999997</v>
      </c>
      <c r="I271" s="39">
        <v>244249.88</v>
      </c>
      <c r="J271" s="34">
        <v>211945</v>
      </c>
      <c r="K271" s="40">
        <f t="shared" si="312"/>
        <v>40269.550000000003</v>
      </c>
      <c r="L271" s="41">
        <f t="shared" si="313"/>
        <v>252214.55</v>
      </c>
      <c r="M271" s="34">
        <v>223100</v>
      </c>
      <c r="N271" s="34">
        <v>42389</v>
      </c>
      <c r="O271" s="34">
        <v>265489</v>
      </c>
      <c r="P271" s="36">
        <v>683266</v>
      </c>
      <c r="Q271" s="37">
        <v>129820.54</v>
      </c>
      <c r="R271" s="42">
        <f t="shared" si="293"/>
        <v>813086.54</v>
      </c>
      <c r="S271" s="36">
        <v>230000</v>
      </c>
      <c r="T271" s="36">
        <f t="shared" si="276"/>
        <v>43700</v>
      </c>
      <c r="U271" s="38">
        <f t="shared" si="277"/>
        <v>273700</v>
      </c>
      <c r="W271" s="50">
        <f t="shared" ref="W271:W321" si="316">MIN(U271,R271,O271,L271,I271)</f>
        <v>244249.88</v>
      </c>
      <c r="X271" s="50">
        <f t="shared" ref="X271:X321" si="317">AVERAGE(U271,R271,O271,L271,I271)</f>
        <v>369747.99400000006</v>
      </c>
      <c r="Y271" s="51">
        <f t="shared" ref="Y271:Y321" si="318">HARMEAN(U271,R271,O271,L271,I271)</f>
        <v>299236.39734253089</v>
      </c>
      <c r="Z271" s="51">
        <f t="shared" ref="Z271:Z321" si="319">GEOMEAN(U271,R271,O271,L271,I271)</f>
        <v>325246.41580313485</v>
      </c>
      <c r="AA271" s="51">
        <f t="shared" si="314"/>
        <v>88740.567435522433</v>
      </c>
      <c r="AB271" s="109">
        <f t="shared" si="315"/>
        <v>0.24000283673079892</v>
      </c>
      <c r="AC271" s="116">
        <f>ROUND((+Z271),0)</f>
        <v>325246</v>
      </c>
      <c r="AD271" s="52" t="s">
        <v>56</v>
      </c>
    </row>
    <row r="272" spans="1:30" ht="15" customHeight="1" x14ac:dyDescent="0.25">
      <c r="A272" s="10">
        <v>39</v>
      </c>
      <c r="B272" s="16" t="s">
        <v>234</v>
      </c>
      <c r="C272" s="17" t="s">
        <v>202</v>
      </c>
      <c r="D272" s="18">
        <v>1</v>
      </c>
      <c r="E272" s="18" t="s">
        <v>27</v>
      </c>
      <c r="F272" s="18">
        <v>1</v>
      </c>
      <c r="G272" s="25">
        <v>151708</v>
      </c>
      <c r="H272" s="25">
        <v>28824.52</v>
      </c>
      <c r="I272" s="39">
        <v>180532.52</v>
      </c>
      <c r="J272" s="34">
        <v>156655</v>
      </c>
      <c r="K272" s="40">
        <f t="shared" si="312"/>
        <v>29764.45</v>
      </c>
      <c r="L272" s="41">
        <f t="shared" si="313"/>
        <v>186419.45</v>
      </c>
      <c r="M272" s="34">
        <v>164900</v>
      </c>
      <c r="N272" s="34">
        <v>31331</v>
      </c>
      <c r="O272" s="34">
        <v>196231</v>
      </c>
      <c r="P272" s="36">
        <v>740472</v>
      </c>
      <c r="Q272" s="37">
        <v>140689.68</v>
      </c>
      <c r="R272" s="42">
        <f t="shared" si="293"/>
        <v>881161.67999999993</v>
      </c>
      <c r="S272" s="36">
        <v>170000</v>
      </c>
      <c r="T272" s="36">
        <f t="shared" si="276"/>
        <v>32300</v>
      </c>
      <c r="U272" s="38">
        <f t="shared" si="277"/>
        <v>202300</v>
      </c>
      <c r="W272" s="50">
        <f t="shared" si="316"/>
        <v>180532.52</v>
      </c>
      <c r="X272" s="50">
        <f t="shared" si="317"/>
        <v>329328.93</v>
      </c>
      <c r="Y272" s="51">
        <f t="shared" si="318"/>
        <v>226475.23196613666</v>
      </c>
      <c r="Z272" s="51">
        <f t="shared" si="319"/>
        <v>259521.38709171646</v>
      </c>
      <c r="AA272" s="51">
        <f t="shared" si="314"/>
        <v>105214.95052721394</v>
      </c>
      <c r="AB272" s="109">
        <f t="shared" si="315"/>
        <v>0.31948286634646383</v>
      </c>
      <c r="AC272" s="116">
        <f>ROUND((+Y272),0)</f>
        <v>226475</v>
      </c>
      <c r="AD272" s="52" t="s">
        <v>32</v>
      </c>
    </row>
    <row r="273" spans="1:30" ht="15" customHeight="1" x14ac:dyDescent="0.25">
      <c r="A273" s="10">
        <v>40</v>
      </c>
      <c r="B273" s="16" t="s">
        <v>235</v>
      </c>
      <c r="C273" s="17" t="s">
        <v>202</v>
      </c>
      <c r="D273" s="18">
        <v>1</v>
      </c>
      <c r="E273" s="18" t="s">
        <v>27</v>
      </c>
      <c r="F273" s="18">
        <v>1</v>
      </c>
      <c r="G273" s="25">
        <v>1249360</v>
      </c>
      <c r="H273" s="25">
        <v>237378.4</v>
      </c>
      <c r="I273" s="39">
        <v>1486738.4</v>
      </c>
      <c r="J273" s="34">
        <v>1290100</v>
      </c>
      <c r="K273" s="40">
        <f t="shared" si="312"/>
        <v>245119</v>
      </c>
      <c r="L273" s="41">
        <f t="shared" si="313"/>
        <v>1535219</v>
      </c>
      <c r="M273" s="34">
        <v>1358000</v>
      </c>
      <c r="N273" s="34">
        <v>258020</v>
      </c>
      <c r="O273" s="34">
        <v>1616020</v>
      </c>
      <c r="P273" s="36">
        <v>1049160</v>
      </c>
      <c r="Q273" s="37">
        <v>199340.4</v>
      </c>
      <c r="R273" s="42">
        <f t="shared" si="293"/>
        <v>1248500.3999999999</v>
      </c>
      <c r="S273" s="36">
        <v>1400000</v>
      </c>
      <c r="T273" s="36">
        <f t="shared" si="276"/>
        <v>266000</v>
      </c>
      <c r="U273" s="38">
        <f t="shared" si="277"/>
        <v>1666000</v>
      </c>
      <c r="W273" s="50">
        <f t="shared" si="316"/>
        <v>1248500.3999999999</v>
      </c>
      <c r="X273" s="50">
        <f t="shared" si="317"/>
        <v>1510495.56</v>
      </c>
      <c r="Y273" s="51">
        <f t="shared" si="318"/>
        <v>1495219.1710698535</v>
      </c>
      <c r="Z273" s="51">
        <f t="shared" si="319"/>
        <v>1503083.3425982392</v>
      </c>
      <c r="AA273" s="51">
        <f t="shared" si="314"/>
        <v>185258.55427405462</v>
      </c>
      <c r="AB273" s="109">
        <f t="shared" si="315"/>
        <v>0.12264753315398995</v>
      </c>
      <c r="AC273" s="115">
        <f t="shared" ref="AC273:AC282" si="320">ROUND((+X273),0)</f>
        <v>1510496</v>
      </c>
      <c r="AD273" s="52" t="s">
        <v>28</v>
      </c>
    </row>
    <row r="274" spans="1:30" ht="42.75" customHeight="1" x14ac:dyDescent="0.25">
      <c r="A274" s="10">
        <v>41</v>
      </c>
      <c r="B274" s="16" t="s">
        <v>237</v>
      </c>
      <c r="C274" s="17" t="s">
        <v>26</v>
      </c>
      <c r="D274" s="18">
        <v>1</v>
      </c>
      <c r="E274" s="18" t="s">
        <v>27</v>
      </c>
      <c r="F274" s="18">
        <v>1</v>
      </c>
      <c r="G274" s="25">
        <v>44620</v>
      </c>
      <c r="H274" s="25">
        <v>8477.7999999999993</v>
      </c>
      <c r="I274" s="39">
        <v>53097.8</v>
      </c>
      <c r="J274" s="34">
        <v>46075</v>
      </c>
      <c r="K274" s="40">
        <f t="shared" si="312"/>
        <v>8754.25</v>
      </c>
      <c r="L274" s="41">
        <f t="shared" si="313"/>
        <v>54829.25</v>
      </c>
      <c r="M274" s="34">
        <v>48500</v>
      </c>
      <c r="N274" s="34">
        <v>9215</v>
      </c>
      <c r="O274" s="34">
        <v>57715</v>
      </c>
      <c r="P274" s="36">
        <v>606011</v>
      </c>
      <c r="Q274" s="37">
        <v>115142.09</v>
      </c>
      <c r="R274" s="42">
        <f t="shared" si="293"/>
        <v>721153.09</v>
      </c>
      <c r="S274" s="36">
        <v>50000</v>
      </c>
      <c r="T274" s="36">
        <f t="shared" si="276"/>
        <v>9500</v>
      </c>
      <c r="U274" s="38">
        <f t="shared" si="277"/>
        <v>59500</v>
      </c>
      <c r="W274" s="50">
        <f t="shared" ref="W274" si="321">MIN(U274,O274,L274,I274)</f>
        <v>53097.8</v>
      </c>
      <c r="X274" s="50">
        <f t="shared" ref="X274" si="322">AVERAGE(U274,O274,L274,I274)</f>
        <v>56285.512499999997</v>
      </c>
      <c r="Y274" s="51">
        <f t="shared" ref="Y274" si="323">HARMEAN(U274,O274,L274,I274)</f>
        <v>56175.94618824093</v>
      </c>
      <c r="Z274" s="51">
        <f t="shared" ref="Z274" si="324">GEOMEAN(U274,O274,L274,I274)</f>
        <v>56230.717432029647</v>
      </c>
      <c r="AA274" s="51">
        <f t="shared" si="314"/>
        <v>2254.0531252231181</v>
      </c>
      <c r="AB274" s="109">
        <f t="shared" si="315"/>
        <v>4.0046772697026042E-2</v>
      </c>
      <c r="AC274" s="115">
        <f t="shared" si="320"/>
        <v>56286</v>
      </c>
      <c r="AD274" s="52" t="s">
        <v>28</v>
      </c>
    </row>
    <row r="275" spans="1:30" ht="85.5" customHeight="1" x14ac:dyDescent="0.25">
      <c r="A275" s="10">
        <v>42</v>
      </c>
      <c r="B275" s="16" t="s">
        <v>238</v>
      </c>
      <c r="C275" s="17" t="s">
        <v>26</v>
      </c>
      <c r="D275" s="18">
        <v>1</v>
      </c>
      <c r="E275" s="18" t="s">
        <v>27</v>
      </c>
      <c r="F275" s="18">
        <v>1</v>
      </c>
      <c r="G275" s="25">
        <v>35696</v>
      </c>
      <c r="H275" s="25">
        <v>6782.24</v>
      </c>
      <c r="I275" s="39">
        <v>42478.239999999998</v>
      </c>
      <c r="J275" s="34">
        <v>36860</v>
      </c>
      <c r="K275" s="40">
        <f t="shared" si="312"/>
        <v>7003.4</v>
      </c>
      <c r="L275" s="41">
        <f t="shared" si="313"/>
        <v>43863.4</v>
      </c>
      <c r="M275" s="34">
        <v>38800</v>
      </c>
      <c r="N275" s="34">
        <v>7372</v>
      </c>
      <c r="O275" s="34">
        <v>46172</v>
      </c>
      <c r="P275" s="36">
        <v>622026</v>
      </c>
      <c r="Q275" s="37">
        <v>118184.94</v>
      </c>
      <c r="R275" s="42">
        <f t="shared" si="293"/>
        <v>740210.94</v>
      </c>
      <c r="S275" s="36">
        <v>40000</v>
      </c>
      <c r="T275" s="36">
        <f t="shared" si="276"/>
        <v>7600</v>
      </c>
      <c r="U275" s="38">
        <f t="shared" si="277"/>
        <v>47600</v>
      </c>
      <c r="W275" s="50">
        <f t="shared" ref="W275:W282" si="325">MIN(U275,O275,L275,I275)</f>
        <v>42478.239999999998</v>
      </c>
      <c r="X275" s="50">
        <f t="shared" ref="X275:X282" si="326">AVERAGE(U275,O275,L275,I275)</f>
        <v>45028.409999999996</v>
      </c>
      <c r="Y275" s="51">
        <f t="shared" ref="Y275:Y282" si="327">HARMEAN(U275,O275,L275,I275)</f>
        <v>44940.756950592739</v>
      </c>
      <c r="Z275" s="51">
        <f t="shared" ref="Z275:Z282" si="328">GEOMEAN(U275,O275,L275,I275)</f>
        <v>44984.573945623721</v>
      </c>
      <c r="AA275" s="51">
        <f t="shared" si="314"/>
        <v>1803.2425001784966</v>
      </c>
      <c r="AB275" s="109">
        <f t="shared" si="315"/>
        <v>4.0046772697026091E-2</v>
      </c>
      <c r="AC275" s="115">
        <f t="shared" si="320"/>
        <v>45028</v>
      </c>
      <c r="AD275" s="52" t="s">
        <v>28</v>
      </c>
    </row>
    <row r="276" spans="1:30" ht="71.25" customHeight="1" x14ac:dyDescent="0.25">
      <c r="A276" s="10">
        <v>43</v>
      </c>
      <c r="B276" s="16" t="s">
        <v>239</v>
      </c>
      <c r="C276" s="17" t="s">
        <v>26</v>
      </c>
      <c r="D276" s="18">
        <v>1</v>
      </c>
      <c r="E276" s="18" t="s">
        <v>27</v>
      </c>
      <c r="F276" s="18">
        <v>1</v>
      </c>
      <c r="G276" s="25">
        <v>53544</v>
      </c>
      <c r="H276" s="25">
        <v>10173.36</v>
      </c>
      <c r="I276" s="39">
        <v>63717.36</v>
      </c>
      <c r="J276" s="34">
        <v>55290</v>
      </c>
      <c r="K276" s="40">
        <f t="shared" si="312"/>
        <v>10505.1</v>
      </c>
      <c r="L276" s="41">
        <f t="shared" si="313"/>
        <v>65795.100000000006</v>
      </c>
      <c r="M276" s="34">
        <v>58200</v>
      </c>
      <c r="N276" s="34">
        <v>11058</v>
      </c>
      <c r="O276" s="34">
        <v>69258</v>
      </c>
      <c r="P276" s="36">
        <v>610302</v>
      </c>
      <c r="Q276" s="37">
        <v>115957.38</v>
      </c>
      <c r="R276" s="42">
        <f t="shared" si="293"/>
        <v>726259.38</v>
      </c>
      <c r="S276" s="36">
        <v>60000</v>
      </c>
      <c r="T276" s="36">
        <f t="shared" si="276"/>
        <v>11400</v>
      </c>
      <c r="U276" s="38">
        <f t="shared" si="277"/>
        <v>71400</v>
      </c>
      <c r="W276" s="50">
        <f t="shared" si="325"/>
        <v>63717.36</v>
      </c>
      <c r="X276" s="50">
        <f t="shared" si="326"/>
        <v>67542.615000000005</v>
      </c>
      <c r="Y276" s="51">
        <f t="shared" si="327"/>
        <v>67411.135425889108</v>
      </c>
      <c r="Z276" s="51">
        <f t="shared" si="328"/>
        <v>67476.860918435588</v>
      </c>
      <c r="AA276" s="51">
        <f t="shared" si="314"/>
        <v>2704.8637502677502</v>
      </c>
      <c r="AB276" s="109">
        <f t="shared" si="315"/>
        <v>4.0046772697026167E-2</v>
      </c>
      <c r="AC276" s="115">
        <f t="shared" si="320"/>
        <v>67543</v>
      </c>
      <c r="AD276" s="52" t="s">
        <v>28</v>
      </c>
    </row>
    <row r="277" spans="1:30" ht="71.25" customHeight="1" x14ac:dyDescent="0.25">
      <c r="A277" s="10">
        <v>44</v>
      </c>
      <c r="B277" s="16" t="s">
        <v>240</v>
      </c>
      <c r="C277" s="17" t="s">
        <v>26</v>
      </c>
      <c r="D277" s="18">
        <v>1</v>
      </c>
      <c r="E277" s="18" t="s">
        <v>27</v>
      </c>
      <c r="F277" s="18">
        <v>1</v>
      </c>
      <c r="G277" s="25">
        <v>44620</v>
      </c>
      <c r="H277" s="25">
        <v>8477.7999999999993</v>
      </c>
      <c r="I277" s="39">
        <v>53097.8</v>
      </c>
      <c r="J277" s="34">
        <v>46075</v>
      </c>
      <c r="K277" s="40">
        <f t="shared" si="312"/>
        <v>8754.25</v>
      </c>
      <c r="L277" s="41">
        <f t="shared" si="313"/>
        <v>54829.25</v>
      </c>
      <c r="M277" s="34">
        <v>48500</v>
      </c>
      <c r="N277" s="34">
        <v>9215</v>
      </c>
      <c r="O277" s="34">
        <v>57715</v>
      </c>
      <c r="P277" s="36">
        <v>461122</v>
      </c>
      <c r="Q277" s="37">
        <v>87613.18</v>
      </c>
      <c r="R277" s="42">
        <f t="shared" si="293"/>
        <v>548735.17999999993</v>
      </c>
      <c r="S277" s="36">
        <v>50000</v>
      </c>
      <c r="T277" s="36">
        <f t="shared" si="276"/>
        <v>9500</v>
      </c>
      <c r="U277" s="38">
        <f t="shared" si="277"/>
        <v>59500</v>
      </c>
      <c r="W277" s="50">
        <f t="shared" si="325"/>
        <v>53097.8</v>
      </c>
      <c r="X277" s="50">
        <f t="shared" si="326"/>
        <v>56285.512499999997</v>
      </c>
      <c r="Y277" s="51">
        <f t="shared" si="327"/>
        <v>56175.94618824093</v>
      </c>
      <c r="Z277" s="51">
        <f t="shared" si="328"/>
        <v>56230.717432029647</v>
      </c>
      <c r="AA277" s="51">
        <f t="shared" si="314"/>
        <v>2254.0531252231181</v>
      </c>
      <c r="AB277" s="109">
        <f t="shared" si="315"/>
        <v>4.0046772697026042E-2</v>
      </c>
      <c r="AC277" s="115">
        <f t="shared" si="320"/>
        <v>56286</v>
      </c>
      <c r="AD277" s="52" t="s">
        <v>28</v>
      </c>
    </row>
    <row r="278" spans="1:30" ht="71.25" customHeight="1" x14ac:dyDescent="0.25">
      <c r="A278" s="10">
        <v>45</v>
      </c>
      <c r="B278" s="16" t="s">
        <v>240</v>
      </c>
      <c r="C278" s="17" t="s">
        <v>26</v>
      </c>
      <c r="D278" s="18">
        <v>1</v>
      </c>
      <c r="E278" s="18" t="s">
        <v>27</v>
      </c>
      <c r="F278" s="18">
        <v>1</v>
      </c>
      <c r="G278" s="25">
        <v>44620</v>
      </c>
      <c r="H278" s="25">
        <v>8477.7999999999993</v>
      </c>
      <c r="I278" s="39">
        <v>53097.8</v>
      </c>
      <c r="J278" s="34">
        <v>46075</v>
      </c>
      <c r="K278" s="40">
        <f t="shared" si="312"/>
        <v>8754.25</v>
      </c>
      <c r="L278" s="41">
        <f t="shared" si="313"/>
        <v>54829.25</v>
      </c>
      <c r="M278" s="34">
        <v>48500</v>
      </c>
      <c r="N278" s="34">
        <v>9215</v>
      </c>
      <c r="O278" s="34">
        <v>57715</v>
      </c>
      <c r="P278" s="36">
        <v>471903</v>
      </c>
      <c r="Q278" s="37">
        <v>89661.57</v>
      </c>
      <c r="R278" s="42">
        <f t="shared" si="293"/>
        <v>561564.57000000007</v>
      </c>
      <c r="S278" s="36">
        <v>50000</v>
      </c>
      <c r="T278" s="36">
        <f t="shared" si="276"/>
        <v>9500</v>
      </c>
      <c r="U278" s="38">
        <f t="shared" si="277"/>
        <v>59500</v>
      </c>
      <c r="W278" s="50">
        <f t="shared" si="325"/>
        <v>53097.8</v>
      </c>
      <c r="X278" s="50">
        <f t="shared" si="326"/>
        <v>56285.512499999997</v>
      </c>
      <c r="Y278" s="51">
        <f t="shared" si="327"/>
        <v>56175.94618824093</v>
      </c>
      <c r="Z278" s="51">
        <f t="shared" si="328"/>
        <v>56230.717432029647</v>
      </c>
      <c r="AA278" s="51">
        <f t="shared" si="314"/>
        <v>2254.0531252231181</v>
      </c>
      <c r="AB278" s="109">
        <f t="shared" si="315"/>
        <v>4.0046772697026042E-2</v>
      </c>
      <c r="AC278" s="115">
        <f t="shared" si="320"/>
        <v>56286</v>
      </c>
      <c r="AD278" s="52" t="s">
        <v>28</v>
      </c>
    </row>
    <row r="279" spans="1:30" ht="71.25" customHeight="1" x14ac:dyDescent="0.25">
      <c r="A279" s="10">
        <v>46</v>
      </c>
      <c r="B279" s="16" t="s">
        <v>241</v>
      </c>
      <c r="C279" s="17" t="s">
        <v>26</v>
      </c>
      <c r="D279" s="18">
        <v>1</v>
      </c>
      <c r="E279" s="18" t="s">
        <v>27</v>
      </c>
      <c r="F279" s="18">
        <v>1</v>
      </c>
      <c r="G279" s="25">
        <v>44620</v>
      </c>
      <c r="H279" s="25">
        <v>8477.7999999999993</v>
      </c>
      <c r="I279" s="39">
        <v>53097.8</v>
      </c>
      <c r="J279" s="34">
        <v>46075</v>
      </c>
      <c r="K279" s="40">
        <f t="shared" si="312"/>
        <v>8754.25</v>
      </c>
      <c r="L279" s="41">
        <f t="shared" si="313"/>
        <v>54829.25</v>
      </c>
      <c r="M279" s="34">
        <v>48500</v>
      </c>
      <c r="N279" s="34">
        <v>9215</v>
      </c>
      <c r="O279" s="34">
        <v>57715</v>
      </c>
      <c r="P279" s="36">
        <v>427800</v>
      </c>
      <c r="Q279" s="37">
        <v>81282</v>
      </c>
      <c r="R279" s="42">
        <f t="shared" si="293"/>
        <v>509082</v>
      </c>
      <c r="S279" s="36">
        <v>50000</v>
      </c>
      <c r="T279" s="36">
        <f t="shared" si="276"/>
        <v>9500</v>
      </c>
      <c r="U279" s="38">
        <f t="shared" si="277"/>
        <v>59500</v>
      </c>
      <c r="W279" s="50">
        <f t="shared" si="325"/>
        <v>53097.8</v>
      </c>
      <c r="X279" s="50">
        <f t="shared" si="326"/>
        <v>56285.512499999997</v>
      </c>
      <c r="Y279" s="51">
        <f t="shared" si="327"/>
        <v>56175.94618824093</v>
      </c>
      <c r="Z279" s="51">
        <f t="shared" si="328"/>
        <v>56230.717432029647</v>
      </c>
      <c r="AA279" s="51">
        <f t="shared" si="314"/>
        <v>2254.0531252231181</v>
      </c>
      <c r="AB279" s="109">
        <f t="shared" si="315"/>
        <v>4.0046772697026042E-2</v>
      </c>
      <c r="AC279" s="115">
        <f t="shared" si="320"/>
        <v>56286</v>
      </c>
      <c r="AD279" s="52" t="s">
        <v>28</v>
      </c>
    </row>
    <row r="280" spans="1:30" ht="71.25" customHeight="1" x14ac:dyDescent="0.25">
      <c r="A280" s="10">
        <v>47</v>
      </c>
      <c r="B280" s="16" t="s">
        <v>242</v>
      </c>
      <c r="C280" s="17" t="s">
        <v>26</v>
      </c>
      <c r="D280" s="18">
        <v>1</v>
      </c>
      <c r="E280" s="18" t="s">
        <v>27</v>
      </c>
      <c r="F280" s="18">
        <v>1</v>
      </c>
      <c r="G280" s="25">
        <v>49082</v>
      </c>
      <c r="H280" s="25">
        <v>9325.58</v>
      </c>
      <c r="I280" s="39">
        <v>58407.58</v>
      </c>
      <c r="J280" s="34">
        <v>50682.5</v>
      </c>
      <c r="K280" s="40">
        <f t="shared" si="312"/>
        <v>9629.6749999999993</v>
      </c>
      <c r="L280" s="41">
        <f t="shared" si="313"/>
        <v>60312.175000000003</v>
      </c>
      <c r="M280" s="34">
        <v>53350</v>
      </c>
      <c r="N280" s="34">
        <v>10136.5</v>
      </c>
      <c r="O280" s="34">
        <v>63486.5</v>
      </c>
      <c r="P280" s="36">
        <v>439664</v>
      </c>
      <c r="Q280" s="37">
        <v>83536.160000000003</v>
      </c>
      <c r="R280" s="42">
        <f t="shared" si="293"/>
        <v>523200.16000000003</v>
      </c>
      <c r="S280" s="36">
        <v>55000</v>
      </c>
      <c r="T280" s="36">
        <f t="shared" si="276"/>
        <v>10450</v>
      </c>
      <c r="U280" s="38">
        <f t="shared" si="277"/>
        <v>65450</v>
      </c>
      <c r="W280" s="50">
        <f t="shared" si="325"/>
        <v>58407.58</v>
      </c>
      <c r="X280" s="50">
        <f t="shared" si="326"/>
        <v>61914.063750000001</v>
      </c>
      <c r="Y280" s="51">
        <f t="shared" si="327"/>
        <v>61793.540807065016</v>
      </c>
      <c r="Z280" s="51">
        <f t="shared" si="328"/>
        <v>61853.789175232618</v>
      </c>
      <c r="AA280" s="51">
        <f t="shared" si="314"/>
        <v>2479.4584377454344</v>
      </c>
      <c r="AB280" s="109">
        <f t="shared" si="315"/>
        <v>4.0046772697026112E-2</v>
      </c>
      <c r="AC280" s="115">
        <f t="shared" si="320"/>
        <v>61914</v>
      </c>
      <c r="AD280" s="52" t="s">
        <v>28</v>
      </c>
    </row>
    <row r="281" spans="1:30" ht="15" customHeight="1" x14ac:dyDescent="0.25">
      <c r="A281" s="10">
        <v>48</v>
      </c>
      <c r="B281" s="16" t="s">
        <v>243</v>
      </c>
      <c r="C281" s="17" t="s">
        <v>244</v>
      </c>
      <c r="D281" s="18">
        <v>1</v>
      </c>
      <c r="E281" s="18" t="s">
        <v>27</v>
      </c>
      <c r="F281" s="18">
        <v>1</v>
      </c>
      <c r="G281" s="25">
        <v>71392</v>
      </c>
      <c r="H281" s="25">
        <v>13564.48</v>
      </c>
      <c r="I281" s="39">
        <v>84956.479999999996</v>
      </c>
      <c r="J281" s="34">
        <v>73720</v>
      </c>
      <c r="K281" s="40">
        <f t="shared" si="312"/>
        <v>14006.8</v>
      </c>
      <c r="L281" s="41">
        <f t="shared" si="313"/>
        <v>87726.8</v>
      </c>
      <c r="M281" s="34">
        <v>77600</v>
      </c>
      <c r="N281" s="34">
        <v>14744</v>
      </c>
      <c r="O281" s="34">
        <v>92344</v>
      </c>
      <c r="P281" s="36">
        <v>700070</v>
      </c>
      <c r="Q281" s="37">
        <v>133013.29999999999</v>
      </c>
      <c r="R281" s="42">
        <f t="shared" si="293"/>
        <v>833083.3</v>
      </c>
      <c r="S281" s="36">
        <v>80000</v>
      </c>
      <c r="T281" s="36">
        <f t="shared" si="276"/>
        <v>15200</v>
      </c>
      <c r="U281" s="38">
        <f t="shared" si="277"/>
        <v>95200</v>
      </c>
      <c r="W281" s="50">
        <f t="shared" si="325"/>
        <v>84956.479999999996</v>
      </c>
      <c r="X281" s="50">
        <f t="shared" si="326"/>
        <v>90056.819999999992</v>
      </c>
      <c r="Y281" s="51">
        <f t="shared" si="327"/>
        <v>89881.513901185477</v>
      </c>
      <c r="Z281" s="51">
        <f t="shared" si="328"/>
        <v>89969.147891247441</v>
      </c>
      <c r="AA281" s="51">
        <f t="shared" si="314"/>
        <v>3606.4850003569932</v>
      </c>
      <c r="AB281" s="109">
        <f t="shared" si="315"/>
        <v>4.0046772697026091E-2</v>
      </c>
      <c r="AC281" s="115">
        <f t="shared" si="320"/>
        <v>90057</v>
      </c>
      <c r="AD281" s="52" t="s">
        <v>28</v>
      </c>
    </row>
    <row r="282" spans="1:30" ht="28.5" customHeight="1" x14ac:dyDescent="0.25">
      <c r="A282" s="10">
        <v>49</v>
      </c>
      <c r="B282" s="16" t="s">
        <v>245</v>
      </c>
      <c r="C282" s="17" t="s">
        <v>26</v>
      </c>
      <c r="D282" s="18">
        <v>1</v>
      </c>
      <c r="E282" s="18" t="s">
        <v>27</v>
      </c>
      <c r="F282" s="18">
        <v>1</v>
      </c>
      <c r="G282" s="25">
        <v>80316</v>
      </c>
      <c r="H282" s="25">
        <v>15260.04</v>
      </c>
      <c r="I282" s="39">
        <v>95576.040000000008</v>
      </c>
      <c r="J282" s="34">
        <v>82935</v>
      </c>
      <c r="K282" s="40">
        <f t="shared" si="312"/>
        <v>15757.65</v>
      </c>
      <c r="L282" s="41">
        <f t="shared" si="313"/>
        <v>98692.65</v>
      </c>
      <c r="M282" s="34">
        <v>87300</v>
      </c>
      <c r="N282" s="34">
        <v>16587</v>
      </c>
      <c r="O282" s="34">
        <v>103887</v>
      </c>
      <c r="P282" s="36">
        <v>584556</v>
      </c>
      <c r="Q282" s="37">
        <v>111065.64</v>
      </c>
      <c r="R282" s="42">
        <f t="shared" si="293"/>
        <v>695621.64</v>
      </c>
      <c r="S282" s="36">
        <v>90000</v>
      </c>
      <c r="T282" s="36">
        <f t="shared" si="276"/>
        <v>17100</v>
      </c>
      <c r="U282" s="38">
        <f t="shared" si="277"/>
        <v>107100</v>
      </c>
      <c r="W282" s="50">
        <f t="shared" si="325"/>
        <v>95576.040000000008</v>
      </c>
      <c r="X282" s="50">
        <f t="shared" si="326"/>
        <v>101313.92250000002</v>
      </c>
      <c r="Y282" s="51">
        <f t="shared" si="327"/>
        <v>101116.70313883368</v>
      </c>
      <c r="Z282" s="51">
        <f t="shared" si="328"/>
        <v>101215.29137765337</v>
      </c>
      <c r="AA282" s="51">
        <f t="shared" si="314"/>
        <v>4057.2956254016253</v>
      </c>
      <c r="AB282" s="109">
        <f t="shared" si="315"/>
        <v>4.004677269702616E-2</v>
      </c>
      <c r="AC282" s="115">
        <f t="shared" si="320"/>
        <v>101314</v>
      </c>
      <c r="AD282" s="52" t="s">
        <v>28</v>
      </c>
    </row>
    <row r="283" spans="1:30" ht="42.75" customHeight="1" x14ac:dyDescent="0.25">
      <c r="A283" s="10">
        <v>50</v>
      </c>
      <c r="B283" s="16" t="s">
        <v>246</v>
      </c>
      <c r="C283" s="17" t="s">
        <v>244</v>
      </c>
      <c r="D283" s="18">
        <v>1</v>
      </c>
      <c r="E283" s="18" t="s">
        <v>27</v>
      </c>
      <c r="F283" s="18">
        <v>1</v>
      </c>
      <c r="G283" s="25">
        <v>267720</v>
      </c>
      <c r="H283" s="25">
        <v>50866.8</v>
      </c>
      <c r="I283" s="39">
        <v>318586.8</v>
      </c>
      <c r="J283" s="34">
        <v>276450</v>
      </c>
      <c r="K283" s="40">
        <f t="shared" si="312"/>
        <v>52525.5</v>
      </c>
      <c r="L283" s="41">
        <f t="shared" si="313"/>
        <v>328975.5</v>
      </c>
      <c r="M283" s="34">
        <v>291000</v>
      </c>
      <c r="N283" s="34">
        <v>55290</v>
      </c>
      <c r="O283" s="34">
        <v>346290</v>
      </c>
      <c r="P283" s="36">
        <v>949508</v>
      </c>
      <c r="Q283" s="37">
        <v>180406.52</v>
      </c>
      <c r="R283" s="42">
        <f t="shared" si="293"/>
        <v>1129914.52</v>
      </c>
      <c r="S283" s="36">
        <v>300000</v>
      </c>
      <c r="T283" s="36">
        <f t="shared" si="276"/>
        <v>57000</v>
      </c>
      <c r="U283" s="38">
        <f t="shared" si="277"/>
        <v>357000</v>
      </c>
      <c r="W283" s="50">
        <f t="shared" si="316"/>
        <v>318586.8</v>
      </c>
      <c r="X283" s="50">
        <f t="shared" si="317"/>
        <v>496153.36399999994</v>
      </c>
      <c r="Y283" s="51">
        <f t="shared" si="318"/>
        <v>392080.03876894113</v>
      </c>
      <c r="Z283" s="51">
        <f t="shared" si="319"/>
        <v>429644.26381285442</v>
      </c>
      <c r="AA283" s="51">
        <f t="shared" si="314"/>
        <v>125558.52151639537</v>
      </c>
      <c r="AB283" s="109">
        <f t="shared" si="315"/>
        <v>0.25306393270044497</v>
      </c>
      <c r="AC283" s="116">
        <f>ROUND((+Z283),0)</f>
        <v>429644</v>
      </c>
      <c r="AD283" s="52" t="s">
        <v>56</v>
      </c>
    </row>
    <row r="284" spans="1:30" ht="15" customHeight="1" x14ac:dyDescent="0.25">
      <c r="A284" s="10">
        <v>51</v>
      </c>
      <c r="B284" s="16" t="s">
        <v>247</v>
      </c>
      <c r="C284" s="17" t="s">
        <v>244</v>
      </c>
      <c r="D284" s="18">
        <v>1</v>
      </c>
      <c r="E284" s="18" t="s">
        <v>27</v>
      </c>
      <c r="F284" s="18">
        <v>1</v>
      </c>
      <c r="G284" s="25">
        <v>107088</v>
      </c>
      <c r="H284" s="25">
        <v>20346.72</v>
      </c>
      <c r="I284" s="39">
        <v>127434.72</v>
      </c>
      <c r="J284" s="34">
        <v>110580</v>
      </c>
      <c r="K284" s="40">
        <f t="shared" si="312"/>
        <v>21010.2</v>
      </c>
      <c r="L284" s="41">
        <f t="shared" si="313"/>
        <v>131590.20000000001</v>
      </c>
      <c r="M284" s="34">
        <v>116400</v>
      </c>
      <c r="N284" s="34">
        <v>22116</v>
      </c>
      <c r="O284" s="34">
        <v>138516</v>
      </c>
      <c r="P284" s="36">
        <v>741967</v>
      </c>
      <c r="Q284" s="37">
        <v>140973.73000000001</v>
      </c>
      <c r="R284" s="42">
        <f t="shared" si="293"/>
        <v>882940.73</v>
      </c>
      <c r="S284" s="36">
        <v>120000</v>
      </c>
      <c r="T284" s="36">
        <f t="shared" si="276"/>
        <v>22800</v>
      </c>
      <c r="U284" s="38">
        <f t="shared" si="277"/>
        <v>142800</v>
      </c>
      <c r="W284" s="50">
        <f t="shared" ref="W284:W286" si="329">MIN(U284,O284,L284,I284)</f>
        <v>127434.72</v>
      </c>
      <c r="X284" s="50">
        <f t="shared" ref="X284:X286" si="330">AVERAGE(U284,O284,L284,I284)</f>
        <v>135085.23000000001</v>
      </c>
      <c r="Y284" s="51">
        <f t="shared" ref="Y284:Y286" si="331">HARMEAN(U284,O284,L284,I284)</f>
        <v>134822.27085177822</v>
      </c>
      <c r="Z284" s="51">
        <f t="shared" ref="Z284:Z286" si="332">GEOMEAN(U284,O284,L284,I284)</f>
        <v>134953.72183687118</v>
      </c>
      <c r="AA284" s="51">
        <f t="shared" si="314"/>
        <v>5409.7275005355004</v>
      </c>
      <c r="AB284" s="109">
        <f t="shared" si="315"/>
        <v>4.0046772697026167E-2</v>
      </c>
      <c r="AC284" s="115">
        <f t="shared" ref="AC284:AC286" si="333">ROUND((+X284),0)</f>
        <v>135085</v>
      </c>
      <c r="AD284" s="52" t="s">
        <v>28</v>
      </c>
    </row>
    <row r="285" spans="1:30" ht="28.5" customHeight="1" x14ac:dyDescent="0.25">
      <c r="A285" s="10">
        <v>52</v>
      </c>
      <c r="B285" s="16" t="s">
        <v>248</v>
      </c>
      <c r="C285" s="17" t="s">
        <v>26</v>
      </c>
      <c r="D285" s="18">
        <v>1</v>
      </c>
      <c r="E285" s="18" t="s">
        <v>27</v>
      </c>
      <c r="F285" s="18">
        <v>1</v>
      </c>
      <c r="G285" s="25">
        <v>62468</v>
      </c>
      <c r="H285" s="25">
        <v>11868.92</v>
      </c>
      <c r="I285" s="39">
        <v>74336.92</v>
      </c>
      <c r="J285" s="34">
        <v>64505</v>
      </c>
      <c r="K285" s="40">
        <f t="shared" si="312"/>
        <v>12255.95</v>
      </c>
      <c r="L285" s="41">
        <f t="shared" si="313"/>
        <v>76760.95</v>
      </c>
      <c r="M285" s="34">
        <v>67900</v>
      </c>
      <c r="N285" s="34">
        <v>12901</v>
      </c>
      <c r="O285" s="34">
        <v>80801</v>
      </c>
      <c r="P285" s="36">
        <v>602111</v>
      </c>
      <c r="Q285" s="37">
        <v>114401.09</v>
      </c>
      <c r="R285" s="42">
        <f t="shared" si="293"/>
        <v>716512.09</v>
      </c>
      <c r="S285" s="36">
        <v>70000</v>
      </c>
      <c r="T285" s="36">
        <f t="shared" si="276"/>
        <v>13300</v>
      </c>
      <c r="U285" s="38">
        <f t="shared" si="277"/>
        <v>83300</v>
      </c>
      <c r="W285" s="50">
        <f t="shared" si="329"/>
        <v>74336.92</v>
      </c>
      <c r="X285" s="50">
        <f t="shared" si="330"/>
        <v>78799.717499999999</v>
      </c>
      <c r="Y285" s="51">
        <f t="shared" si="331"/>
        <v>78646.324663537293</v>
      </c>
      <c r="Z285" s="51">
        <f t="shared" si="332"/>
        <v>78723.004404841515</v>
      </c>
      <c r="AA285" s="51">
        <f t="shared" si="314"/>
        <v>3155.6743753123719</v>
      </c>
      <c r="AB285" s="109">
        <f t="shared" si="315"/>
        <v>4.0046772697026126E-2</v>
      </c>
      <c r="AC285" s="115">
        <f t="shared" si="333"/>
        <v>78800</v>
      </c>
      <c r="AD285" s="52" t="s">
        <v>28</v>
      </c>
    </row>
    <row r="286" spans="1:30" ht="15" customHeight="1" x14ac:dyDescent="0.25">
      <c r="A286" s="10">
        <v>53</v>
      </c>
      <c r="B286" s="16" t="s">
        <v>249</v>
      </c>
      <c r="C286" s="17" t="s">
        <v>26</v>
      </c>
      <c r="D286" s="18"/>
      <c r="E286" s="18" t="s">
        <v>27</v>
      </c>
      <c r="F286" s="18">
        <v>1</v>
      </c>
      <c r="G286" s="25">
        <v>53544</v>
      </c>
      <c r="H286" s="25">
        <v>10173.36</v>
      </c>
      <c r="I286" s="39">
        <v>63717.36</v>
      </c>
      <c r="J286" s="34">
        <v>55290</v>
      </c>
      <c r="K286" s="40">
        <f t="shared" si="312"/>
        <v>10505.1</v>
      </c>
      <c r="L286" s="41">
        <f t="shared" si="313"/>
        <v>65795.100000000006</v>
      </c>
      <c r="M286" s="34">
        <v>58200</v>
      </c>
      <c r="N286" s="34">
        <v>11058</v>
      </c>
      <c r="O286" s="34">
        <v>69258</v>
      </c>
      <c r="P286" s="36">
        <v>461144</v>
      </c>
      <c r="Q286" s="37">
        <v>87617.36</v>
      </c>
      <c r="R286" s="42">
        <f t="shared" si="293"/>
        <v>548761.36</v>
      </c>
      <c r="S286" s="36">
        <v>60000</v>
      </c>
      <c r="T286" s="36">
        <f t="shared" si="276"/>
        <v>11400</v>
      </c>
      <c r="U286" s="38">
        <f t="shared" si="277"/>
        <v>71400</v>
      </c>
      <c r="W286" s="50">
        <f t="shared" si="329"/>
        <v>63717.36</v>
      </c>
      <c r="X286" s="50">
        <f t="shared" si="330"/>
        <v>67542.615000000005</v>
      </c>
      <c r="Y286" s="51">
        <f t="shared" si="331"/>
        <v>67411.135425889108</v>
      </c>
      <c r="Z286" s="51">
        <f t="shared" si="332"/>
        <v>67476.860918435588</v>
      </c>
      <c r="AA286" s="51">
        <f t="shared" si="314"/>
        <v>2704.8637502677502</v>
      </c>
      <c r="AB286" s="109">
        <f t="shared" si="315"/>
        <v>4.0046772697026167E-2</v>
      </c>
      <c r="AC286" s="115">
        <f t="shared" si="333"/>
        <v>67543</v>
      </c>
      <c r="AD286" s="52" t="s">
        <v>28</v>
      </c>
    </row>
    <row r="287" spans="1:30" ht="31.15" customHeight="1" x14ac:dyDescent="0.25">
      <c r="A287" s="113" t="s">
        <v>250</v>
      </c>
      <c r="B287" s="30"/>
      <c r="C287" s="30"/>
      <c r="D287" s="30"/>
      <c r="E287" s="30"/>
      <c r="F287" s="31"/>
      <c r="G287" s="25"/>
      <c r="H287" s="25"/>
      <c r="I287" s="39"/>
      <c r="J287" s="46"/>
      <c r="K287" s="40"/>
      <c r="L287" s="41"/>
      <c r="M287" s="46"/>
      <c r="N287" s="46"/>
      <c r="O287" s="46"/>
      <c r="P287" s="46"/>
      <c r="Q287" s="49"/>
      <c r="R287" s="42"/>
      <c r="S287" s="46"/>
      <c r="T287" s="46"/>
      <c r="U287" s="46"/>
      <c r="W287" s="50"/>
      <c r="X287" s="50"/>
      <c r="Y287" s="51"/>
      <c r="Z287" s="51"/>
      <c r="AA287" s="51"/>
      <c r="AB287" s="109"/>
      <c r="AC287" s="115"/>
      <c r="AD287" s="35"/>
    </row>
    <row r="288" spans="1:30" ht="15" customHeight="1" x14ac:dyDescent="0.25">
      <c r="A288" s="10">
        <v>1</v>
      </c>
      <c r="B288" s="16" t="s">
        <v>210</v>
      </c>
      <c r="C288" s="17" t="s">
        <v>202</v>
      </c>
      <c r="D288" s="18">
        <v>1</v>
      </c>
      <c r="E288" s="18" t="s">
        <v>27</v>
      </c>
      <c r="F288" s="18">
        <v>1</v>
      </c>
      <c r="G288" s="25">
        <v>22310</v>
      </c>
      <c r="H288" s="25">
        <v>4238.8999999999996</v>
      </c>
      <c r="I288" s="39">
        <v>26548.9</v>
      </c>
      <c r="J288" s="34">
        <v>23037.5</v>
      </c>
      <c r="K288" s="40">
        <f t="shared" si="312"/>
        <v>4377.125</v>
      </c>
      <c r="L288" s="41">
        <f t="shared" si="313"/>
        <v>27414.625</v>
      </c>
      <c r="M288" s="34">
        <v>24250</v>
      </c>
      <c r="N288" s="34">
        <v>4607.5</v>
      </c>
      <c r="O288" s="34">
        <v>28857.5</v>
      </c>
      <c r="P288" s="36">
        <v>737329</v>
      </c>
      <c r="Q288" s="37">
        <v>140092.51</v>
      </c>
      <c r="R288" s="42">
        <f t="shared" si="293"/>
        <v>877421.51</v>
      </c>
      <c r="S288" s="36">
        <v>25000</v>
      </c>
      <c r="T288" s="36">
        <f>S288*0.19</f>
        <v>4750</v>
      </c>
      <c r="U288" s="38">
        <f>+S288+T288</f>
        <v>29750</v>
      </c>
      <c r="W288" s="50">
        <f t="shared" ref="W288" si="334">MIN(U288,O288,L288,I288)</f>
        <v>26548.9</v>
      </c>
      <c r="X288" s="50">
        <f t="shared" ref="X288" si="335">AVERAGE(U288,O288,L288,I288)</f>
        <v>28142.756249999999</v>
      </c>
      <c r="Y288" s="51">
        <f t="shared" ref="Y288" si="336">HARMEAN(U288,O288,L288,I288)</f>
        <v>28087.973094120465</v>
      </c>
      <c r="Z288" s="51">
        <f t="shared" ref="Z288" si="337">GEOMEAN(U288,O288,L288,I288)</f>
        <v>28115.358716014824</v>
      </c>
      <c r="AA288" s="51">
        <f t="shared" si="314"/>
        <v>1127.026562611559</v>
      </c>
      <c r="AB288" s="109">
        <f t="shared" si="315"/>
        <v>4.0046772697026042E-2</v>
      </c>
      <c r="AC288" s="115">
        <f t="shared" ref="AC288:AC301" si="338">ROUND((+X288),0)</f>
        <v>28143</v>
      </c>
      <c r="AD288" s="52" t="s">
        <v>28</v>
      </c>
    </row>
    <row r="289" spans="1:30" ht="15" customHeight="1" x14ac:dyDescent="0.25">
      <c r="A289" s="10">
        <v>2</v>
      </c>
      <c r="B289" s="16" t="s">
        <v>251</v>
      </c>
      <c r="C289" s="17" t="s">
        <v>202</v>
      </c>
      <c r="D289" s="18">
        <v>1</v>
      </c>
      <c r="E289" s="18" t="s">
        <v>27</v>
      </c>
      <c r="F289" s="18">
        <v>1</v>
      </c>
      <c r="G289" s="25">
        <v>42835.200000000004</v>
      </c>
      <c r="H289" s="25">
        <v>8138.688000000001</v>
      </c>
      <c r="I289" s="39">
        <v>50973.888000000006</v>
      </c>
      <c r="J289" s="34">
        <v>44232</v>
      </c>
      <c r="K289" s="40">
        <f t="shared" si="312"/>
        <v>8404.08</v>
      </c>
      <c r="L289" s="41">
        <f t="shared" si="313"/>
        <v>52636.08</v>
      </c>
      <c r="M289" s="34">
        <v>46560</v>
      </c>
      <c r="N289" s="34">
        <v>8846.4</v>
      </c>
      <c r="O289" s="34">
        <v>55406.400000000001</v>
      </c>
      <c r="P289" s="36">
        <v>739468</v>
      </c>
      <c r="Q289" s="37">
        <v>140498.92000000001</v>
      </c>
      <c r="R289" s="42">
        <f t="shared" si="293"/>
        <v>879966.92</v>
      </c>
      <c r="S289" s="36">
        <v>48000</v>
      </c>
      <c r="T289" s="36">
        <f t="shared" ref="T289:T326" si="339">S289*0.19</f>
        <v>9120</v>
      </c>
      <c r="U289" s="38">
        <f t="shared" ref="U289:U326" si="340">+S289+T289</f>
        <v>57120</v>
      </c>
      <c r="W289" s="50">
        <f t="shared" ref="W289:W301" si="341">MIN(U289,O289,L289,I289)</f>
        <v>50973.888000000006</v>
      </c>
      <c r="X289" s="50">
        <f t="shared" ref="X289:X301" si="342">AVERAGE(U289,O289,L289,I289)</f>
        <v>54034.091999999997</v>
      </c>
      <c r="Y289" s="51">
        <f t="shared" ref="Y289:Y301" si="343">HARMEAN(U289,O289,L289,I289)</f>
        <v>53928.908340711292</v>
      </c>
      <c r="Z289" s="51">
        <f t="shared" ref="Z289:Z301" si="344">GEOMEAN(U289,O289,L289,I289)</f>
        <v>53981.488734748469</v>
      </c>
      <c r="AA289" s="51">
        <f t="shared" si="314"/>
        <v>2163.8910002141911</v>
      </c>
      <c r="AB289" s="109">
        <f t="shared" si="315"/>
        <v>4.0046772697026001E-2</v>
      </c>
      <c r="AC289" s="115">
        <f t="shared" si="338"/>
        <v>54034</v>
      </c>
      <c r="AD289" s="52" t="s">
        <v>28</v>
      </c>
    </row>
    <row r="290" spans="1:30" ht="15" customHeight="1" x14ac:dyDescent="0.25">
      <c r="A290" s="10">
        <v>3</v>
      </c>
      <c r="B290" s="16" t="s">
        <v>252</v>
      </c>
      <c r="C290" s="17" t="s">
        <v>26</v>
      </c>
      <c r="D290" s="18">
        <v>1</v>
      </c>
      <c r="E290" s="18" t="s">
        <v>27</v>
      </c>
      <c r="F290" s="18">
        <v>1</v>
      </c>
      <c r="G290" s="25">
        <v>62468</v>
      </c>
      <c r="H290" s="25">
        <v>11868.92</v>
      </c>
      <c r="I290" s="39">
        <v>74336.92</v>
      </c>
      <c r="J290" s="34">
        <v>64505</v>
      </c>
      <c r="K290" s="40">
        <f t="shared" si="312"/>
        <v>12255.95</v>
      </c>
      <c r="L290" s="41">
        <f t="shared" si="313"/>
        <v>76760.95</v>
      </c>
      <c r="M290" s="34">
        <v>67900</v>
      </c>
      <c r="N290" s="34">
        <v>12901</v>
      </c>
      <c r="O290" s="34">
        <v>80801</v>
      </c>
      <c r="P290" s="36">
        <v>434096</v>
      </c>
      <c r="Q290" s="37">
        <v>82478.240000000005</v>
      </c>
      <c r="R290" s="42">
        <f t="shared" si="293"/>
        <v>516574.24</v>
      </c>
      <c r="S290" s="36">
        <v>70000</v>
      </c>
      <c r="T290" s="36">
        <f t="shared" si="339"/>
        <v>13300</v>
      </c>
      <c r="U290" s="38">
        <f t="shared" si="340"/>
        <v>83300</v>
      </c>
      <c r="W290" s="50">
        <f t="shared" si="341"/>
        <v>74336.92</v>
      </c>
      <c r="X290" s="50">
        <f t="shared" si="342"/>
        <v>78799.717499999999</v>
      </c>
      <c r="Y290" s="51">
        <f t="shared" si="343"/>
        <v>78646.324663537293</v>
      </c>
      <c r="Z290" s="51">
        <f t="shared" si="344"/>
        <v>78723.004404841515</v>
      </c>
      <c r="AA290" s="51">
        <f t="shared" si="314"/>
        <v>3155.6743753123719</v>
      </c>
      <c r="AB290" s="109">
        <f t="shared" si="315"/>
        <v>4.0046772697026126E-2</v>
      </c>
      <c r="AC290" s="115">
        <f t="shared" si="338"/>
        <v>78800</v>
      </c>
      <c r="AD290" s="52" t="s">
        <v>28</v>
      </c>
    </row>
    <row r="291" spans="1:30" ht="15" customHeight="1" x14ac:dyDescent="0.25">
      <c r="A291" s="10">
        <v>4</v>
      </c>
      <c r="B291" s="16" t="s">
        <v>253</v>
      </c>
      <c r="C291" s="17" t="s">
        <v>244</v>
      </c>
      <c r="D291" s="18">
        <v>1</v>
      </c>
      <c r="E291" s="18" t="s">
        <v>27</v>
      </c>
      <c r="F291" s="18">
        <v>1</v>
      </c>
      <c r="G291" s="25">
        <v>116012</v>
      </c>
      <c r="H291" s="25">
        <v>22042.28</v>
      </c>
      <c r="I291" s="39">
        <v>138054.28</v>
      </c>
      <c r="J291" s="34">
        <v>119795</v>
      </c>
      <c r="K291" s="40">
        <f t="shared" si="312"/>
        <v>22761.05</v>
      </c>
      <c r="L291" s="41">
        <f t="shared" si="313"/>
        <v>142556.04999999999</v>
      </c>
      <c r="M291" s="34">
        <v>126100</v>
      </c>
      <c r="N291" s="34">
        <v>23959</v>
      </c>
      <c r="O291" s="34">
        <v>150059</v>
      </c>
      <c r="P291" s="36">
        <v>735944</v>
      </c>
      <c r="Q291" s="37">
        <v>139829.35999999999</v>
      </c>
      <c r="R291" s="42">
        <f t="shared" si="293"/>
        <v>875773.36</v>
      </c>
      <c r="S291" s="36">
        <v>130000</v>
      </c>
      <c r="T291" s="36">
        <f t="shared" si="339"/>
        <v>24700</v>
      </c>
      <c r="U291" s="38">
        <f t="shared" si="340"/>
        <v>154700</v>
      </c>
      <c r="W291" s="50">
        <f t="shared" si="341"/>
        <v>138054.28</v>
      </c>
      <c r="X291" s="50">
        <f t="shared" si="342"/>
        <v>146342.33249999999</v>
      </c>
      <c r="Y291" s="51">
        <f t="shared" si="343"/>
        <v>146057.4600894264</v>
      </c>
      <c r="Z291" s="51">
        <f t="shared" si="344"/>
        <v>146199.8653232771</v>
      </c>
      <c r="AA291" s="51">
        <f t="shared" si="314"/>
        <v>5860.5381255801121</v>
      </c>
      <c r="AB291" s="109">
        <f t="shared" si="315"/>
        <v>4.0046772697026084E-2</v>
      </c>
      <c r="AC291" s="115">
        <f t="shared" si="338"/>
        <v>146342</v>
      </c>
      <c r="AD291" s="52" t="s">
        <v>28</v>
      </c>
    </row>
    <row r="292" spans="1:30" ht="15" customHeight="1" x14ac:dyDescent="0.25">
      <c r="A292" s="10">
        <v>5</v>
      </c>
      <c r="B292" s="16" t="s">
        <v>254</v>
      </c>
      <c r="C292" s="17" t="s">
        <v>26</v>
      </c>
      <c r="D292" s="18">
        <v>1</v>
      </c>
      <c r="E292" s="18" t="s">
        <v>27</v>
      </c>
      <c r="F292" s="18">
        <v>1</v>
      </c>
      <c r="G292" s="25">
        <v>44620</v>
      </c>
      <c r="H292" s="25">
        <v>8477.7999999999993</v>
      </c>
      <c r="I292" s="39">
        <v>53097.8</v>
      </c>
      <c r="J292" s="34">
        <v>46075</v>
      </c>
      <c r="K292" s="40">
        <f t="shared" si="312"/>
        <v>8754.25</v>
      </c>
      <c r="L292" s="41">
        <f t="shared" si="313"/>
        <v>54829.25</v>
      </c>
      <c r="M292" s="34">
        <v>48500</v>
      </c>
      <c r="N292" s="34">
        <v>9215</v>
      </c>
      <c r="O292" s="34">
        <v>57715</v>
      </c>
      <c r="P292" s="36">
        <v>437210</v>
      </c>
      <c r="Q292" s="37">
        <v>83069.899999999994</v>
      </c>
      <c r="R292" s="42">
        <f t="shared" si="293"/>
        <v>520279.9</v>
      </c>
      <c r="S292" s="36">
        <v>50000</v>
      </c>
      <c r="T292" s="36">
        <f t="shared" si="339"/>
        <v>9500</v>
      </c>
      <c r="U292" s="38">
        <f t="shared" si="340"/>
        <v>59500</v>
      </c>
      <c r="W292" s="50">
        <f t="shared" si="341"/>
        <v>53097.8</v>
      </c>
      <c r="X292" s="50">
        <f t="shared" si="342"/>
        <v>56285.512499999997</v>
      </c>
      <c r="Y292" s="51">
        <f t="shared" si="343"/>
        <v>56175.94618824093</v>
      </c>
      <c r="Z292" s="51">
        <f t="shared" si="344"/>
        <v>56230.717432029647</v>
      </c>
      <c r="AA292" s="51">
        <f t="shared" si="314"/>
        <v>2254.0531252231181</v>
      </c>
      <c r="AB292" s="109">
        <f t="shared" si="315"/>
        <v>4.0046772697026042E-2</v>
      </c>
      <c r="AC292" s="115">
        <f t="shared" si="338"/>
        <v>56286</v>
      </c>
      <c r="AD292" s="52" t="s">
        <v>28</v>
      </c>
    </row>
    <row r="293" spans="1:30" ht="15" customHeight="1" x14ac:dyDescent="0.25">
      <c r="A293" s="10">
        <v>6</v>
      </c>
      <c r="B293" s="16" t="s">
        <v>255</v>
      </c>
      <c r="C293" s="17" t="s">
        <v>244</v>
      </c>
      <c r="D293" s="18">
        <v>1</v>
      </c>
      <c r="E293" s="18" t="s">
        <v>27</v>
      </c>
      <c r="F293" s="18">
        <v>1</v>
      </c>
      <c r="G293" s="25">
        <v>24987.200000000001</v>
      </c>
      <c r="H293" s="25">
        <v>4747.5680000000002</v>
      </c>
      <c r="I293" s="39">
        <v>29734.768</v>
      </c>
      <c r="J293" s="34">
        <v>25802</v>
      </c>
      <c r="K293" s="40">
        <f t="shared" si="312"/>
        <v>4902.38</v>
      </c>
      <c r="L293" s="41">
        <f t="shared" si="313"/>
        <v>30704.38</v>
      </c>
      <c r="M293" s="34">
        <v>27160</v>
      </c>
      <c r="N293" s="34">
        <v>5160.3999999999996</v>
      </c>
      <c r="O293" s="34">
        <v>32320.400000000001</v>
      </c>
      <c r="P293" s="36">
        <v>689147</v>
      </c>
      <c r="Q293" s="37">
        <v>130937.93</v>
      </c>
      <c r="R293" s="42">
        <f t="shared" si="293"/>
        <v>820084.92999999993</v>
      </c>
      <c r="S293" s="36">
        <v>28000</v>
      </c>
      <c r="T293" s="36">
        <f t="shared" si="339"/>
        <v>5320</v>
      </c>
      <c r="U293" s="38">
        <f t="shared" si="340"/>
        <v>33320</v>
      </c>
      <c r="W293" s="50">
        <f t="shared" si="341"/>
        <v>29734.768</v>
      </c>
      <c r="X293" s="50">
        <f t="shared" si="342"/>
        <v>31519.886999999999</v>
      </c>
      <c r="Y293" s="51">
        <f t="shared" si="343"/>
        <v>31458.529865414916</v>
      </c>
      <c r="Z293" s="51">
        <f t="shared" si="344"/>
        <v>31489.201761936605</v>
      </c>
      <c r="AA293" s="51">
        <f t="shared" si="314"/>
        <v>1262.2697501249477</v>
      </c>
      <c r="AB293" s="109">
        <f t="shared" si="315"/>
        <v>4.0046772697026091E-2</v>
      </c>
      <c r="AC293" s="115">
        <f t="shared" si="338"/>
        <v>31520</v>
      </c>
      <c r="AD293" s="52" t="s">
        <v>28</v>
      </c>
    </row>
    <row r="294" spans="1:30" ht="15" customHeight="1" x14ac:dyDescent="0.25">
      <c r="A294" s="10">
        <v>7</v>
      </c>
      <c r="B294" s="16" t="s">
        <v>256</v>
      </c>
      <c r="C294" s="17" t="s">
        <v>202</v>
      </c>
      <c r="D294" s="18">
        <v>1</v>
      </c>
      <c r="E294" s="18" t="s">
        <v>27</v>
      </c>
      <c r="F294" s="18">
        <v>1</v>
      </c>
      <c r="G294" s="25">
        <v>49082</v>
      </c>
      <c r="H294" s="25">
        <v>9325.58</v>
      </c>
      <c r="I294" s="39">
        <v>58407.58</v>
      </c>
      <c r="J294" s="34">
        <v>50682.5</v>
      </c>
      <c r="K294" s="40">
        <f t="shared" si="312"/>
        <v>9629.6749999999993</v>
      </c>
      <c r="L294" s="41">
        <f t="shared" si="313"/>
        <v>60312.175000000003</v>
      </c>
      <c r="M294" s="34">
        <v>53350</v>
      </c>
      <c r="N294" s="34">
        <v>10136.5</v>
      </c>
      <c r="O294" s="34">
        <v>63486.5</v>
      </c>
      <c r="P294" s="36">
        <v>730346</v>
      </c>
      <c r="Q294" s="37">
        <v>138765.74</v>
      </c>
      <c r="R294" s="42">
        <f t="shared" si="293"/>
        <v>869111.74</v>
      </c>
      <c r="S294" s="36">
        <v>55000</v>
      </c>
      <c r="T294" s="36">
        <f t="shared" si="339"/>
        <v>10450</v>
      </c>
      <c r="U294" s="38">
        <f t="shared" si="340"/>
        <v>65450</v>
      </c>
      <c r="W294" s="50">
        <f t="shared" si="341"/>
        <v>58407.58</v>
      </c>
      <c r="X294" s="50">
        <f t="shared" si="342"/>
        <v>61914.063750000001</v>
      </c>
      <c r="Y294" s="51">
        <f t="shared" si="343"/>
        <v>61793.540807065016</v>
      </c>
      <c r="Z294" s="51">
        <f t="shared" si="344"/>
        <v>61853.789175232618</v>
      </c>
      <c r="AA294" s="51">
        <f t="shared" si="314"/>
        <v>2479.4584377454344</v>
      </c>
      <c r="AB294" s="109">
        <f t="shared" si="315"/>
        <v>4.0046772697026112E-2</v>
      </c>
      <c r="AC294" s="115">
        <f t="shared" si="338"/>
        <v>61914</v>
      </c>
      <c r="AD294" s="52" t="s">
        <v>28</v>
      </c>
    </row>
    <row r="295" spans="1:30" ht="15" customHeight="1" x14ac:dyDescent="0.25">
      <c r="A295" s="10">
        <v>8</v>
      </c>
      <c r="B295" s="16" t="s">
        <v>210</v>
      </c>
      <c r="C295" s="17" t="s">
        <v>202</v>
      </c>
      <c r="D295" s="18">
        <v>1</v>
      </c>
      <c r="E295" s="18" t="s">
        <v>27</v>
      </c>
      <c r="F295" s="18">
        <v>1</v>
      </c>
      <c r="G295" s="25">
        <v>16063.2</v>
      </c>
      <c r="H295" s="25">
        <v>3052.0080000000003</v>
      </c>
      <c r="I295" s="39">
        <v>19115.208000000002</v>
      </c>
      <c r="J295" s="34">
        <v>16587</v>
      </c>
      <c r="K295" s="40">
        <f t="shared" si="312"/>
        <v>3151.53</v>
      </c>
      <c r="L295" s="41">
        <f t="shared" si="313"/>
        <v>19738.53</v>
      </c>
      <c r="M295" s="34">
        <v>17460</v>
      </c>
      <c r="N295" s="34">
        <v>3317.4</v>
      </c>
      <c r="O295" s="34">
        <v>20777.400000000001</v>
      </c>
      <c r="P295" s="36">
        <v>739827</v>
      </c>
      <c r="Q295" s="37">
        <v>140567.13</v>
      </c>
      <c r="R295" s="42">
        <f t="shared" si="293"/>
        <v>880394.13</v>
      </c>
      <c r="S295" s="36">
        <v>18000</v>
      </c>
      <c r="T295" s="36">
        <f t="shared" si="339"/>
        <v>3420</v>
      </c>
      <c r="U295" s="38">
        <f t="shared" si="340"/>
        <v>21420</v>
      </c>
      <c r="W295" s="50">
        <f t="shared" si="341"/>
        <v>19115.208000000002</v>
      </c>
      <c r="X295" s="50">
        <f t="shared" si="342"/>
        <v>20262.784500000002</v>
      </c>
      <c r="Y295" s="51">
        <f t="shared" si="343"/>
        <v>20223.340627766735</v>
      </c>
      <c r="Z295" s="51">
        <f t="shared" si="344"/>
        <v>20243.058275530675</v>
      </c>
      <c r="AA295" s="51">
        <f t="shared" si="314"/>
        <v>811.45912508032347</v>
      </c>
      <c r="AB295" s="109">
        <f t="shared" si="315"/>
        <v>4.0046772697026091E-2</v>
      </c>
      <c r="AC295" s="115">
        <f t="shared" si="338"/>
        <v>20263</v>
      </c>
      <c r="AD295" s="52" t="s">
        <v>28</v>
      </c>
    </row>
    <row r="296" spans="1:30" ht="15" customHeight="1" x14ac:dyDescent="0.25">
      <c r="A296" s="10">
        <v>9</v>
      </c>
      <c r="B296" s="16" t="s">
        <v>251</v>
      </c>
      <c r="C296" s="17" t="s">
        <v>202</v>
      </c>
      <c r="D296" s="18">
        <v>1</v>
      </c>
      <c r="E296" s="18" t="s">
        <v>27</v>
      </c>
      <c r="F296" s="18">
        <v>1</v>
      </c>
      <c r="G296" s="25">
        <v>31234</v>
      </c>
      <c r="H296" s="25">
        <v>5934.46</v>
      </c>
      <c r="I296" s="39">
        <v>37168.46</v>
      </c>
      <c r="J296" s="34">
        <v>32252.5</v>
      </c>
      <c r="K296" s="40">
        <f t="shared" si="312"/>
        <v>6127.9750000000004</v>
      </c>
      <c r="L296" s="41">
        <f t="shared" si="313"/>
        <v>38380.474999999999</v>
      </c>
      <c r="M296" s="34">
        <v>33950</v>
      </c>
      <c r="N296" s="34">
        <v>6450.5</v>
      </c>
      <c r="O296" s="34">
        <v>40400.5</v>
      </c>
      <c r="P296" s="36">
        <v>691666</v>
      </c>
      <c r="Q296" s="37">
        <v>131416.54</v>
      </c>
      <c r="R296" s="42">
        <f t="shared" si="293"/>
        <v>823082.54</v>
      </c>
      <c r="S296" s="36">
        <v>35000</v>
      </c>
      <c r="T296" s="36">
        <f t="shared" si="339"/>
        <v>6650</v>
      </c>
      <c r="U296" s="38">
        <f t="shared" si="340"/>
        <v>41650</v>
      </c>
      <c r="W296" s="50">
        <f t="shared" si="341"/>
        <v>37168.46</v>
      </c>
      <c r="X296" s="50">
        <f t="shared" si="342"/>
        <v>39399.858749999999</v>
      </c>
      <c r="Y296" s="51">
        <f t="shared" si="343"/>
        <v>39323.162331768646</v>
      </c>
      <c r="Z296" s="51">
        <f t="shared" si="344"/>
        <v>39361.502202420757</v>
      </c>
      <c r="AA296" s="51">
        <f t="shared" si="314"/>
        <v>1577.837187656186</v>
      </c>
      <c r="AB296" s="109">
        <f t="shared" si="315"/>
        <v>4.0046772697026126E-2</v>
      </c>
      <c r="AC296" s="115">
        <f t="shared" si="338"/>
        <v>39400</v>
      </c>
      <c r="AD296" s="52" t="s">
        <v>28</v>
      </c>
    </row>
    <row r="297" spans="1:30" ht="15" customHeight="1" x14ac:dyDescent="0.25">
      <c r="A297" s="10">
        <v>10</v>
      </c>
      <c r="B297" s="16" t="s">
        <v>257</v>
      </c>
      <c r="C297" s="17" t="s">
        <v>258</v>
      </c>
      <c r="D297" s="18">
        <v>1</v>
      </c>
      <c r="E297" s="18" t="s">
        <v>27</v>
      </c>
      <c r="F297" s="18">
        <v>1</v>
      </c>
      <c r="G297" s="25">
        <v>66930</v>
      </c>
      <c r="H297" s="25">
        <v>12716.7</v>
      </c>
      <c r="I297" s="39">
        <v>79646.7</v>
      </c>
      <c r="J297" s="34">
        <v>69112.5</v>
      </c>
      <c r="K297" s="40">
        <f t="shared" si="312"/>
        <v>13131.375</v>
      </c>
      <c r="L297" s="41">
        <f t="shared" si="313"/>
        <v>82243.875</v>
      </c>
      <c r="M297" s="34">
        <v>72750</v>
      </c>
      <c r="N297" s="34">
        <v>13822.5</v>
      </c>
      <c r="O297" s="34">
        <v>86572.5</v>
      </c>
      <c r="P297" s="36">
        <v>600968</v>
      </c>
      <c r="Q297" s="37">
        <v>114183.92</v>
      </c>
      <c r="R297" s="42">
        <f t="shared" si="293"/>
        <v>715151.92</v>
      </c>
      <c r="S297" s="36">
        <v>75000</v>
      </c>
      <c r="T297" s="36">
        <f t="shared" si="339"/>
        <v>14250</v>
      </c>
      <c r="U297" s="38">
        <f t="shared" si="340"/>
        <v>89250</v>
      </c>
      <c r="W297" s="50">
        <f t="shared" si="341"/>
        <v>79646.7</v>
      </c>
      <c r="X297" s="50">
        <f t="shared" si="342"/>
        <v>84428.268750000003</v>
      </c>
      <c r="Y297" s="51">
        <f t="shared" si="343"/>
        <v>84263.919282361385</v>
      </c>
      <c r="Z297" s="51">
        <f t="shared" si="344"/>
        <v>84346.076148044478</v>
      </c>
      <c r="AA297" s="51">
        <f t="shared" si="314"/>
        <v>3381.0796878346878</v>
      </c>
      <c r="AB297" s="109">
        <f t="shared" si="315"/>
        <v>4.0046772697026167E-2</v>
      </c>
      <c r="AC297" s="115">
        <f t="shared" si="338"/>
        <v>84428</v>
      </c>
      <c r="AD297" s="52" t="s">
        <v>28</v>
      </c>
    </row>
    <row r="298" spans="1:30" ht="15" customHeight="1" x14ac:dyDescent="0.25">
      <c r="A298" s="10">
        <v>11</v>
      </c>
      <c r="B298" s="16" t="s">
        <v>253</v>
      </c>
      <c r="C298" s="17" t="s">
        <v>202</v>
      </c>
      <c r="D298" s="18">
        <v>1</v>
      </c>
      <c r="E298" s="18" t="s">
        <v>27</v>
      </c>
      <c r="F298" s="18">
        <v>1</v>
      </c>
      <c r="G298" s="25">
        <v>124936</v>
      </c>
      <c r="H298" s="25">
        <v>23737.84</v>
      </c>
      <c r="I298" s="39">
        <v>148673.84</v>
      </c>
      <c r="J298" s="34">
        <v>129010</v>
      </c>
      <c r="K298" s="40">
        <f t="shared" si="312"/>
        <v>24511.9</v>
      </c>
      <c r="L298" s="41">
        <f t="shared" si="313"/>
        <v>153521.9</v>
      </c>
      <c r="M298" s="34">
        <v>135800</v>
      </c>
      <c r="N298" s="34">
        <v>25802</v>
      </c>
      <c r="O298" s="34">
        <v>161602</v>
      </c>
      <c r="P298" s="36">
        <v>728920</v>
      </c>
      <c r="Q298" s="37">
        <v>138494.79999999999</v>
      </c>
      <c r="R298" s="42">
        <f t="shared" si="293"/>
        <v>867414.8</v>
      </c>
      <c r="S298" s="36">
        <v>140000</v>
      </c>
      <c r="T298" s="36">
        <f t="shared" si="339"/>
        <v>26600</v>
      </c>
      <c r="U298" s="38">
        <f t="shared" si="340"/>
        <v>166600</v>
      </c>
      <c r="W298" s="50">
        <f t="shared" si="341"/>
        <v>148673.84</v>
      </c>
      <c r="X298" s="50">
        <f t="shared" si="342"/>
        <v>157599.435</v>
      </c>
      <c r="Y298" s="51">
        <f t="shared" si="343"/>
        <v>157292.64932707459</v>
      </c>
      <c r="Z298" s="51">
        <f t="shared" si="344"/>
        <v>157446.00880968303</v>
      </c>
      <c r="AA298" s="51">
        <f t="shared" si="314"/>
        <v>6311.3487506247438</v>
      </c>
      <c r="AB298" s="109">
        <f t="shared" si="315"/>
        <v>4.0046772697026126E-2</v>
      </c>
      <c r="AC298" s="115">
        <f t="shared" si="338"/>
        <v>157599</v>
      </c>
      <c r="AD298" s="52" t="s">
        <v>28</v>
      </c>
    </row>
    <row r="299" spans="1:30" ht="15" customHeight="1" x14ac:dyDescent="0.25">
      <c r="A299" s="10">
        <v>12</v>
      </c>
      <c r="B299" s="16" t="s">
        <v>259</v>
      </c>
      <c r="C299" s="17" t="s">
        <v>26</v>
      </c>
      <c r="D299" s="18">
        <v>1</v>
      </c>
      <c r="E299" s="18" t="s">
        <v>27</v>
      </c>
      <c r="F299" s="18">
        <v>1</v>
      </c>
      <c r="G299" s="25">
        <v>49082</v>
      </c>
      <c r="H299" s="25">
        <v>9325.58</v>
      </c>
      <c r="I299" s="39">
        <v>58407.58</v>
      </c>
      <c r="J299" s="34">
        <v>50682.5</v>
      </c>
      <c r="K299" s="40">
        <f t="shared" si="312"/>
        <v>9629.6749999999993</v>
      </c>
      <c r="L299" s="41">
        <f t="shared" si="313"/>
        <v>60312.175000000003</v>
      </c>
      <c r="M299" s="34">
        <v>53350</v>
      </c>
      <c r="N299" s="34">
        <v>10136.5</v>
      </c>
      <c r="O299" s="34">
        <v>63486.5</v>
      </c>
      <c r="P299" s="36">
        <v>472966</v>
      </c>
      <c r="Q299" s="37">
        <v>89863.54</v>
      </c>
      <c r="R299" s="42">
        <f t="shared" si="293"/>
        <v>562829.54</v>
      </c>
      <c r="S299" s="36">
        <v>55000</v>
      </c>
      <c r="T299" s="36">
        <f t="shared" si="339"/>
        <v>10450</v>
      </c>
      <c r="U299" s="38">
        <f t="shared" si="340"/>
        <v>65450</v>
      </c>
      <c r="W299" s="50">
        <f t="shared" si="341"/>
        <v>58407.58</v>
      </c>
      <c r="X299" s="50">
        <f t="shared" si="342"/>
        <v>61914.063750000001</v>
      </c>
      <c r="Y299" s="51">
        <f t="shared" si="343"/>
        <v>61793.540807065016</v>
      </c>
      <c r="Z299" s="51">
        <f t="shared" si="344"/>
        <v>61853.789175232618</v>
      </c>
      <c r="AA299" s="51">
        <f t="shared" si="314"/>
        <v>2479.4584377454344</v>
      </c>
      <c r="AB299" s="109">
        <f t="shared" si="315"/>
        <v>4.0046772697026112E-2</v>
      </c>
      <c r="AC299" s="115">
        <f t="shared" si="338"/>
        <v>61914</v>
      </c>
      <c r="AD299" s="52" t="s">
        <v>28</v>
      </c>
    </row>
    <row r="300" spans="1:30" ht="15" customHeight="1" x14ac:dyDescent="0.25">
      <c r="A300" s="10">
        <v>13</v>
      </c>
      <c r="B300" s="16" t="s">
        <v>255</v>
      </c>
      <c r="C300" s="17" t="s">
        <v>202</v>
      </c>
      <c r="D300" s="18">
        <v>1</v>
      </c>
      <c r="E300" s="18" t="s">
        <v>27</v>
      </c>
      <c r="F300" s="18">
        <v>1</v>
      </c>
      <c r="G300" s="25">
        <v>24987.200000000001</v>
      </c>
      <c r="H300" s="25">
        <v>4747.5680000000002</v>
      </c>
      <c r="I300" s="39">
        <v>29734.768</v>
      </c>
      <c r="J300" s="34">
        <v>25802</v>
      </c>
      <c r="K300" s="40">
        <f t="shared" si="312"/>
        <v>4902.38</v>
      </c>
      <c r="L300" s="41">
        <f t="shared" si="313"/>
        <v>30704.38</v>
      </c>
      <c r="M300" s="34">
        <v>27160</v>
      </c>
      <c r="N300" s="34">
        <v>5160.3999999999996</v>
      </c>
      <c r="O300" s="34">
        <v>32320.400000000001</v>
      </c>
      <c r="P300" s="36">
        <v>752648</v>
      </c>
      <c r="Q300" s="37">
        <v>143003.12</v>
      </c>
      <c r="R300" s="42">
        <f t="shared" si="293"/>
        <v>895651.12</v>
      </c>
      <c r="S300" s="36">
        <v>28000</v>
      </c>
      <c r="T300" s="36">
        <f t="shared" si="339"/>
        <v>5320</v>
      </c>
      <c r="U300" s="38">
        <f t="shared" si="340"/>
        <v>33320</v>
      </c>
      <c r="W300" s="50">
        <f t="shared" si="341"/>
        <v>29734.768</v>
      </c>
      <c r="X300" s="50">
        <f t="shared" si="342"/>
        <v>31519.886999999999</v>
      </c>
      <c r="Y300" s="51">
        <f t="shared" si="343"/>
        <v>31458.529865414916</v>
      </c>
      <c r="Z300" s="51">
        <f t="shared" si="344"/>
        <v>31489.201761936605</v>
      </c>
      <c r="AA300" s="51">
        <f t="shared" si="314"/>
        <v>1262.2697501249477</v>
      </c>
      <c r="AB300" s="109">
        <f t="shared" si="315"/>
        <v>4.0046772697026091E-2</v>
      </c>
      <c r="AC300" s="115">
        <f t="shared" si="338"/>
        <v>31520</v>
      </c>
      <c r="AD300" s="52" t="s">
        <v>28</v>
      </c>
    </row>
    <row r="301" spans="1:30" ht="15" customHeight="1" x14ac:dyDescent="0.25">
      <c r="A301" s="10">
        <v>14</v>
      </c>
      <c r="B301" s="16" t="s">
        <v>256</v>
      </c>
      <c r="C301" s="17" t="s">
        <v>202</v>
      </c>
      <c r="D301" s="18">
        <v>1</v>
      </c>
      <c r="E301" s="18" t="s">
        <v>27</v>
      </c>
      <c r="F301" s="18">
        <v>1</v>
      </c>
      <c r="G301" s="25">
        <v>53544</v>
      </c>
      <c r="H301" s="25">
        <v>10173.36</v>
      </c>
      <c r="I301" s="39">
        <v>63717.36</v>
      </c>
      <c r="J301" s="34">
        <v>55290</v>
      </c>
      <c r="K301" s="40">
        <f t="shared" si="312"/>
        <v>10505.1</v>
      </c>
      <c r="L301" s="41">
        <f t="shared" si="313"/>
        <v>65795.100000000006</v>
      </c>
      <c r="M301" s="34">
        <v>58200</v>
      </c>
      <c r="N301" s="34">
        <v>11058</v>
      </c>
      <c r="O301" s="34">
        <v>69258</v>
      </c>
      <c r="P301" s="36">
        <v>748269</v>
      </c>
      <c r="Q301" s="37">
        <v>142171.10999999999</v>
      </c>
      <c r="R301" s="42">
        <f t="shared" si="293"/>
        <v>890440.11</v>
      </c>
      <c r="S301" s="36">
        <v>60000</v>
      </c>
      <c r="T301" s="36">
        <f t="shared" si="339"/>
        <v>11400</v>
      </c>
      <c r="U301" s="38">
        <f t="shared" si="340"/>
        <v>71400</v>
      </c>
      <c r="W301" s="50">
        <f t="shared" si="341"/>
        <v>63717.36</v>
      </c>
      <c r="X301" s="50">
        <f t="shared" si="342"/>
        <v>67542.615000000005</v>
      </c>
      <c r="Y301" s="51">
        <f t="shared" si="343"/>
        <v>67411.135425889108</v>
      </c>
      <c r="Z301" s="51">
        <f t="shared" si="344"/>
        <v>67476.860918435588</v>
      </c>
      <c r="AA301" s="51">
        <f t="shared" si="314"/>
        <v>2704.8637502677502</v>
      </c>
      <c r="AB301" s="109">
        <f t="shared" si="315"/>
        <v>4.0046772697026167E-2</v>
      </c>
      <c r="AC301" s="115">
        <f t="shared" si="338"/>
        <v>67543</v>
      </c>
      <c r="AD301" s="52" t="s">
        <v>28</v>
      </c>
    </row>
    <row r="302" spans="1:30" ht="15" customHeight="1" x14ac:dyDescent="0.25">
      <c r="A302" s="10">
        <v>15</v>
      </c>
      <c r="B302" s="16" t="s">
        <v>260</v>
      </c>
      <c r="C302" s="17" t="s">
        <v>202</v>
      </c>
      <c r="D302" s="18">
        <v>1</v>
      </c>
      <c r="E302" s="18" t="s">
        <v>27</v>
      </c>
      <c r="F302" s="18">
        <v>1</v>
      </c>
      <c r="G302" s="25">
        <v>160632</v>
      </c>
      <c r="H302" s="25">
        <v>30520.080000000002</v>
      </c>
      <c r="I302" s="39">
        <v>191152.08000000002</v>
      </c>
      <c r="J302" s="34">
        <v>165870</v>
      </c>
      <c r="K302" s="40">
        <f t="shared" si="312"/>
        <v>31515.3</v>
      </c>
      <c r="L302" s="41">
        <f t="shared" si="313"/>
        <v>197385.3</v>
      </c>
      <c r="M302" s="34">
        <v>174600</v>
      </c>
      <c r="N302" s="34">
        <v>33174</v>
      </c>
      <c r="O302" s="34">
        <v>207774</v>
      </c>
      <c r="P302" s="36">
        <v>695699</v>
      </c>
      <c r="Q302" s="37">
        <v>132182.81</v>
      </c>
      <c r="R302" s="42">
        <f t="shared" si="293"/>
        <v>827881.81</v>
      </c>
      <c r="S302" s="36">
        <v>180000</v>
      </c>
      <c r="T302" s="36">
        <f t="shared" si="339"/>
        <v>34200</v>
      </c>
      <c r="U302" s="38">
        <f t="shared" si="340"/>
        <v>214200</v>
      </c>
      <c r="W302" s="50">
        <f t="shared" si="316"/>
        <v>191152.08000000002</v>
      </c>
      <c r="X302" s="50">
        <f t="shared" si="317"/>
        <v>327678.63800000004</v>
      </c>
      <c r="Y302" s="51">
        <f t="shared" si="318"/>
        <v>238242.40647834691</v>
      </c>
      <c r="Z302" s="51">
        <f t="shared" si="319"/>
        <v>268296.22889650898</v>
      </c>
      <c r="AA302" s="51">
        <f t="shared" si="314"/>
        <v>96538.854973858557</v>
      </c>
      <c r="AB302" s="109">
        <f t="shared" si="315"/>
        <v>0.29461442943942701</v>
      </c>
      <c r="AC302" s="116">
        <f>ROUND((+Y302),0)</f>
        <v>238242</v>
      </c>
      <c r="AD302" s="52" t="s">
        <v>32</v>
      </c>
    </row>
    <row r="303" spans="1:30" ht="15" customHeight="1" x14ac:dyDescent="0.25">
      <c r="A303" s="10">
        <v>16</v>
      </c>
      <c r="B303" s="16" t="s">
        <v>261</v>
      </c>
      <c r="C303" s="17" t="s">
        <v>202</v>
      </c>
      <c r="D303" s="18">
        <v>1</v>
      </c>
      <c r="E303" s="18" t="s">
        <v>27</v>
      </c>
      <c r="F303" s="18">
        <v>1</v>
      </c>
      <c r="G303" s="25">
        <v>80316</v>
      </c>
      <c r="H303" s="25">
        <v>15260.04</v>
      </c>
      <c r="I303" s="39">
        <v>95576.040000000008</v>
      </c>
      <c r="J303" s="34">
        <v>82935</v>
      </c>
      <c r="K303" s="40">
        <f t="shared" si="312"/>
        <v>15757.65</v>
      </c>
      <c r="L303" s="41">
        <f t="shared" si="313"/>
        <v>98692.65</v>
      </c>
      <c r="M303" s="34">
        <v>87300</v>
      </c>
      <c r="N303" s="34">
        <v>16587</v>
      </c>
      <c r="O303" s="34">
        <v>103887</v>
      </c>
      <c r="P303" s="36">
        <v>709309</v>
      </c>
      <c r="Q303" s="37">
        <v>134768.71</v>
      </c>
      <c r="R303" s="42">
        <f t="shared" si="293"/>
        <v>844077.71</v>
      </c>
      <c r="S303" s="36">
        <v>90000</v>
      </c>
      <c r="T303" s="36">
        <f t="shared" si="339"/>
        <v>17100</v>
      </c>
      <c r="U303" s="38">
        <f t="shared" si="340"/>
        <v>107100</v>
      </c>
      <c r="W303" s="50">
        <f t="shared" ref="W303" si="345">MIN(U303,O303,L303,I303)</f>
        <v>95576.040000000008</v>
      </c>
      <c r="X303" s="50">
        <f t="shared" ref="X303" si="346">AVERAGE(U303,O303,L303,I303)</f>
        <v>101313.92250000002</v>
      </c>
      <c r="Y303" s="51">
        <f t="shared" ref="Y303" si="347">HARMEAN(U303,O303,L303,I303)</f>
        <v>101116.70313883368</v>
      </c>
      <c r="Z303" s="51">
        <f t="shared" ref="Z303" si="348">GEOMEAN(U303,O303,L303,I303)</f>
        <v>101215.29137765337</v>
      </c>
      <c r="AA303" s="51">
        <f t="shared" si="314"/>
        <v>4057.2956254016253</v>
      </c>
      <c r="AB303" s="109">
        <f t="shared" si="315"/>
        <v>4.004677269702616E-2</v>
      </c>
      <c r="AC303" s="115">
        <f>ROUND((+X303),0)</f>
        <v>101314</v>
      </c>
      <c r="AD303" s="52" t="s">
        <v>28</v>
      </c>
    </row>
    <row r="304" spans="1:30" ht="15" customHeight="1" x14ac:dyDescent="0.25">
      <c r="A304" s="10">
        <v>17</v>
      </c>
      <c r="B304" s="16" t="s">
        <v>262</v>
      </c>
      <c r="C304" s="17" t="s">
        <v>202</v>
      </c>
      <c r="D304" s="18">
        <v>1</v>
      </c>
      <c r="E304" s="18" t="s">
        <v>27</v>
      </c>
      <c r="F304" s="18">
        <v>1</v>
      </c>
      <c r="G304" s="25">
        <v>249872</v>
      </c>
      <c r="H304" s="25">
        <v>47475.68</v>
      </c>
      <c r="I304" s="39">
        <v>297347.68</v>
      </c>
      <c r="J304" s="34">
        <v>258020</v>
      </c>
      <c r="K304" s="40">
        <f t="shared" si="312"/>
        <v>49023.8</v>
      </c>
      <c r="L304" s="41">
        <f t="shared" si="313"/>
        <v>307043.8</v>
      </c>
      <c r="M304" s="34">
        <v>271600</v>
      </c>
      <c r="N304" s="34">
        <v>51604</v>
      </c>
      <c r="O304" s="34">
        <v>323204</v>
      </c>
      <c r="P304" s="36">
        <v>686268</v>
      </c>
      <c r="Q304" s="37">
        <v>130390.92</v>
      </c>
      <c r="R304" s="42">
        <f t="shared" si="293"/>
        <v>816658.92</v>
      </c>
      <c r="S304" s="36">
        <v>280000</v>
      </c>
      <c r="T304" s="36">
        <f t="shared" si="339"/>
        <v>53200</v>
      </c>
      <c r="U304" s="38">
        <f t="shared" si="340"/>
        <v>333200</v>
      </c>
      <c r="W304" s="50">
        <f t="shared" si="316"/>
        <v>297347.68</v>
      </c>
      <c r="X304" s="50">
        <f t="shared" si="317"/>
        <v>415490.88</v>
      </c>
      <c r="Y304" s="51">
        <f t="shared" si="318"/>
        <v>358688.96638615592</v>
      </c>
      <c r="Z304" s="51">
        <f t="shared" si="319"/>
        <v>381010.95534523745</v>
      </c>
      <c r="AA304" s="51">
        <f t="shared" si="314"/>
        <v>83539.857871078493</v>
      </c>
      <c r="AB304" s="109">
        <f t="shared" si="315"/>
        <v>0.20106303625985364</v>
      </c>
      <c r="AC304" s="116">
        <f t="shared" ref="AC304:AC305" si="349">ROUND((+Z304),0)</f>
        <v>381011</v>
      </c>
      <c r="AD304" s="52" t="s">
        <v>56</v>
      </c>
    </row>
    <row r="305" spans="1:30" ht="15" customHeight="1" x14ac:dyDescent="0.25">
      <c r="A305" s="10">
        <v>18</v>
      </c>
      <c r="B305" s="16" t="s">
        <v>263</v>
      </c>
      <c r="C305" s="17" t="s">
        <v>202</v>
      </c>
      <c r="D305" s="18">
        <v>1</v>
      </c>
      <c r="E305" s="18" t="s">
        <v>27</v>
      </c>
      <c r="F305" s="18">
        <v>1</v>
      </c>
      <c r="G305" s="25">
        <v>196328</v>
      </c>
      <c r="H305" s="25">
        <v>37302.32</v>
      </c>
      <c r="I305" s="39">
        <v>233630.32</v>
      </c>
      <c r="J305" s="34">
        <v>202730</v>
      </c>
      <c r="K305" s="40">
        <f t="shared" si="312"/>
        <v>38518.699999999997</v>
      </c>
      <c r="L305" s="41">
        <f t="shared" si="313"/>
        <v>241248.7</v>
      </c>
      <c r="M305" s="34">
        <v>213400</v>
      </c>
      <c r="N305" s="34">
        <v>40546</v>
      </c>
      <c r="O305" s="34">
        <v>253946</v>
      </c>
      <c r="P305" s="36">
        <v>699854</v>
      </c>
      <c r="Q305" s="37">
        <v>132972.26</v>
      </c>
      <c r="R305" s="42">
        <f t="shared" si="293"/>
        <v>832826.26</v>
      </c>
      <c r="S305" s="36">
        <v>220000</v>
      </c>
      <c r="T305" s="36">
        <f t="shared" si="339"/>
        <v>41800</v>
      </c>
      <c r="U305" s="38">
        <f t="shared" si="340"/>
        <v>261800</v>
      </c>
      <c r="W305" s="50">
        <f t="shared" si="316"/>
        <v>233630.32</v>
      </c>
      <c r="X305" s="50">
        <f t="shared" si="317"/>
        <v>364690.25599999999</v>
      </c>
      <c r="Y305" s="51">
        <f t="shared" si="318"/>
        <v>287626.56178679859</v>
      </c>
      <c r="Z305" s="51">
        <f t="shared" si="319"/>
        <v>315392.90764600696</v>
      </c>
      <c r="AA305" s="51">
        <f t="shared" si="314"/>
        <v>92673.36948747492</v>
      </c>
      <c r="AB305" s="109">
        <f t="shared" si="315"/>
        <v>0.25411528814599016</v>
      </c>
      <c r="AC305" s="116">
        <f t="shared" si="349"/>
        <v>315393</v>
      </c>
      <c r="AD305" s="52" t="s">
        <v>56</v>
      </c>
    </row>
    <row r="306" spans="1:30" ht="28.5" customHeight="1" x14ac:dyDescent="0.25">
      <c r="A306" s="10">
        <v>19</v>
      </c>
      <c r="B306" s="16" t="s">
        <v>264</v>
      </c>
      <c r="C306" s="17" t="s">
        <v>26</v>
      </c>
      <c r="D306" s="18">
        <v>1</v>
      </c>
      <c r="E306" s="18" t="s">
        <v>27</v>
      </c>
      <c r="F306" s="18">
        <v>1</v>
      </c>
      <c r="G306" s="25">
        <v>71392</v>
      </c>
      <c r="H306" s="25">
        <v>13564.48</v>
      </c>
      <c r="I306" s="39">
        <v>84956.479999999996</v>
      </c>
      <c r="J306" s="34">
        <v>73720</v>
      </c>
      <c r="K306" s="40">
        <f t="shared" si="312"/>
        <v>14006.8</v>
      </c>
      <c r="L306" s="41">
        <f t="shared" si="313"/>
        <v>87726.8</v>
      </c>
      <c r="M306" s="34">
        <v>77600</v>
      </c>
      <c r="N306" s="34">
        <v>14744</v>
      </c>
      <c r="O306" s="34">
        <v>92344</v>
      </c>
      <c r="P306" s="36">
        <v>1013307</v>
      </c>
      <c r="Q306" s="37">
        <v>192528.33</v>
      </c>
      <c r="R306" s="42">
        <f t="shared" si="293"/>
        <v>1205835.33</v>
      </c>
      <c r="S306" s="36">
        <v>80000</v>
      </c>
      <c r="T306" s="36">
        <f t="shared" si="339"/>
        <v>15200</v>
      </c>
      <c r="U306" s="38">
        <f t="shared" si="340"/>
        <v>95200</v>
      </c>
      <c r="W306" s="50">
        <f t="shared" ref="W306:W307" si="350">MIN(U306,O306,L306,I306)</f>
        <v>84956.479999999996</v>
      </c>
      <c r="X306" s="50">
        <f t="shared" ref="X306:X307" si="351">AVERAGE(U306,O306,L306,I306)</f>
        <v>90056.819999999992</v>
      </c>
      <c r="Y306" s="51">
        <f t="shared" ref="Y306:Y307" si="352">HARMEAN(U306,O306,L306,I306)</f>
        <v>89881.513901185477</v>
      </c>
      <c r="Z306" s="51">
        <f t="shared" ref="Z306:Z307" si="353">GEOMEAN(U306,O306,L306,I306)</f>
        <v>89969.147891247441</v>
      </c>
      <c r="AA306" s="51">
        <f t="shared" si="314"/>
        <v>3606.4850003569932</v>
      </c>
      <c r="AB306" s="109">
        <f t="shared" si="315"/>
        <v>4.0046772697026091E-2</v>
      </c>
      <c r="AC306" s="115">
        <f t="shared" ref="AC306:AC307" si="354">ROUND((+X306),0)</f>
        <v>90057</v>
      </c>
      <c r="AD306" s="52" t="s">
        <v>28</v>
      </c>
    </row>
    <row r="307" spans="1:30" ht="15" customHeight="1" x14ac:dyDescent="0.25">
      <c r="A307" s="10">
        <v>20</v>
      </c>
      <c r="B307" s="16" t="s">
        <v>265</v>
      </c>
      <c r="C307" s="17" t="s">
        <v>202</v>
      </c>
      <c r="D307" s="18">
        <v>1</v>
      </c>
      <c r="E307" s="18" t="s">
        <v>27</v>
      </c>
      <c r="F307" s="18">
        <v>1</v>
      </c>
      <c r="G307" s="25">
        <v>53544</v>
      </c>
      <c r="H307" s="25">
        <v>10173.36</v>
      </c>
      <c r="I307" s="39">
        <v>63717.36</v>
      </c>
      <c r="J307" s="34">
        <v>55290</v>
      </c>
      <c r="K307" s="40">
        <f t="shared" si="312"/>
        <v>10505.1</v>
      </c>
      <c r="L307" s="41">
        <f t="shared" si="313"/>
        <v>65795.100000000006</v>
      </c>
      <c r="M307" s="34">
        <v>58200</v>
      </c>
      <c r="N307" s="34">
        <v>11058</v>
      </c>
      <c r="O307" s="34">
        <v>69258</v>
      </c>
      <c r="P307" s="36">
        <v>745496</v>
      </c>
      <c r="Q307" s="37">
        <v>141644.24</v>
      </c>
      <c r="R307" s="42">
        <f t="shared" si="293"/>
        <v>887140.24</v>
      </c>
      <c r="S307" s="36">
        <v>60000</v>
      </c>
      <c r="T307" s="36">
        <f t="shared" si="339"/>
        <v>11400</v>
      </c>
      <c r="U307" s="38">
        <f t="shared" si="340"/>
        <v>71400</v>
      </c>
      <c r="W307" s="50">
        <f t="shared" si="350"/>
        <v>63717.36</v>
      </c>
      <c r="X307" s="50">
        <f t="shared" si="351"/>
        <v>67542.615000000005</v>
      </c>
      <c r="Y307" s="51">
        <f t="shared" si="352"/>
        <v>67411.135425889108</v>
      </c>
      <c r="Z307" s="51">
        <f t="shared" si="353"/>
        <v>67476.860918435588</v>
      </c>
      <c r="AA307" s="51">
        <f t="shared" si="314"/>
        <v>2704.8637502677502</v>
      </c>
      <c r="AB307" s="109">
        <f t="shared" si="315"/>
        <v>4.0046772697026167E-2</v>
      </c>
      <c r="AC307" s="115">
        <f t="shared" si="354"/>
        <v>67543</v>
      </c>
      <c r="AD307" s="52" t="s">
        <v>28</v>
      </c>
    </row>
    <row r="308" spans="1:30" ht="15" customHeight="1" x14ac:dyDescent="0.25">
      <c r="A308" s="10">
        <v>21</v>
      </c>
      <c r="B308" s="16" t="s">
        <v>266</v>
      </c>
      <c r="C308" s="17" t="s">
        <v>202</v>
      </c>
      <c r="D308" s="18">
        <v>1</v>
      </c>
      <c r="E308" s="18" t="s">
        <v>27</v>
      </c>
      <c r="F308" s="18">
        <v>1</v>
      </c>
      <c r="G308" s="25">
        <v>133860</v>
      </c>
      <c r="H308" s="25">
        <v>25433.4</v>
      </c>
      <c r="I308" s="39">
        <v>159293.4</v>
      </c>
      <c r="J308" s="34">
        <v>138225</v>
      </c>
      <c r="K308" s="40">
        <f t="shared" si="312"/>
        <v>26262.75</v>
      </c>
      <c r="L308" s="41">
        <f t="shared" si="313"/>
        <v>164487.75</v>
      </c>
      <c r="M308" s="34">
        <v>145500</v>
      </c>
      <c r="N308" s="34">
        <v>27645</v>
      </c>
      <c r="O308" s="34">
        <v>173145</v>
      </c>
      <c r="P308" s="36">
        <v>736965</v>
      </c>
      <c r="Q308" s="37">
        <v>140023.35</v>
      </c>
      <c r="R308" s="42">
        <f t="shared" si="293"/>
        <v>876988.35</v>
      </c>
      <c r="S308" s="36">
        <v>150000</v>
      </c>
      <c r="T308" s="36">
        <f t="shared" si="339"/>
        <v>28500</v>
      </c>
      <c r="U308" s="38">
        <f t="shared" si="340"/>
        <v>178500</v>
      </c>
      <c r="W308" s="50">
        <f t="shared" si="316"/>
        <v>159293.4</v>
      </c>
      <c r="X308" s="50">
        <f t="shared" si="317"/>
        <v>310482.90000000002</v>
      </c>
      <c r="Y308" s="51">
        <f t="shared" si="318"/>
        <v>201003.27117355517</v>
      </c>
      <c r="Z308" s="51">
        <f t="shared" si="319"/>
        <v>234571.18849586838</v>
      </c>
      <c r="AA308" s="51">
        <f t="shared" si="314"/>
        <v>106907.12069420352</v>
      </c>
      <c r="AB308" s="109">
        <f t="shared" si="315"/>
        <v>0.34432530968437719</v>
      </c>
      <c r="AC308" s="116">
        <f>ROUND((+Y308),0)</f>
        <v>201003</v>
      </c>
      <c r="AD308" s="52" t="s">
        <v>32</v>
      </c>
    </row>
    <row r="309" spans="1:30" ht="15" customHeight="1" x14ac:dyDescent="0.25">
      <c r="A309" s="10">
        <v>22</v>
      </c>
      <c r="B309" s="16" t="s">
        <v>267</v>
      </c>
      <c r="C309" s="17" t="s">
        <v>202</v>
      </c>
      <c r="D309" s="18">
        <v>1</v>
      </c>
      <c r="E309" s="18" t="s">
        <v>27</v>
      </c>
      <c r="F309" s="18">
        <v>1</v>
      </c>
      <c r="G309" s="25">
        <v>44620</v>
      </c>
      <c r="H309" s="25">
        <v>8477.7999999999993</v>
      </c>
      <c r="I309" s="39">
        <v>53097.8</v>
      </c>
      <c r="J309" s="34">
        <v>46075</v>
      </c>
      <c r="K309" s="40">
        <f t="shared" si="312"/>
        <v>8754.25</v>
      </c>
      <c r="L309" s="41">
        <f t="shared" si="313"/>
        <v>54829.25</v>
      </c>
      <c r="M309" s="34">
        <v>48500</v>
      </c>
      <c r="N309" s="34">
        <v>9215</v>
      </c>
      <c r="O309" s="34">
        <v>57715</v>
      </c>
      <c r="P309" s="36">
        <v>874494</v>
      </c>
      <c r="Q309" s="37">
        <v>166153.85999999999</v>
      </c>
      <c r="R309" s="42">
        <f t="shared" si="293"/>
        <v>1040647.86</v>
      </c>
      <c r="S309" s="36">
        <v>50000</v>
      </c>
      <c r="T309" s="36">
        <f t="shared" si="339"/>
        <v>9500</v>
      </c>
      <c r="U309" s="38">
        <f t="shared" si="340"/>
        <v>59500</v>
      </c>
      <c r="W309" s="50">
        <f t="shared" ref="W309:W310" si="355">MIN(U309,O309,L309,I309)</f>
        <v>53097.8</v>
      </c>
      <c r="X309" s="50">
        <f t="shared" ref="X309:X310" si="356">AVERAGE(U309,O309,L309,I309)</f>
        <v>56285.512499999997</v>
      </c>
      <c r="Y309" s="51">
        <f t="shared" ref="Y309:Y310" si="357">HARMEAN(U309,O309,L309,I309)</f>
        <v>56175.94618824093</v>
      </c>
      <c r="Z309" s="51">
        <f t="shared" ref="Z309:Z310" si="358">GEOMEAN(U309,O309,L309,I309)</f>
        <v>56230.717432029647</v>
      </c>
      <c r="AA309" s="51">
        <f t="shared" si="314"/>
        <v>2254.0531252231181</v>
      </c>
      <c r="AB309" s="109">
        <f t="shared" si="315"/>
        <v>4.0046772697026042E-2</v>
      </c>
      <c r="AC309" s="115">
        <f t="shared" ref="AC309:AC310" si="359">ROUND((+X309),0)</f>
        <v>56286</v>
      </c>
      <c r="AD309" s="52" t="s">
        <v>28</v>
      </c>
    </row>
    <row r="310" spans="1:30" ht="15" customHeight="1" x14ac:dyDescent="0.25">
      <c r="A310" s="10">
        <v>23</v>
      </c>
      <c r="B310" s="16" t="s">
        <v>268</v>
      </c>
      <c r="C310" s="17" t="s">
        <v>202</v>
      </c>
      <c r="D310" s="18">
        <v>1</v>
      </c>
      <c r="E310" s="18" t="s">
        <v>27</v>
      </c>
      <c r="F310" s="18">
        <v>1</v>
      </c>
      <c r="G310" s="25">
        <v>80316</v>
      </c>
      <c r="H310" s="25">
        <v>15260.04</v>
      </c>
      <c r="I310" s="39">
        <v>95576.040000000008</v>
      </c>
      <c r="J310" s="34">
        <v>82935</v>
      </c>
      <c r="K310" s="40">
        <f t="shared" si="312"/>
        <v>15757.65</v>
      </c>
      <c r="L310" s="41">
        <f t="shared" si="313"/>
        <v>98692.65</v>
      </c>
      <c r="M310" s="34">
        <v>87300</v>
      </c>
      <c r="N310" s="34">
        <v>16587</v>
      </c>
      <c r="O310" s="34">
        <v>103887</v>
      </c>
      <c r="P310" s="36">
        <v>869560</v>
      </c>
      <c r="Q310" s="37">
        <v>165216.4</v>
      </c>
      <c r="R310" s="42">
        <f t="shared" si="293"/>
        <v>1034776.4</v>
      </c>
      <c r="S310" s="36">
        <v>90000</v>
      </c>
      <c r="T310" s="36">
        <f t="shared" si="339"/>
        <v>17100</v>
      </c>
      <c r="U310" s="38">
        <f t="shared" si="340"/>
        <v>107100</v>
      </c>
      <c r="W310" s="50">
        <f t="shared" si="355"/>
        <v>95576.040000000008</v>
      </c>
      <c r="X310" s="50">
        <f t="shared" si="356"/>
        <v>101313.92250000002</v>
      </c>
      <c r="Y310" s="51">
        <f t="shared" si="357"/>
        <v>101116.70313883368</v>
      </c>
      <c r="Z310" s="51">
        <f t="shared" si="358"/>
        <v>101215.29137765337</v>
      </c>
      <c r="AA310" s="51">
        <f t="shared" si="314"/>
        <v>4057.2956254016253</v>
      </c>
      <c r="AB310" s="109">
        <f t="shared" si="315"/>
        <v>4.004677269702616E-2</v>
      </c>
      <c r="AC310" s="115">
        <f t="shared" si="359"/>
        <v>101314</v>
      </c>
      <c r="AD310" s="52" t="s">
        <v>28</v>
      </c>
    </row>
    <row r="311" spans="1:30" ht="15" customHeight="1" x14ac:dyDescent="0.25">
      <c r="A311" s="10">
        <v>24</v>
      </c>
      <c r="B311" s="16" t="s">
        <v>269</v>
      </c>
      <c r="C311" s="17" t="s">
        <v>202</v>
      </c>
      <c r="D311" s="18">
        <v>1</v>
      </c>
      <c r="E311" s="18" t="s">
        <v>27</v>
      </c>
      <c r="F311" s="18">
        <v>1</v>
      </c>
      <c r="G311" s="25">
        <v>178480</v>
      </c>
      <c r="H311" s="25">
        <v>33911.199999999997</v>
      </c>
      <c r="I311" s="39">
        <v>212391.2</v>
      </c>
      <c r="J311" s="34">
        <v>184300</v>
      </c>
      <c r="K311" s="40">
        <f t="shared" si="312"/>
        <v>35017</v>
      </c>
      <c r="L311" s="41">
        <f t="shared" si="313"/>
        <v>219317</v>
      </c>
      <c r="M311" s="34">
        <v>194000</v>
      </c>
      <c r="N311" s="34">
        <v>36860</v>
      </c>
      <c r="O311" s="34">
        <v>230860</v>
      </c>
      <c r="P311" s="36">
        <v>876835</v>
      </c>
      <c r="Q311" s="37">
        <v>166598.65</v>
      </c>
      <c r="R311" s="42">
        <f t="shared" si="293"/>
        <v>1043433.65</v>
      </c>
      <c r="S311" s="36">
        <v>200000</v>
      </c>
      <c r="T311" s="36">
        <f t="shared" si="339"/>
        <v>38000</v>
      </c>
      <c r="U311" s="38">
        <f t="shared" si="340"/>
        <v>238000</v>
      </c>
      <c r="W311" s="50">
        <f t="shared" si="316"/>
        <v>212391.2</v>
      </c>
      <c r="X311" s="50">
        <f t="shared" si="317"/>
        <v>388800.37</v>
      </c>
      <c r="Y311" s="51">
        <f t="shared" si="318"/>
        <v>266530.37940278865</v>
      </c>
      <c r="Z311" s="51">
        <f t="shared" si="319"/>
        <v>305717.1909007394</v>
      </c>
      <c r="AA311" s="51">
        <f t="shared" si="314"/>
        <v>124740.12037049027</v>
      </c>
      <c r="AB311" s="109">
        <f t="shared" si="315"/>
        <v>0.32083333760842425</v>
      </c>
      <c r="AC311" s="116">
        <f>ROUND((+Y311),0)</f>
        <v>266530</v>
      </c>
      <c r="AD311" s="52" t="s">
        <v>32</v>
      </c>
    </row>
    <row r="312" spans="1:30" ht="15" customHeight="1" x14ac:dyDescent="0.25">
      <c r="A312" s="10">
        <v>25</v>
      </c>
      <c r="B312" s="16" t="s">
        <v>270</v>
      </c>
      <c r="C312" s="17" t="s">
        <v>202</v>
      </c>
      <c r="D312" s="18">
        <v>1</v>
      </c>
      <c r="E312" s="18" t="s">
        <v>27</v>
      </c>
      <c r="F312" s="18">
        <v>1</v>
      </c>
      <c r="G312" s="25">
        <v>98164</v>
      </c>
      <c r="H312" s="25">
        <v>18651.16</v>
      </c>
      <c r="I312" s="39">
        <v>116815.16</v>
      </c>
      <c r="J312" s="34">
        <v>101365</v>
      </c>
      <c r="K312" s="40">
        <f t="shared" si="312"/>
        <v>19259.349999999999</v>
      </c>
      <c r="L312" s="41">
        <f t="shared" si="313"/>
        <v>120624.35</v>
      </c>
      <c r="M312" s="34">
        <v>106700</v>
      </c>
      <c r="N312" s="34">
        <v>20273</v>
      </c>
      <c r="O312" s="34">
        <v>126973</v>
      </c>
      <c r="P312" s="36">
        <v>861683</v>
      </c>
      <c r="Q312" s="37">
        <v>163719.76999999999</v>
      </c>
      <c r="R312" s="42">
        <f t="shared" si="293"/>
        <v>1025402.77</v>
      </c>
      <c r="S312" s="36">
        <v>110000</v>
      </c>
      <c r="T312" s="36">
        <f t="shared" si="339"/>
        <v>20900</v>
      </c>
      <c r="U312" s="38">
        <f t="shared" si="340"/>
        <v>130900</v>
      </c>
      <c r="W312" s="50">
        <f t="shared" ref="W312:W313" si="360">MIN(U312,O312,L312,I312)</f>
        <v>116815.16</v>
      </c>
      <c r="X312" s="50">
        <f t="shared" ref="X312:X313" si="361">AVERAGE(U312,O312,L312,I312)</f>
        <v>123828.1275</v>
      </c>
      <c r="Y312" s="51">
        <f t="shared" ref="Y312:Y313" si="362">HARMEAN(U312,O312,L312,I312)</f>
        <v>123587.08161413003</v>
      </c>
      <c r="Z312" s="51">
        <f t="shared" ref="Z312:Z313" si="363">GEOMEAN(U312,O312,L312,I312)</f>
        <v>123707.57835046524</v>
      </c>
      <c r="AA312" s="51">
        <f t="shared" si="314"/>
        <v>4958.9168754908687</v>
      </c>
      <c r="AB312" s="109">
        <f t="shared" si="315"/>
        <v>4.0046772697026112E-2</v>
      </c>
      <c r="AC312" s="115">
        <f t="shared" ref="AC312:AC320" si="364">ROUND((+X312),0)</f>
        <v>123828</v>
      </c>
      <c r="AD312" s="52" t="s">
        <v>28</v>
      </c>
    </row>
    <row r="313" spans="1:30" ht="28.5" customHeight="1" x14ac:dyDescent="0.25">
      <c r="A313" s="10">
        <v>26</v>
      </c>
      <c r="B313" s="16" t="s">
        <v>271</v>
      </c>
      <c r="C313" s="17" t="s">
        <v>26</v>
      </c>
      <c r="D313" s="18">
        <v>1</v>
      </c>
      <c r="E313" s="18" t="s">
        <v>27</v>
      </c>
      <c r="F313" s="18">
        <v>1</v>
      </c>
      <c r="G313" s="25">
        <v>44620</v>
      </c>
      <c r="H313" s="25">
        <v>8477.7999999999993</v>
      </c>
      <c r="I313" s="39">
        <v>53097.8</v>
      </c>
      <c r="J313" s="34">
        <v>46075</v>
      </c>
      <c r="K313" s="40">
        <f t="shared" si="312"/>
        <v>8754.25</v>
      </c>
      <c r="L313" s="41">
        <f t="shared" si="313"/>
        <v>54829.25</v>
      </c>
      <c r="M313" s="34">
        <v>48500</v>
      </c>
      <c r="N313" s="34">
        <v>9215</v>
      </c>
      <c r="O313" s="34">
        <v>57715</v>
      </c>
      <c r="P313" s="36">
        <v>996943</v>
      </c>
      <c r="Q313" s="37">
        <v>189419.17</v>
      </c>
      <c r="R313" s="42">
        <f t="shared" si="293"/>
        <v>1186362.17</v>
      </c>
      <c r="S313" s="36">
        <v>50000</v>
      </c>
      <c r="T313" s="36">
        <f t="shared" si="339"/>
        <v>9500</v>
      </c>
      <c r="U313" s="38">
        <f t="shared" si="340"/>
        <v>59500</v>
      </c>
      <c r="W313" s="50">
        <f t="shared" si="360"/>
        <v>53097.8</v>
      </c>
      <c r="X313" s="50">
        <f t="shared" si="361"/>
        <v>56285.512499999997</v>
      </c>
      <c r="Y313" s="51">
        <f t="shared" si="362"/>
        <v>56175.94618824093</v>
      </c>
      <c r="Z313" s="51">
        <f t="shared" si="363"/>
        <v>56230.717432029647</v>
      </c>
      <c r="AA313" s="51">
        <f t="shared" si="314"/>
        <v>2254.0531252231181</v>
      </c>
      <c r="AB313" s="109">
        <f t="shared" si="315"/>
        <v>4.0046772697026042E-2</v>
      </c>
      <c r="AC313" s="115">
        <f t="shared" si="364"/>
        <v>56286</v>
      </c>
      <c r="AD313" s="52" t="s">
        <v>28</v>
      </c>
    </row>
    <row r="314" spans="1:30" ht="28.5" customHeight="1" x14ac:dyDescent="0.25">
      <c r="A314" s="10">
        <v>27</v>
      </c>
      <c r="B314" s="16" t="s">
        <v>272</v>
      </c>
      <c r="C314" s="17" t="s">
        <v>258</v>
      </c>
      <c r="D314" s="18">
        <v>1</v>
      </c>
      <c r="E314" s="18" t="s">
        <v>27</v>
      </c>
      <c r="F314" s="18">
        <v>1</v>
      </c>
      <c r="G314" s="25">
        <v>35696</v>
      </c>
      <c r="H314" s="25">
        <v>6782.24</v>
      </c>
      <c r="I314" s="39">
        <v>42478.239999999998</v>
      </c>
      <c r="J314" s="34">
        <v>36860</v>
      </c>
      <c r="K314" s="40">
        <f t="shared" si="312"/>
        <v>7003.4</v>
      </c>
      <c r="L314" s="41">
        <f t="shared" si="313"/>
        <v>43863.4</v>
      </c>
      <c r="M314" s="34">
        <v>38800</v>
      </c>
      <c r="N314" s="34">
        <v>7372</v>
      </c>
      <c r="O314" s="34">
        <v>46172</v>
      </c>
      <c r="P314" s="36">
        <v>609872</v>
      </c>
      <c r="Q314" s="37">
        <v>115875.68</v>
      </c>
      <c r="R314" s="42">
        <f t="shared" si="293"/>
        <v>725747.67999999993</v>
      </c>
      <c r="S314" s="36">
        <v>40000</v>
      </c>
      <c r="T314" s="36">
        <f t="shared" si="339"/>
        <v>7600</v>
      </c>
      <c r="U314" s="38">
        <f t="shared" si="340"/>
        <v>47600</v>
      </c>
      <c r="W314" s="50">
        <f t="shared" ref="W314:W320" si="365">MIN(U314,O314,L314,I314)</f>
        <v>42478.239999999998</v>
      </c>
      <c r="X314" s="50">
        <f t="shared" ref="X314:X320" si="366">AVERAGE(U314,O314,L314,I314)</f>
        <v>45028.409999999996</v>
      </c>
      <c r="Y314" s="51">
        <f t="shared" ref="Y314:Y320" si="367">HARMEAN(U314,O314,L314,I314)</f>
        <v>44940.756950592739</v>
      </c>
      <c r="Z314" s="51">
        <f t="shared" ref="Z314:Z320" si="368">GEOMEAN(U314,O314,L314,I314)</f>
        <v>44984.573945623721</v>
      </c>
      <c r="AA314" s="51">
        <f t="shared" si="314"/>
        <v>1803.2425001784966</v>
      </c>
      <c r="AB314" s="109">
        <f t="shared" si="315"/>
        <v>4.0046772697026091E-2</v>
      </c>
      <c r="AC314" s="115">
        <f t="shared" si="364"/>
        <v>45028</v>
      </c>
      <c r="AD314" s="52" t="s">
        <v>28</v>
      </c>
    </row>
    <row r="315" spans="1:30" ht="28.5" customHeight="1" x14ac:dyDescent="0.25">
      <c r="A315" s="10">
        <v>28</v>
      </c>
      <c r="B315" s="16" t="s">
        <v>273</v>
      </c>
      <c r="C315" s="17" t="s">
        <v>258</v>
      </c>
      <c r="D315" s="18">
        <v>1</v>
      </c>
      <c r="E315" s="18" t="s">
        <v>27</v>
      </c>
      <c r="F315" s="18">
        <v>1</v>
      </c>
      <c r="G315" s="25">
        <v>49082</v>
      </c>
      <c r="H315" s="25">
        <v>9325.58</v>
      </c>
      <c r="I315" s="39">
        <v>58407.58</v>
      </c>
      <c r="J315" s="34">
        <v>50682.5</v>
      </c>
      <c r="K315" s="40">
        <f t="shared" si="312"/>
        <v>9629.6749999999993</v>
      </c>
      <c r="L315" s="41">
        <f t="shared" si="313"/>
        <v>60312.175000000003</v>
      </c>
      <c r="M315" s="34">
        <v>53350</v>
      </c>
      <c r="N315" s="34">
        <v>10136.5</v>
      </c>
      <c r="O315" s="34">
        <v>63486.5</v>
      </c>
      <c r="P315" s="36">
        <v>633438</v>
      </c>
      <c r="Q315" s="37">
        <v>120353.22</v>
      </c>
      <c r="R315" s="42">
        <f t="shared" si="293"/>
        <v>753791.22</v>
      </c>
      <c r="S315" s="36">
        <v>55000</v>
      </c>
      <c r="T315" s="36">
        <f t="shared" si="339"/>
        <v>10450</v>
      </c>
      <c r="U315" s="38">
        <f t="shared" si="340"/>
        <v>65450</v>
      </c>
      <c r="W315" s="50">
        <f t="shared" si="365"/>
        <v>58407.58</v>
      </c>
      <c r="X315" s="50">
        <f t="shared" si="366"/>
        <v>61914.063750000001</v>
      </c>
      <c r="Y315" s="51">
        <f t="shared" si="367"/>
        <v>61793.540807065016</v>
      </c>
      <c r="Z315" s="51">
        <f t="shared" si="368"/>
        <v>61853.789175232618</v>
      </c>
      <c r="AA315" s="51">
        <f t="shared" si="314"/>
        <v>2479.4584377454344</v>
      </c>
      <c r="AB315" s="109">
        <f t="shared" si="315"/>
        <v>4.0046772697026112E-2</v>
      </c>
      <c r="AC315" s="115">
        <f t="shared" si="364"/>
        <v>61914</v>
      </c>
      <c r="AD315" s="52" t="s">
        <v>28</v>
      </c>
    </row>
    <row r="316" spans="1:30" ht="28.5" customHeight="1" x14ac:dyDescent="0.25">
      <c r="A316" s="10">
        <v>29</v>
      </c>
      <c r="B316" s="16" t="s">
        <v>274</v>
      </c>
      <c r="C316" s="17" t="s">
        <v>258</v>
      </c>
      <c r="D316" s="18">
        <v>1</v>
      </c>
      <c r="E316" s="18" t="s">
        <v>27</v>
      </c>
      <c r="F316" s="18">
        <v>1</v>
      </c>
      <c r="G316" s="25">
        <v>44620</v>
      </c>
      <c r="H316" s="25">
        <v>8477.7999999999993</v>
      </c>
      <c r="I316" s="39">
        <v>53097.8</v>
      </c>
      <c r="J316" s="34">
        <v>46075</v>
      </c>
      <c r="K316" s="40">
        <f t="shared" si="312"/>
        <v>8754.25</v>
      </c>
      <c r="L316" s="41">
        <f t="shared" si="313"/>
        <v>54829.25</v>
      </c>
      <c r="M316" s="34">
        <v>48500</v>
      </c>
      <c r="N316" s="34">
        <v>9215</v>
      </c>
      <c r="O316" s="34">
        <v>57715</v>
      </c>
      <c r="P316" s="36">
        <v>409615</v>
      </c>
      <c r="Q316" s="37">
        <v>77826.850000000006</v>
      </c>
      <c r="R316" s="42">
        <f t="shared" si="293"/>
        <v>487441.85</v>
      </c>
      <c r="S316" s="36">
        <v>50000</v>
      </c>
      <c r="T316" s="36">
        <f t="shared" si="339"/>
        <v>9500</v>
      </c>
      <c r="U316" s="38">
        <f t="shared" si="340"/>
        <v>59500</v>
      </c>
      <c r="W316" s="50">
        <f t="shared" si="365"/>
        <v>53097.8</v>
      </c>
      <c r="X316" s="50">
        <f t="shared" si="366"/>
        <v>56285.512499999997</v>
      </c>
      <c r="Y316" s="51">
        <f t="shared" si="367"/>
        <v>56175.94618824093</v>
      </c>
      <c r="Z316" s="51">
        <f t="shared" si="368"/>
        <v>56230.717432029647</v>
      </c>
      <c r="AA316" s="51">
        <f t="shared" si="314"/>
        <v>2254.0531252231181</v>
      </c>
      <c r="AB316" s="109">
        <f t="shared" si="315"/>
        <v>4.0046772697026042E-2</v>
      </c>
      <c r="AC316" s="115">
        <f t="shared" si="364"/>
        <v>56286</v>
      </c>
      <c r="AD316" s="52" t="s">
        <v>28</v>
      </c>
    </row>
    <row r="317" spans="1:30" ht="15" customHeight="1" x14ac:dyDescent="0.25">
      <c r="A317" s="10">
        <v>30</v>
      </c>
      <c r="B317" s="16" t="s">
        <v>275</v>
      </c>
      <c r="C317" s="17" t="s">
        <v>258</v>
      </c>
      <c r="D317" s="18">
        <v>1</v>
      </c>
      <c r="E317" s="18" t="s">
        <v>27</v>
      </c>
      <c r="F317" s="18">
        <v>1</v>
      </c>
      <c r="G317" s="25">
        <v>44620</v>
      </c>
      <c r="H317" s="25">
        <v>8477.7999999999993</v>
      </c>
      <c r="I317" s="39">
        <v>53097.8</v>
      </c>
      <c r="J317" s="34">
        <v>46075</v>
      </c>
      <c r="K317" s="40">
        <f t="shared" si="312"/>
        <v>8754.25</v>
      </c>
      <c r="L317" s="41">
        <f t="shared" si="313"/>
        <v>54829.25</v>
      </c>
      <c r="M317" s="34">
        <v>48500</v>
      </c>
      <c r="N317" s="34">
        <v>9215</v>
      </c>
      <c r="O317" s="34">
        <v>57715</v>
      </c>
      <c r="P317" s="36">
        <v>475196</v>
      </c>
      <c r="Q317" s="37">
        <v>90287.24</v>
      </c>
      <c r="R317" s="42">
        <f t="shared" si="293"/>
        <v>565483.24</v>
      </c>
      <c r="S317" s="36">
        <v>50000</v>
      </c>
      <c r="T317" s="36">
        <f t="shared" si="339"/>
        <v>9500</v>
      </c>
      <c r="U317" s="38">
        <f t="shared" si="340"/>
        <v>59500</v>
      </c>
      <c r="W317" s="50">
        <f t="shared" si="365"/>
        <v>53097.8</v>
      </c>
      <c r="X317" s="50">
        <f t="shared" si="366"/>
        <v>56285.512499999997</v>
      </c>
      <c r="Y317" s="51">
        <f t="shared" si="367"/>
        <v>56175.94618824093</v>
      </c>
      <c r="Z317" s="51">
        <f t="shared" si="368"/>
        <v>56230.717432029647</v>
      </c>
      <c r="AA317" s="51">
        <f t="shared" si="314"/>
        <v>2254.0531252231181</v>
      </c>
      <c r="AB317" s="109">
        <f t="shared" si="315"/>
        <v>4.0046772697026042E-2</v>
      </c>
      <c r="AC317" s="115">
        <f t="shared" si="364"/>
        <v>56286</v>
      </c>
      <c r="AD317" s="52" t="s">
        <v>28</v>
      </c>
    </row>
    <row r="318" spans="1:30" ht="28.5" customHeight="1" x14ac:dyDescent="0.25">
      <c r="A318" s="10">
        <v>31</v>
      </c>
      <c r="B318" s="16" t="s">
        <v>276</v>
      </c>
      <c r="C318" s="17" t="s">
        <v>258</v>
      </c>
      <c r="D318" s="18">
        <v>1</v>
      </c>
      <c r="E318" s="18" t="s">
        <v>27</v>
      </c>
      <c r="F318" s="18">
        <v>1</v>
      </c>
      <c r="G318" s="25">
        <v>49082</v>
      </c>
      <c r="H318" s="25">
        <v>9325.58</v>
      </c>
      <c r="I318" s="39">
        <v>58407.58</v>
      </c>
      <c r="J318" s="34">
        <v>50682.5</v>
      </c>
      <c r="K318" s="40">
        <f t="shared" si="312"/>
        <v>9629.6749999999993</v>
      </c>
      <c r="L318" s="41">
        <f t="shared" si="313"/>
        <v>60312.175000000003</v>
      </c>
      <c r="M318" s="34">
        <v>53350</v>
      </c>
      <c r="N318" s="34">
        <v>10136.5</v>
      </c>
      <c r="O318" s="34">
        <v>63486.5</v>
      </c>
      <c r="P318" s="36">
        <v>449288</v>
      </c>
      <c r="Q318" s="37">
        <v>85364.72</v>
      </c>
      <c r="R318" s="42">
        <f t="shared" si="293"/>
        <v>534652.72</v>
      </c>
      <c r="S318" s="36">
        <v>55000</v>
      </c>
      <c r="T318" s="36">
        <f t="shared" si="339"/>
        <v>10450</v>
      </c>
      <c r="U318" s="38">
        <f t="shared" si="340"/>
        <v>65450</v>
      </c>
      <c r="W318" s="50">
        <f t="shared" si="365"/>
        <v>58407.58</v>
      </c>
      <c r="X318" s="50">
        <f t="shared" si="366"/>
        <v>61914.063750000001</v>
      </c>
      <c r="Y318" s="51">
        <f t="shared" si="367"/>
        <v>61793.540807065016</v>
      </c>
      <c r="Z318" s="51">
        <f t="shared" si="368"/>
        <v>61853.789175232618</v>
      </c>
      <c r="AA318" s="51">
        <f t="shared" si="314"/>
        <v>2479.4584377454344</v>
      </c>
      <c r="AB318" s="109">
        <f t="shared" si="315"/>
        <v>4.0046772697026112E-2</v>
      </c>
      <c r="AC318" s="115">
        <f t="shared" si="364"/>
        <v>61914</v>
      </c>
      <c r="AD318" s="52" t="s">
        <v>28</v>
      </c>
    </row>
    <row r="319" spans="1:30" ht="28.5" customHeight="1" x14ac:dyDescent="0.25">
      <c r="A319" s="10">
        <v>32</v>
      </c>
      <c r="B319" s="16" t="s">
        <v>277</v>
      </c>
      <c r="C319" s="17" t="s">
        <v>258</v>
      </c>
      <c r="D319" s="18">
        <v>1</v>
      </c>
      <c r="E319" s="18" t="s">
        <v>27</v>
      </c>
      <c r="F319" s="18">
        <v>1</v>
      </c>
      <c r="G319" s="25">
        <v>62468</v>
      </c>
      <c r="H319" s="25">
        <v>11868.92</v>
      </c>
      <c r="I319" s="39">
        <v>74336.92</v>
      </c>
      <c r="J319" s="34">
        <v>64505</v>
      </c>
      <c r="K319" s="40">
        <f t="shared" si="312"/>
        <v>12255.95</v>
      </c>
      <c r="L319" s="41">
        <f t="shared" si="313"/>
        <v>76760.95</v>
      </c>
      <c r="M319" s="34">
        <v>67900</v>
      </c>
      <c r="N319" s="34">
        <v>12901</v>
      </c>
      <c r="O319" s="34">
        <v>80801</v>
      </c>
      <c r="P319" s="36">
        <v>1120539</v>
      </c>
      <c r="Q319" s="37">
        <v>212902.41</v>
      </c>
      <c r="R319" s="42">
        <f t="shared" ref="R319:R335" si="369">SUM(P319:Q319)</f>
        <v>1333441.4099999999</v>
      </c>
      <c r="S319" s="36">
        <v>70000</v>
      </c>
      <c r="T319" s="36">
        <f t="shared" si="339"/>
        <v>13300</v>
      </c>
      <c r="U319" s="38">
        <f t="shared" si="340"/>
        <v>83300</v>
      </c>
      <c r="W319" s="50">
        <f t="shared" si="365"/>
        <v>74336.92</v>
      </c>
      <c r="X319" s="50">
        <f t="shared" si="366"/>
        <v>78799.717499999999</v>
      </c>
      <c r="Y319" s="51">
        <f t="shared" si="367"/>
        <v>78646.324663537293</v>
      </c>
      <c r="Z319" s="51">
        <f t="shared" si="368"/>
        <v>78723.004404841515</v>
      </c>
      <c r="AA319" s="51">
        <f t="shared" si="314"/>
        <v>3155.6743753123719</v>
      </c>
      <c r="AB319" s="109">
        <f t="shared" si="315"/>
        <v>4.0046772697026126E-2</v>
      </c>
      <c r="AC319" s="115">
        <f t="shared" si="364"/>
        <v>78800</v>
      </c>
      <c r="AD319" s="52" t="s">
        <v>28</v>
      </c>
    </row>
    <row r="320" spans="1:30" ht="28.5" customHeight="1" x14ac:dyDescent="0.25">
      <c r="A320" s="10">
        <v>33</v>
      </c>
      <c r="B320" s="16" t="s">
        <v>278</v>
      </c>
      <c r="C320" s="17" t="s">
        <v>258</v>
      </c>
      <c r="D320" s="18">
        <v>1</v>
      </c>
      <c r="E320" s="18" t="s">
        <v>27</v>
      </c>
      <c r="F320" s="18">
        <v>1</v>
      </c>
      <c r="G320" s="25">
        <v>71392</v>
      </c>
      <c r="H320" s="25">
        <v>13564.48</v>
      </c>
      <c r="I320" s="39">
        <v>84956.479999999996</v>
      </c>
      <c r="J320" s="34">
        <v>73720</v>
      </c>
      <c r="K320" s="40">
        <f t="shared" si="312"/>
        <v>14006.8</v>
      </c>
      <c r="L320" s="41">
        <f t="shared" si="313"/>
        <v>87726.8</v>
      </c>
      <c r="M320" s="34">
        <v>77600</v>
      </c>
      <c r="N320" s="34">
        <v>14744</v>
      </c>
      <c r="O320" s="34">
        <v>92344</v>
      </c>
      <c r="P320" s="36">
        <v>567030</v>
      </c>
      <c r="Q320" s="37">
        <v>107735.7</v>
      </c>
      <c r="R320" s="42">
        <f t="shared" si="369"/>
        <v>674765.7</v>
      </c>
      <c r="S320" s="36">
        <v>80000</v>
      </c>
      <c r="T320" s="36">
        <f t="shared" si="339"/>
        <v>15200</v>
      </c>
      <c r="U320" s="38">
        <f t="shared" si="340"/>
        <v>95200</v>
      </c>
      <c r="W320" s="50">
        <f t="shared" si="365"/>
        <v>84956.479999999996</v>
      </c>
      <c r="X320" s="50">
        <f t="shared" si="366"/>
        <v>90056.819999999992</v>
      </c>
      <c r="Y320" s="51">
        <f t="shared" si="367"/>
        <v>89881.513901185477</v>
      </c>
      <c r="Z320" s="51">
        <f t="shared" si="368"/>
        <v>89969.147891247441</v>
      </c>
      <c r="AA320" s="51">
        <f t="shared" si="314"/>
        <v>3606.4850003569932</v>
      </c>
      <c r="AB320" s="109">
        <f t="shared" si="315"/>
        <v>4.0046772697026091E-2</v>
      </c>
      <c r="AC320" s="115">
        <f t="shared" si="364"/>
        <v>90057</v>
      </c>
      <c r="AD320" s="52" t="s">
        <v>28</v>
      </c>
    </row>
    <row r="321" spans="1:30" ht="28.5" customHeight="1" x14ac:dyDescent="0.25">
      <c r="A321" s="10">
        <v>34</v>
      </c>
      <c r="B321" s="16" t="s">
        <v>279</v>
      </c>
      <c r="C321" s="17" t="s">
        <v>202</v>
      </c>
      <c r="D321" s="18">
        <v>1</v>
      </c>
      <c r="E321" s="18" t="s">
        <v>27</v>
      </c>
      <c r="F321" s="18">
        <v>1</v>
      </c>
      <c r="G321" s="25">
        <v>249872</v>
      </c>
      <c r="H321" s="25">
        <v>47475.68</v>
      </c>
      <c r="I321" s="39">
        <v>297347.68</v>
      </c>
      <c r="J321" s="34">
        <v>258020</v>
      </c>
      <c r="K321" s="40">
        <f t="shared" si="312"/>
        <v>49023.8</v>
      </c>
      <c r="L321" s="41">
        <f t="shared" si="313"/>
        <v>307043.8</v>
      </c>
      <c r="M321" s="34">
        <v>271600</v>
      </c>
      <c r="N321" s="34">
        <v>51604</v>
      </c>
      <c r="O321" s="34">
        <v>323204</v>
      </c>
      <c r="P321" s="36">
        <v>937017</v>
      </c>
      <c r="Q321" s="37">
        <v>178033.23</v>
      </c>
      <c r="R321" s="42">
        <f t="shared" si="369"/>
        <v>1115050.23</v>
      </c>
      <c r="S321" s="36">
        <v>280000</v>
      </c>
      <c r="T321" s="36">
        <f t="shared" si="339"/>
        <v>53200</v>
      </c>
      <c r="U321" s="38">
        <f t="shared" si="340"/>
        <v>333200</v>
      </c>
      <c r="W321" s="50">
        <f t="shared" si="316"/>
        <v>297347.68</v>
      </c>
      <c r="X321" s="50">
        <f t="shared" si="317"/>
        <v>475169.14199999999</v>
      </c>
      <c r="Y321" s="51">
        <f t="shared" si="318"/>
        <v>367323.68063779024</v>
      </c>
      <c r="Z321" s="51">
        <f t="shared" si="319"/>
        <v>405497.52482092124</v>
      </c>
      <c r="AA321" s="51">
        <f t="shared" si="314"/>
        <v>125738.76162070609</v>
      </c>
      <c r="AB321" s="109">
        <f t="shared" si="315"/>
        <v>0.26461895461365226</v>
      </c>
      <c r="AC321" s="116">
        <f>ROUND((+Y321),0)</f>
        <v>367324</v>
      </c>
      <c r="AD321" s="52" t="s">
        <v>32</v>
      </c>
    </row>
    <row r="322" spans="1:30" ht="28.5" customHeight="1" x14ac:dyDescent="0.25">
      <c r="A322" s="10">
        <v>35</v>
      </c>
      <c r="B322" s="16" t="s">
        <v>280</v>
      </c>
      <c r="C322" s="17" t="s">
        <v>202</v>
      </c>
      <c r="D322" s="18">
        <v>1</v>
      </c>
      <c r="E322" s="18" t="s">
        <v>27</v>
      </c>
      <c r="F322" s="18">
        <v>1</v>
      </c>
      <c r="G322" s="25">
        <v>89240</v>
      </c>
      <c r="H322" s="25">
        <v>16955.599999999999</v>
      </c>
      <c r="I322" s="39">
        <v>106195.6</v>
      </c>
      <c r="J322" s="34">
        <v>92150</v>
      </c>
      <c r="K322" s="40">
        <f t="shared" si="312"/>
        <v>17508.5</v>
      </c>
      <c r="L322" s="41">
        <f t="shared" si="313"/>
        <v>109658.5</v>
      </c>
      <c r="M322" s="34">
        <v>97000</v>
      </c>
      <c r="N322" s="34">
        <v>18430</v>
      </c>
      <c r="O322" s="34">
        <v>115430</v>
      </c>
      <c r="P322" s="36">
        <v>739801</v>
      </c>
      <c r="Q322" s="37">
        <v>140562.19</v>
      </c>
      <c r="R322" s="42">
        <f t="shared" si="369"/>
        <v>880363.19</v>
      </c>
      <c r="S322" s="36">
        <v>100000</v>
      </c>
      <c r="T322" s="36">
        <f t="shared" si="339"/>
        <v>19000</v>
      </c>
      <c r="U322" s="38">
        <f t="shared" si="340"/>
        <v>119000</v>
      </c>
      <c r="W322" s="50">
        <f t="shared" ref="W322:W326" si="370">MIN(U322,O322,L322,I322)</f>
        <v>106195.6</v>
      </c>
      <c r="X322" s="50">
        <f t="shared" ref="X322:X326" si="371">AVERAGE(U322,O322,L322,I322)</f>
        <v>112571.02499999999</v>
      </c>
      <c r="Y322" s="51">
        <f t="shared" ref="Y322:Y326" si="372">HARMEAN(U322,O322,L322,I322)</f>
        <v>112351.89237648186</v>
      </c>
      <c r="Z322" s="51">
        <f t="shared" ref="Z322:Z326" si="373">GEOMEAN(U322,O322,L322,I322)</f>
        <v>112461.43486405929</v>
      </c>
      <c r="AA322" s="51">
        <f t="shared" si="314"/>
        <v>4508.1062504462361</v>
      </c>
      <c r="AB322" s="109">
        <f t="shared" si="315"/>
        <v>4.0046772697026042E-2</v>
      </c>
      <c r="AC322" s="115">
        <f t="shared" ref="AC322:AC326" si="374">ROUND((+X322),0)</f>
        <v>112571</v>
      </c>
      <c r="AD322" s="52" t="s">
        <v>28</v>
      </c>
    </row>
    <row r="323" spans="1:30" ht="28.5" customHeight="1" x14ac:dyDescent="0.25">
      <c r="A323" s="10">
        <v>36</v>
      </c>
      <c r="B323" s="16" t="s">
        <v>281</v>
      </c>
      <c r="C323" s="17" t="s">
        <v>26</v>
      </c>
      <c r="D323" s="18">
        <v>1</v>
      </c>
      <c r="E323" s="18" t="s">
        <v>27</v>
      </c>
      <c r="F323" s="18">
        <v>1</v>
      </c>
      <c r="G323" s="25">
        <v>53544</v>
      </c>
      <c r="H323" s="25">
        <v>10173.36</v>
      </c>
      <c r="I323" s="39">
        <v>63717.36</v>
      </c>
      <c r="J323" s="34">
        <v>55290</v>
      </c>
      <c r="K323" s="40">
        <f t="shared" si="312"/>
        <v>10505.1</v>
      </c>
      <c r="L323" s="41">
        <f t="shared" si="313"/>
        <v>65795.100000000006</v>
      </c>
      <c r="M323" s="34">
        <v>58200</v>
      </c>
      <c r="N323" s="34">
        <v>11058</v>
      </c>
      <c r="O323" s="34">
        <v>69258</v>
      </c>
      <c r="P323" s="36">
        <v>576427</v>
      </c>
      <c r="Q323" s="37">
        <v>109521.13</v>
      </c>
      <c r="R323" s="42">
        <f t="shared" si="369"/>
        <v>685948.13</v>
      </c>
      <c r="S323" s="36">
        <v>60000</v>
      </c>
      <c r="T323" s="36">
        <f t="shared" si="339"/>
        <v>11400</v>
      </c>
      <c r="U323" s="38">
        <f t="shared" si="340"/>
        <v>71400</v>
      </c>
      <c r="W323" s="50">
        <f t="shared" si="370"/>
        <v>63717.36</v>
      </c>
      <c r="X323" s="50">
        <f t="shared" si="371"/>
        <v>67542.615000000005</v>
      </c>
      <c r="Y323" s="51">
        <f t="shared" si="372"/>
        <v>67411.135425889108</v>
      </c>
      <c r="Z323" s="51">
        <f t="shared" si="373"/>
        <v>67476.860918435588</v>
      </c>
      <c r="AA323" s="51">
        <f t="shared" si="314"/>
        <v>2704.8637502677502</v>
      </c>
      <c r="AB323" s="109">
        <f t="shared" si="315"/>
        <v>4.0046772697026167E-2</v>
      </c>
      <c r="AC323" s="115">
        <f t="shared" si="374"/>
        <v>67543</v>
      </c>
      <c r="AD323" s="52" t="s">
        <v>28</v>
      </c>
    </row>
    <row r="324" spans="1:30" ht="42.75" customHeight="1" x14ac:dyDescent="0.25">
      <c r="A324" s="10">
        <v>37</v>
      </c>
      <c r="B324" s="16" t="s">
        <v>282</v>
      </c>
      <c r="C324" s="17" t="s">
        <v>26</v>
      </c>
      <c r="D324" s="18">
        <v>1</v>
      </c>
      <c r="E324" s="18" t="s">
        <v>27</v>
      </c>
      <c r="F324" s="18">
        <v>1</v>
      </c>
      <c r="G324" s="25">
        <v>53544</v>
      </c>
      <c r="H324" s="25">
        <v>10173.36</v>
      </c>
      <c r="I324" s="39">
        <v>63717.36</v>
      </c>
      <c r="J324" s="34">
        <v>55290</v>
      </c>
      <c r="K324" s="40">
        <f t="shared" si="312"/>
        <v>10505.1</v>
      </c>
      <c r="L324" s="41">
        <f t="shared" si="313"/>
        <v>65795.100000000006</v>
      </c>
      <c r="M324" s="34">
        <v>58200</v>
      </c>
      <c r="N324" s="34">
        <v>11058</v>
      </c>
      <c r="O324" s="34">
        <v>69258</v>
      </c>
      <c r="P324" s="36">
        <v>420801</v>
      </c>
      <c r="Q324" s="37">
        <v>79952.19</v>
      </c>
      <c r="R324" s="42">
        <f t="shared" si="369"/>
        <v>500753.19</v>
      </c>
      <c r="S324" s="36">
        <v>60000</v>
      </c>
      <c r="T324" s="36">
        <f t="shared" si="339"/>
        <v>11400</v>
      </c>
      <c r="U324" s="38">
        <f t="shared" si="340"/>
        <v>71400</v>
      </c>
      <c r="W324" s="50">
        <f t="shared" si="370"/>
        <v>63717.36</v>
      </c>
      <c r="X324" s="50">
        <f t="shared" si="371"/>
        <v>67542.615000000005</v>
      </c>
      <c r="Y324" s="51">
        <f t="shared" si="372"/>
        <v>67411.135425889108</v>
      </c>
      <c r="Z324" s="51">
        <f t="shared" si="373"/>
        <v>67476.860918435588</v>
      </c>
      <c r="AA324" s="51">
        <f t="shared" si="314"/>
        <v>2704.8637502677502</v>
      </c>
      <c r="AB324" s="109">
        <f t="shared" si="315"/>
        <v>4.0046772697026167E-2</v>
      </c>
      <c r="AC324" s="115">
        <f t="shared" si="374"/>
        <v>67543</v>
      </c>
      <c r="AD324" s="52" t="s">
        <v>28</v>
      </c>
    </row>
    <row r="325" spans="1:30" ht="28.5" customHeight="1" x14ac:dyDescent="0.25">
      <c r="A325" s="10">
        <v>38</v>
      </c>
      <c r="B325" s="16" t="s">
        <v>283</v>
      </c>
      <c r="C325" s="17" t="s">
        <v>26</v>
      </c>
      <c r="D325" s="18">
        <v>1</v>
      </c>
      <c r="E325" s="18" t="s">
        <v>27</v>
      </c>
      <c r="F325" s="18">
        <v>1</v>
      </c>
      <c r="G325" s="25">
        <v>71392</v>
      </c>
      <c r="H325" s="25">
        <v>13564.48</v>
      </c>
      <c r="I325" s="39">
        <v>84956.479999999996</v>
      </c>
      <c r="J325" s="34">
        <v>73720</v>
      </c>
      <c r="K325" s="40">
        <f t="shared" si="312"/>
        <v>14006.8</v>
      </c>
      <c r="L325" s="41">
        <f t="shared" si="313"/>
        <v>87726.8</v>
      </c>
      <c r="M325" s="34">
        <v>77600</v>
      </c>
      <c r="N325" s="34">
        <v>14744</v>
      </c>
      <c r="O325" s="34">
        <v>92344</v>
      </c>
      <c r="P325" s="36">
        <v>1003876</v>
      </c>
      <c r="Q325" s="37">
        <v>190736.44</v>
      </c>
      <c r="R325" s="42">
        <f t="shared" si="369"/>
        <v>1194612.44</v>
      </c>
      <c r="S325" s="36">
        <v>80000</v>
      </c>
      <c r="T325" s="36">
        <f t="shared" si="339"/>
        <v>15200</v>
      </c>
      <c r="U325" s="38">
        <f t="shared" si="340"/>
        <v>95200</v>
      </c>
      <c r="W325" s="50">
        <f t="shared" si="370"/>
        <v>84956.479999999996</v>
      </c>
      <c r="X325" s="50">
        <f t="shared" si="371"/>
        <v>90056.819999999992</v>
      </c>
      <c r="Y325" s="51">
        <f t="shared" si="372"/>
        <v>89881.513901185477</v>
      </c>
      <c r="Z325" s="51">
        <f t="shared" si="373"/>
        <v>89969.147891247441</v>
      </c>
      <c r="AA325" s="51">
        <f t="shared" si="314"/>
        <v>3606.4850003569932</v>
      </c>
      <c r="AB325" s="109">
        <f t="shared" si="315"/>
        <v>4.0046772697026091E-2</v>
      </c>
      <c r="AC325" s="115">
        <f t="shared" si="374"/>
        <v>90057</v>
      </c>
      <c r="AD325" s="52" t="s">
        <v>28</v>
      </c>
    </row>
    <row r="326" spans="1:30" ht="28.5" customHeight="1" x14ac:dyDescent="0.25">
      <c r="A326" s="10">
        <v>39</v>
      </c>
      <c r="B326" s="16" t="s">
        <v>284</v>
      </c>
      <c r="C326" s="17" t="s">
        <v>26</v>
      </c>
      <c r="D326" s="18">
        <v>1</v>
      </c>
      <c r="E326" s="18" t="s">
        <v>27</v>
      </c>
      <c r="F326" s="18">
        <v>1</v>
      </c>
      <c r="G326" s="25">
        <v>133860</v>
      </c>
      <c r="H326" s="25">
        <v>25433.4</v>
      </c>
      <c r="I326" s="39">
        <v>159293.4</v>
      </c>
      <c r="J326" s="34">
        <v>138225</v>
      </c>
      <c r="K326" s="40">
        <f t="shared" si="312"/>
        <v>26262.75</v>
      </c>
      <c r="L326" s="41">
        <f t="shared" si="313"/>
        <v>164487.75</v>
      </c>
      <c r="M326" s="34">
        <v>145500</v>
      </c>
      <c r="N326" s="34">
        <v>27645</v>
      </c>
      <c r="O326" s="34">
        <v>173145</v>
      </c>
      <c r="P326" s="36">
        <v>1445808</v>
      </c>
      <c r="Q326" s="37">
        <v>274703.52</v>
      </c>
      <c r="R326" s="42">
        <f t="shared" si="369"/>
        <v>1720511.52</v>
      </c>
      <c r="S326" s="36">
        <v>150000</v>
      </c>
      <c r="T326" s="36">
        <f t="shared" si="339"/>
        <v>28500</v>
      </c>
      <c r="U326" s="38">
        <f t="shared" si="340"/>
        <v>178500</v>
      </c>
      <c r="W326" s="50">
        <f t="shared" si="370"/>
        <v>159293.4</v>
      </c>
      <c r="X326" s="50">
        <f t="shared" si="371"/>
        <v>168856.53750000001</v>
      </c>
      <c r="Y326" s="51">
        <f t="shared" si="372"/>
        <v>168527.83856472277</v>
      </c>
      <c r="Z326" s="51">
        <f t="shared" si="373"/>
        <v>168692.15229608896</v>
      </c>
      <c r="AA326" s="51">
        <f t="shared" si="314"/>
        <v>6762.1593756693755</v>
      </c>
      <c r="AB326" s="109">
        <f t="shared" si="315"/>
        <v>4.0046772697026167E-2</v>
      </c>
      <c r="AC326" s="115">
        <f t="shared" si="374"/>
        <v>168857</v>
      </c>
      <c r="AD326" s="52" t="s">
        <v>28</v>
      </c>
    </row>
    <row r="327" spans="1:30" ht="32.450000000000003" customHeight="1" x14ac:dyDescent="0.25">
      <c r="A327" s="113" t="s">
        <v>285</v>
      </c>
      <c r="B327" s="30"/>
      <c r="C327" s="30"/>
      <c r="D327" s="30"/>
      <c r="E327" s="30"/>
      <c r="F327" s="31"/>
      <c r="G327" s="25"/>
      <c r="H327" s="25"/>
      <c r="I327" s="39"/>
      <c r="J327" s="46"/>
      <c r="K327" s="40"/>
      <c r="L327" s="41"/>
      <c r="M327" s="46"/>
      <c r="N327" s="46"/>
      <c r="O327" s="46"/>
      <c r="P327" s="46"/>
      <c r="Q327" s="49"/>
      <c r="R327" s="42"/>
      <c r="S327" s="46"/>
      <c r="T327" s="46"/>
      <c r="U327" s="46"/>
      <c r="W327" s="50"/>
      <c r="X327" s="50"/>
      <c r="Y327" s="51"/>
      <c r="Z327" s="51"/>
      <c r="AA327" s="51"/>
      <c r="AB327" s="109"/>
      <c r="AC327" s="115"/>
      <c r="AD327" s="35"/>
    </row>
    <row r="328" spans="1:30" ht="15" customHeight="1" x14ac:dyDescent="0.25">
      <c r="A328" s="10">
        <v>1</v>
      </c>
      <c r="B328" s="16" t="s">
        <v>286</v>
      </c>
      <c r="C328" s="17" t="s">
        <v>26</v>
      </c>
      <c r="D328" s="18">
        <v>1</v>
      </c>
      <c r="E328" s="18" t="s">
        <v>27</v>
      </c>
      <c r="F328" s="18">
        <v>1</v>
      </c>
      <c r="G328" s="25">
        <v>53544</v>
      </c>
      <c r="H328" s="25">
        <v>10173.36</v>
      </c>
      <c r="I328" s="39">
        <v>63717.36</v>
      </c>
      <c r="J328" s="34">
        <v>55290</v>
      </c>
      <c r="K328" s="40">
        <f t="shared" ref="K328:K335" si="375">J328*19/100</f>
        <v>10505.1</v>
      </c>
      <c r="L328" s="41">
        <f t="shared" ref="L328:L335" si="376">SUM(J328:K328)</f>
        <v>65795.100000000006</v>
      </c>
      <c r="M328" s="34">
        <v>58200</v>
      </c>
      <c r="N328" s="34">
        <v>11058</v>
      </c>
      <c r="O328" s="34">
        <v>69258</v>
      </c>
      <c r="P328" s="36">
        <v>615783</v>
      </c>
      <c r="Q328" s="37">
        <v>116998.77</v>
      </c>
      <c r="R328" s="42">
        <f t="shared" si="369"/>
        <v>732781.77</v>
      </c>
      <c r="S328" s="36">
        <v>60000</v>
      </c>
      <c r="T328" s="36">
        <f>S328*0.19</f>
        <v>11400</v>
      </c>
      <c r="U328" s="38">
        <f>+S328+T328</f>
        <v>71400</v>
      </c>
      <c r="W328" s="50">
        <f t="shared" ref="W328:W329" si="377">MIN(U328,O328,L328,I328)</f>
        <v>63717.36</v>
      </c>
      <c r="X328" s="50">
        <f t="shared" ref="X328:X329" si="378">AVERAGE(U328,O328,L328,I328)</f>
        <v>67542.615000000005</v>
      </c>
      <c r="Y328" s="51">
        <f t="shared" ref="Y328:Y329" si="379">HARMEAN(U328,O328,L328,I328)</f>
        <v>67411.135425889108</v>
      </c>
      <c r="Z328" s="51">
        <f t="shared" ref="Z328:Z329" si="380">GEOMEAN(U328,O328,L328,I328)</f>
        <v>67476.860918435588</v>
      </c>
      <c r="AA328" s="51">
        <f t="shared" ref="AA328:AA334" si="381">STDEVA(X328,W328)</f>
        <v>2704.8637502677502</v>
      </c>
      <c r="AB328" s="109">
        <f t="shared" ref="AB328:AB333" si="382">AA328/X328</f>
        <v>4.0046772697026167E-2</v>
      </c>
      <c r="AC328" s="115">
        <f t="shared" ref="AC328:AC335" si="383">ROUND((+X328),0)</f>
        <v>67543</v>
      </c>
      <c r="AD328" s="52" t="s">
        <v>28</v>
      </c>
    </row>
    <row r="329" spans="1:30" ht="28.5" customHeight="1" x14ac:dyDescent="0.25">
      <c r="A329" s="10">
        <v>2</v>
      </c>
      <c r="B329" s="16" t="s">
        <v>287</v>
      </c>
      <c r="C329" s="17" t="s">
        <v>26</v>
      </c>
      <c r="D329" s="18">
        <v>1</v>
      </c>
      <c r="E329" s="18" t="s">
        <v>27</v>
      </c>
      <c r="F329" s="18">
        <v>1</v>
      </c>
      <c r="G329" s="25">
        <v>35696</v>
      </c>
      <c r="H329" s="25">
        <v>6782.24</v>
      </c>
      <c r="I329" s="39">
        <v>42478.239999999998</v>
      </c>
      <c r="J329" s="34">
        <v>36860</v>
      </c>
      <c r="K329" s="40">
        <f t="shared" si="375"/>
        <v>7003.4</v>
      </c>
      <c r="L329" s="41">
        <f t="shared" si="376"/>
        <v>43863.4</v>
      </c>
      <c r="M329" s="34">
        <v>38800</v>
      </c>
      <c r="N329" s="34">
        <v>7372</v>
      </c>
      <c r="O329" s="34">
        <v>46172</v>
      </c>
      <c r="P329" s="36">
        <v>601299</v>
      </c>
      <c r="Q329" s="37">
        <v>114246.81</v>
      </c>
      <c r="R329" s="42">
        <f t="shared" si="369"/>
        <v>715545.81</v>
      </c>
      <c r="S329" s="36">
        <v>40000</v>
      </c>
      <c r="T329" s="36">
        <f t="shared" ref="T329:T335" si="384">S329*0.19</f>
        <v>7600</v>
      </c>
      <c r="U329" s="38">
        <f t="shared" ref="U329:U335" si="385">+S329+T329</f>
        <v>47600</v>
      </c>
      <c r="W329" s="50">
        <f t="shared" si="377"/>
        <v>42478.239999999998</v>
      </c>
      <c r="X329" s="50">
        <f t="shared" si="378"/>
        <v>45028.409999999996</v>
      </c>
      <c r="Y329" s="51">
        <f t="shared" si="379"/>
        <v>44940.756950592739</v>
      </c>
      <c r="Z329" s="51">
        <f t="shared" si="380"/>
        <v>44984.573945623721</v>
      </c>
      <c r="AA329" s="51">
        <f t="shared" si="381"/>
        <v>1803.2425001784966</v>
      </c>
      <c r="AB329" s="109">
        <f t="shared" si="382"/>
        <v>4.0046772697026091E-2</v>
      </c>
      <c r="AC329" s="115">
        <f t="shared" si="383"/>
        <v>45028</v>
      </c>
      <c r="AD329" s="52" t="s">
        <v>28</v>
      </c>
    </row>
    <row r="330" spans="1:30" ht="28.5" customHeight="1" x14ac:dyDescent="0.25">
      <c r="A330" s="10">
        <v>3</v>
      </c>
      <c r="B330" s="16" t="s">
        <v>288</v>
      </c>
      <c r="C330" s="17" t="s">
        <v>26</v>
      </c>
      <c r="D330" s="18">
        <v>1</v>
      </c>
      <c r="E330" s="18" t="s">
        <v>27</v>
      </c>
      <c r="F330" s="18">
        <v>1</v>
      </c>
      <c r="G330" s="25">
        <v>44620</v>
      </c>
      <c r="H330" s="25">
        <v>8477.7999999999993</v>
      </c>
      <c r="I330" s="39">
        <v>53097.8</v>
      </c>
      <c r="J330" s="34">
        <v>46075</v>
      </c>
      <c r="K330" s="40">
        <f t="shared" si="375"/>
        <v>8754.25</v>
      </c>
      <c r="L330" s="41">
        <f t="shared" si="376"/>
        <v>54829.25</v>
      </c>
      <c r="M330" s="34">
        <v>48500</v>
      </c>
      <c r="N330" s="34">
        <v>9215</v>
      </c>
      <c r="O330" s="34">
        <v>57715</v>
      </c>
      <c r="P330" s="36">
        <v>411136</v>
      </c>
      <c r="Q330" s="37">
        <v>78115.839999999997</v>
      </c>
      <c r="R330" s="42">
        <f t="shared" si="369"/>
        <v>489251.83999999997</v>
      </c>
      <c r="S330" s="36">
        <v>50000</v>
      </c>
      <c r="T330" s="36">
        <f t="shared" si="384"/>
        <v>9500</v>
      </c>
      <c r="U330" s="38">
        <f t="shared" si="385"/>
        <v>59500</v>
      </c>
      <c r="W330" s="50">
        <f t="shared" ref="W330:W335" si="386">MIN(U330,O330,L330,I330)</f>
        <v>53097.8</v>
      </c>
      <c r="X330" s="50">
        <f t="shared" ref="X330:X335" si="387">AVERAGE(U330,O330,L330,I330)</f>
        <v>56285.512499999997</v>
      </c>
      <c r="Y330" s="51">
        <f t="shared" ref="Y330:Y335" si="388">HARMEAN(U330,O330,L330,I330)</f>
        <v>56175.94618824093</v>
      </c>
      <c r="Z330" s="51">
        <f t="shared" ref="Z330:Z335" si="389">GEOMEAN(U330,O330,L330,I330)</f>
        <v>56230.717432029647</v>
      </c>
      <c r="AA330" s="51">
        <f t="shared" si="381"/>
        <v>2254.0531252231181</v>
      </c>
      <c r="AB330" s="109">
        <f t="shared" si="382"/>
        <v>4.0046772697026042E-2</v>
      </c>
      <c r="AC330" s="115">
        <f t="shared" si="383"/>
        <v>56286</v>
      </c>
      <c r="AD330" s="52" t="s">
        <v>28</v>
      </c>
    </row>
    <row r="331" spans="1:30" ht="15" customHeight="1" x14ac:dyDescent="0.25">
      <c r="A331" s="10">
        <v>4</v>
      </c>
      <c r="B331" s="16" t="s">
        <v>289</v>
      </c>
      <c r="C331" s="17" t="s">
        <v>26</v>
      </c>
      <c r="D331" s="18">
        <v>1</v>
      </c>
      <c r="E331" s="18" t="s">
        <v>27</v>
      </c>
      <c r="F331" s="18">
        <v>1</v>
      </c>
      <c r="G331" s="25">
        <v>62468</v>
      </c>
      <c r="H331" s="25">
        <v>11868.92</v>
      </c>
      <c r="I331" s="39">
        <v>74336.92</v>
      </c>
      <c r="J331" s="34">
        <v>64505</v>
      </c>
      <c r="K331" s="40">
        <f t="shared" si="375"/>
        <v>12255.95</v>
      </c>
      <c r="L331" s="41">
        <f t="shared" si="376"/>
        <v>76760.95</v>
      </c>
      <c r="M331" s="34">
        <v>67900</v>
      </c>
      <c r="N331" s="34">
        <v>12901</v>
      </c>
      <c r="O331" s="34">
        <v>80801</v>
      </c>
      <c r="P331" s="36">
        <v>471660</v>
      </c>
      <c r="Q331" s="37">
        <v>89615.4</v>
      </c>
      <c r="R331" s="42">
        <f t="shared" si="369"/>
        <v>561275.4</v>
      </c>
      <c r="S331" s="36">
        <v>70000</v>
      </c>
      <c r="T331" s="36">
        <f t="shared" si="384"/>
        <v>13300</v>
      </c>
      <c r="U331" s="38">
        <f t="shared" si="385"/>
        <v>83300</v>
      </c>
      <c r="W331" s="50">
        <f t="shared" si="386"/>
        <v>74336.92</v>
      </c>
      <c r="X331" s="50">
        <f t="shared" si="387"/>
        <v>78799.717499999999</v>
      </c>
      <c r="Y331" s="51">
        <f t="shared" si="388"/>
        <v>78646.324663537293</v>
      </c>
      <c r="Z331" s="51">
        <f t="shared" si="389"/>
        <v>78723.004404841515</v>
      </c>
      <c r="AA331" s="51">
        <f t="shared" si="381"/>
        <v>3155.6743753123719</v>
      </c>
      <c r="AB331" s="109">
        <f t="shared" si="382"/>
        <v>4.0046772697026126E-2</v>
      </c>
      <c r="AC331" s="115">
        <f t="shared" si="383"/>
        <v>78800</v>
      </c>
      <c r="AD331" s="52" t="s">
        <v>28</v>
      </c>
    </row>
    <row r="332" spans="1:30" ht="28.5" customHeight="1" x14ac:dyDescent="0.25">
      <c r="A332" s="10">
        <v>5</v>
      </c>
      <c r="B332" s="16" t="s">
        <v>290</v>
      </c>
      <c r="C332" s="17" t="s">
        <v>34</v>
      </c>
      <c r="D332" s="18">
        <v>1</v>
      </c>
      <c r="E332" s="18" t="s">
        <v>27</v>
      </c>
      <c r="F332" s="18">
        <v>1</v>
      </c>
      <c r="G332" s="25">
        <v>71392</v>
      </c>
      <c r="H332" s="25">
        <v>13564.48</v>
      </c>
      <c r="I332" s="39">
        <v>84956.479999999996</v>
      </c>
      <c r="J332" s="34">
        <v>73720</v>
      </c>
      <c r="K332" s="40">
        <f t="shared" si="375"/>
        <v>14006.8</v>
      </c>
      <c r="L332" s="41">
        <f t="shared" si="376"/>
        <v>87726.8</v>
      </c>
      <c r="M332" s="34">
        <v>77600</v>
      </c>
      <c r="N332" s="34">
        <v>14744</v>
      </c>
      <c r="O332" s="34">
        <v>92344</v>
      </c>
      <c r="P332" s="36">
        <v>747455</v>
      </c>
      <c r="Q332" s="37">
        <v>142016.45000000001</v>
      </c>
      <c r="R332" s="42">
        <f t="shared" si="369"/>
        <v>889471.45</v>
      </c>
      <c r="S332" s="36">
        <v>80000</v>
      </c>
      <c r="T332" s="36">
        <f t="shared" si="384"/>
        <v>15200</v>
      </c>
      <c r="U332" s="38">
        <f t="shared" si="385"/>
        <v>95200</v>
      </c>
      <c r="W332" s="50">
        <f t="shared" si="386"/>
        <v>84956.479999999996</v>
      </c>
      <c r="X332" s="50">
        <f t="shared" si="387"/>
        <v>90056.819999999992</v>
      </c>
      <c r="Y332" s="51">
        <f t="shared" si="388"/>
        <v>89881.513901185477</v>
      </c>
      <c r="Z332" s="51">
        <f t="shared" si="389"/>
        <v>89969.147891247441</v>
      </c>
      <c r="AA332" s="51">
        <f t="shared" si="381"/>
        <v>3606.4850003569932</v>
      </c>
      <c r="AB332" s="109">
        <f t="shared" si="382"/>
        <v>4.0046772697026091E-2</v>
      </c>
      <c r="AC332" s="115">
        <f t="shared" si="383"/>
        <v>90057</v>
      </c>
      <c r="AD332" s="52" t="s">
        <v>28</v>
      </c>
    </row>
    <row r="333" spans="1:30" ht="28.5" customHeight="1" x14ac:dyDescent="0.25">
      <c r="A333" s="10">
        <v>6</v>
      </c>
      <c r="B333" s="16" t="s">
        <v>291</v>
      </c>
      <c r="C333" s="17" t="s">
        <v>34</v>
      </c>
      <c r="D333" s="18">
        <v>1</v>
      </c>
      <c r="E333" s="18" t="s">
        <v>27</v>
      </c>
      <c r="F333" s="18">
        <v>1</v>
      </c>
      <c r="G333" s="25">
        <v>107088</v>
      </c>
      <c r="H333" s="25">
        <v>20346.72</v>
      </c>
      <c r="I333" s="39">
        <v>127434.72</v>
      </c>
      <c r="J333" s="34">
        <v>110580</v>
      </c>
      <c r="K333" s="40">
        <f t="shared" si="375"/>
        <v>21010.2</v>
      </c>
      <c r="L333" s="41">
        <f t="shared" si="376"/>
        <v>131590.20000000001</v>
      </c>
      <c r="M333" s="34">
        <v>116400</v>
      </c>
      <c r="N333" s="34">
        <v>22116</v>
      </c>
      <c r="O333" s="34">
        <v>138516</v>
      </c>
      <c r="P333" s="36">
        <v>685398</v>
      </c>
      <c r="Q333" s="37">
        <v>130225.62</v>
      </c>
      <c r="R333" s="42">
        <f t="shared" si="369"/>
        <v>815623.62</v>
      </c>
      <c r="S333" s="36">
        <v>120000</v>
      </c>
      <c r="T333" s="36">
        <f t="shared" si="384"/>
        <v>22800</v>
      </c>
      <c r="U333" s="38">
        <f t="shared" si="385"/>
        <v>142800</v>
      </c>
      <c r="W333" s="50">
        <f t="shared" si="386"/>
        <v>127434.72</v>
      </c>
      <c r="X333" s="50">
        <f t="shared" si="387"/>
        <v>135085.23000000001</v>
      </c>
      <c r="Y333" s="51">
        <f t="shared" si="388"/>
        <v>134822.27085177822</v>
      </c>
      <c r="Z333" s="51">
        <f t="shared" si="389"/>
        <v>134953.72183687118</v>
      </c>
      <c r="AA333" s="51">
        <f t="shared" si="381"/>
        <v>5409.7275005355004</v>
      </c>
      <c r="AB333" s="109">
        <f t="shared" si="382"/>
        <v>4.0046772697026167E-2</v>
      </c>
      <c r="AC333" s="115">
        <f t="shared" si="383"/>
        <v>135085</v>
      </c>
      <c r="AD333" s="52" t="s">
        <v>28</v>
      </c>
    </row>
    <row r="334" spans="1:30" ht="28.5" customHeight="1" x14ac:dyDescent="0.25">
      <c r="A334" s="10">
        <v>7</v>
      </c>
      <c r="B334" s="16" t="s">
        <v>292</v>
      </c>
      <c r="C334" s="17" t="s">
        <v>34</v>
      </c>
      <c r="D334" s="18">
        <v>1</v>
      </c>
      <c r="E334" s="18" t="s">
        <v>27</v>
      </c>
      <c r="F334" s="18">
        <v>1</v>
      </c>
      <c r="G334" s="25">
        <v>62468</v>
      </c>
      <c r="H334" s="25">
        <v>11868.92</v>
      </c>
      <c r="I334" s="39">
        <v>74336.92</v>
      </c>
      <c r="J334" s="34">
        <v>64505</v>
      </c>
      <c r="K334" s="40">
        <f t="shared" si="375"/>
        <v>12255.95</v>
      </c>
      <c r="L334" s="41">
        <f t="shared" si="376"/>
        <v>76760.95</v>
      </c>
      <c r="M334" s="34">
        <v>67900</v>
      </c>
      <c r="N334" s="34">
        <v>12901</v>
      </c>
      <c r="O334" s="34">
        <v>80801</v>
      </c>
      <c r="P334" s="36">
        <v>709820</v>
      </c>
      <c r="Q334" s="37">
        <v>134865.79999999999</v>
      </c>
      <c r="R334" s="42">
        <f t="shared" si="369"/>
        <v>844685.8</v>
      </c>
      <c r="S334" s="36">
        <v>70000</v>
      </c>
      <c r="T334" s="36">
        <f t="shared" si="384"/>
        <v>13300</v>
      </c>
      <c r="U334" s="38">
        <f t="shared" si="385"/>
        <v>83300</v>
      </c>
      <c r="W334" s="50">
        <f t="shared" si="386"/>
        <v>74336.92</v>
      </c>
      <c r="X334" s="50">
        <f t="shared" si="387"/>
        <v>78799.717499999999</v>
      </c>
      <c r="Y334" s="51">
        <f t="shared" si="388"/>
        <v>78646.324663537293</v>
      </c>
      <c r="Z334" s="51">
        <f t="shared" si="389"/>
        <v>78723.004404841515</v>
      </c>
      <c r="AA334" s="51">
        <f t="shared" si="381"/>
        <v>3155.6743753123719</v>
      </c>
      <c r="AB334" s="109">
        <f>AA334/X334</f>
        <v>4.0046772697026126E-2</v>
      </c>
      <c r="AC334" s="115">
        <f t="shared" si="383"/>
        <v>78800</v>
      </c>
      <c r="AD334" s="52" t="s">
        <v>28</v>
      </c>
    </row>
    <row r="335" spans="1:30" ht="28.5" customHeight="1" x14ac:dyDescent="0.25">
      <c r="A335" s="10">
        <v>8</v>
      </c>
      <c r="B335" s="16" t="s">
        <v>293</v>
      </c>
      <c r="C335" s="17" t="s">
        <v>34</v>
      </c>
      <c r="D335" s="18">
        <v>1</v>
      </c>
      <c r="E335" s="18" t="s">
        <v>27</v>
      </c>
      <c r="F335" s="18">
        <v>1</v>
      </c>
      <c r="G335" s="25">
        <v>80316</v>
      </c>
      <c r="H335" s="25">
        <v>15260.04</v>
      </c>
      <c r="I335" s="39">
        <v>95576.040000000008</v>
      </c>
      <c r="J335" s="34">
        <v>82935</v>
      </c>
      <c r="K335" s="40">
        <f t="shared" si="375"/>
        <v>15757.65</v>
      </c>
      <c r="L335" s="41">
        <f t="shared" si="376"/>
        <v>98692.65</v>
      </c>
      <c r="M335" s="34">
        <v>87300</v>
      </c>
      <c r="N335" s="34">
        <v>16587</v>
      </c>
      <c r="O335" s="34">
        <v>103887</v>
      </c>
      <c r="P335" s="36">
        <v>692122</v>
      </c>
      <c r="Q335" s="37">
        <v>131503.18</v>
      </c>
      <c r="R335" s="42">
        <f t="shared" si="369"/>
        <v>823625.17999999993</v>
      </c>
      <c r="S335" s="36">
        <v>90000</v>
      </c>
      <c r="T335" s="36">
        <f t="shared" si="384"/>
        <v>17100</v>
      </c>
      <c r="U335" s="38">
        <f t="shared" si="385"/>
        <v>107100</v>
      </c>
      <c r="W335" s="50">
        <f t="shared" si="386"/>
        <v>95576.040000000008</v>
      </c>
      <c r="X335" s="50">
        <f t="shared" si="387"/>
        <v>101313.92250000002</v>
      </c>
      <c r="Y335" s="51">
        <f t="shared" si="388"/>
        <v>101116.70313883368</v>
      </c>
      <c r="Z335" s="51">
        <f t="shared" si="389"/>
        <v>101215.29137765337</v>
      </c>
      <c r="AA335" s="51">
        <f t="shared" ref="AA335" si="390">STDEVA(X335,W335)</f>
        <v>4057.2956254016253</v>
      </c>
      <c r="AB335" s="109">
        <f>AA335/X335</f>
        <v>4.004677269702616E-2</v>
      </c>
      <c r="AC335" s="115">
        <f t="shared" si="383"/>
        <v>101314</v>
      </c>
      <c r="AD335" s="52" t="s">
        <v>28</v>
      </c>
    </row>
    <row r="336" spans="1:30" ht="54.6" customHeight="1" x14ac:dyDescent="0.25">
      <c r="A336" s="24" t="s">
        <v>294</v>
      </c>
      <c r="B336" s="27"/>
      <c r="C336" s="27"/>
      <c r="D336" s="27"/>
      <c r="E336" s="27"/>
      <c r="F336" s="27"/>
      <c r="G336" s="27"/>
      <c r="H336" s="27"/>
      <c r="I336" s="45"/>
      <c r="AB336" s="117" t="s">
        <v>295</v>
      </c>
      <c r="AC336" s="118">
        <f>SUM(AC9:AC335)</f>
        <v>83645636</v>
      </c>
    </row>
    <row r="337" spans="1:9" x14ac:dyDescent="0.25">
      <c r="A337" s="6"/>
      <c r="B337" s="7"/>
      <c r="C337" s="8"/>
      <c r="D337" s="6"/>
      <c r="E337" s="6"/>
      <c r="F337" s="6"/>
      <c r="G337" s="6"/>
      <c r="H337" s="6"/>
      <c r="I337" s="6"/>
    </row>
  </sheetData>
  <autoFilter ref="A8:AD336" xr:uid="{78A555DB-AFE8-4FF1-9E96-017406F6598A}"/>
  <mergeCells count="7">
    <mergeCell ref="P7:R7"/>
    <mergeCell ref="S7:U7"/>
    <mergeCell ref="A2:I3"/>
    <mergeCell ref="A7:F7"/>
    <mergeCell ref="G7:I7"/>
    <mergeCell ref="J7:L7"/>
    <mergeCell ref="M7:O7"/>
  </mergeCells>
  <conditionalFormatting sqref="AB1:AB335 AB337:AB1048576">
    <cfRule type="cellIs" dxfId="3" priority="1" operator="greaterThan">
      <formula>0.35</formula>
    </cfRule>
  </conditionalFormatting>
  <pageMargins left="0.25" right="0.25" top="0.75" bottom="0.75" header="0.3" footer="0.3"/>
  <pageSetup scale="5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D6A05A-CE2D-4CC9-A4D9-07B0F1802E88}">
  <sheetPr>
    <pageSetUpPr fitToPage="1"/>
  </sheetPr>
  <dimension ref="A1:AC153"/>
  <sheetViews>
    <sheetView tabSelected="1" zoomScale="50" zoomScaleNormal="50" zoomScaleSheetLayoutView="80" workbookViewId="0">
      <selection activeCell="D146" sqref="D146"/>
    </sheetView>
  </sheetViews>
  <sheetFormatPr baseColWidth="10" defaultColWidth="11.42578125" defaultRowHeight="14.25" x14ac:dyDescent="0.25"/>
  <cols>
    <col min="1" max="1" width="16.7109375" style="2" customWidth="1"/>
    <col min="2" max="2" width="11.42578125" style="2"/>
    <col min="3" max="3" width="129.140625" style="2" customWidth="1"/>
    <col min="4" max="4" width="30" style="2" customWidth="1"/>
    <col min="5" max="5" width="16.28515625" style="2" customWidth="1"/>
    <col min="6" max="7" width="11.42578125" style="2"/>
    <col min="8" max="8" width="21.42578125" style="2" bestFit="1" customWidth="1"/>
    <col min="9" max="9" width="17.5703125" style="2" bestFit="1" customWidth="1"/>
    <col min="10" max="10" width="20.7109375" style="2" customWidth="1"/>
    <col min="11" max="11" width="6" style="2" hidden="1" customWidth="1"/>
    <col min="12" max="12" width="21.28515625" style="2" bestFit="1" customWidth="1"/>
    <col min="13" max="13" width="18.7109375" style="2" bestFit="1" customWidth="1"/>
    <col min="14" max="14" width="23" style="2" customWidth="1"/>
    <col min="15" max="15" width="21" style="2" bestFit="1" customWidth="1"/>
    <col min="16" max="16" width="21.42578125" style="2" customWidth="1"/>
    <col min="17" max="17" width="16.28515625" style="2" bestFit="1" customWidth="1"/>
    <col min="18" max="18" width="15.28515625" style="2" customWidth="1"/>
    <col min="19" max="19" width="14.7109375" style="2" customWidth="1"/>
    <col min="20" max="20" width="21.7109375" style="2" customWidth="1"/>
    <col min="21" max="21" width="11.42578125" style="2"/>
    <col min="22" max="22" width="21.85546875" style="2" customWidth="1"/>
    <col min="23" max="23" width="20.28515625" style="2" customWidth="1"/>
    <col min="24" max="24" width="26.140625" style="2" customWidth="1"/>
    <col min="25" max="25" width="20.140625" style="2" customWidth="1"/>
    <col min="26" max="26" width="23.28515625" style="2" customWidth="1"/>
    <col min="27" max="27" width="28.5703125" style="2" customWidth="1"/>
    <col min="28" max="28" width="31.28515625" style="2" customWidth="1"/>
    <col min="29" max="29" width="32.5703125" style="2" customWidth="1"/>
    <col min="30" max="16384" width="11.42578125" style="2"/>
  </cols>
  <sheetData>
    <row r="1" spans="1:29" x14ac:dyDescent="0.25">
      <c r="B1" s="127" t="s">
        <v>296</v>
      </c>
      <c r="C1" s="127"/>
      <c r="D1" s="127"/>
      <c r="E1" s="127"/>
      <c r="F1" s="127"/>
      <c r="G1" s="127"/>
      <c r="H1" s="127"/>
      <c r="I1" s="127"/>
      <c r="J1" s="127"/>
    </row>
    <row r="2" spans="1:29" ht="19.899999999999999" customHeight="1" x14ac:dyDescent="0.25">
      <c r="B2" s="127"/>
      <c r="C2" s="127"/>
      <c r="D2" s="127"/>
      <c r="E2" s="127"/>
      <c r="F2" s="127"/>
      <c r="G2" s="127"/>
      <c r="H2" s="127"/>
      <c r="I2" s="127"/>
      <c r="J2" s="127"/>
    </row>
    <row r="5" spans="1:29" ht="15" customHeight="1" x14ac:dyDescent="0.25">
      <c r="A5" s="53"/>
      <c r="B5" s="128" t="s">
        <v>1</v>
      </c>
      <c r="C5" s="129"/>
      <c r="D5" s="129"/>
      <c r="E5" s="129"/>
      <c r="F5" s="129"/>
      <c r="G5" s="133"/>
      <c r="H5" s="134" t="s">
        <v>297</v>
      </c>
      <c r="I5" s="135"/>
      <c r="J5" s="136"/>
      <c r="K5" s="54"/>
      <c r="L5" s="140" t="s">
        <v>298</v>
      </c>
      <c r="M5" s="141"/>
      <c r="N5" s="142"/>
      <c r="O5" s="137" t="s">
        <v>299</v>
      </c>
      <c r="P5" s="138"/>
      <c r="Q5" s="139"/>
    </row>
    <row r="6" spans="1:29" ht="105" x14ac:dyDescent="0.25">
      <c r="A6" s="55"/>
      <c r="B6" s="29" t="s">
        <v>7</v>
      </c>
      <c r="C6" s="29" t="s">
        <v>8</v>
      </c>
      <c r="D6" s="56" t="s">
        <v>9</v>
      </c>
      <c r="E6" s="29" t="s">
        <v>10</v>
      </c>
      <c r="F6" s="29" t="s">
        <v>11</v>
      </c>
      <c r="G6" s="29" t="s">
        <v>12</v>
      </c>
      <c r="H6" s="29" t="s">
        <v>13</v>
      </c>
      <c r="I6" s="29" t="s">
        <v>14</v>
      </c>
      <c r="J6" s="29" t="s">
        <v>15</v>
      </c>
      <c r="K6" s="29" t="s">
        <v>300</v>
      </c>
      <c r="L6" s="29" t="s">
        <v>13</v>
      </c>
      <c r="M6" s="29" t="s">
        <v>14</v>
      </c>
      <c r="N6" s="29" t="s">
        <v>15</v>
      </c>
      <c r="O6" s="29" t="s">
        <v>13</v>
      </c>
      <c r="P6" s="29" t="s">
        <v>14</v>
      </c>
      <c r="Q6" s="29" t="s">
        <v>15</v>
      </c>
      <c r="V6" s="108" t="s">
        <v>16</v>
      </c>
      <c r="W6" s="108" t="s">
        <v>17</v>
      </c>
      <c r="X6" s="108" t="s">
        <v>32</v>
      </c>
      <c r="Y6" s="108" t="s">
        <v>56</v>
      </c>
      <c r="Z6" s="108" t="s">
        <v>20</v>
      </c>
      <c r="AA6" s="108" t="s">
        <v>21</v>
      </c>
      <c r="AB6" s="110" t="s">
        <v>22</v>
      </c>
      <c r="AC6" s="110" t="s">
        <v>23</v>
      </c>
    </row>
    <row r="7" spans="1:29" ht="78.75" customHeight="1" x14ac:dyDescent="0.25">
      <c r="A7" s="55"/>
      <c r="B7" s="128" t="s">
        <v>301</v>
      </c>
      <c r="C7" s="129"/>
      <c r="D7" s="129"/>
      <c r="E7" s="129"/>
      <c r="F7" s="129"/>
      <c r="G7" s="129"/>
      <c r="H7" s="129"/>
      <c r="I7" s="129"/>
      <c r="J7" s="129"/>
      <c r="K7" s="133"/>
    </row>
    <row r="8" spans="1:29" ht="330" customHeight="1" x14ac:dyDescent="0.25">
      <c r="A8" s="57"/>
      <c r="B8" s="35">
        <v>1</v>
      </c>
      <c r="C8" s="28" t="s">
        <v>302</v>
      </c>
      <c r="D8" s="9" t="s">
        <v>303</v>
      </c>
      <c r="E8" s="5">
        <v>1</v>
      </c>
      <c r="F8" s="5" t="s">
        <v>304</v>
      </c>
      <c r="G8" s="5">
        <v>10</v>
      </c>
      <c r="H8" s="58">
        <v>1485000</v>
      </c>
      <c r="I8" s="37">
        <v>282150</v>
      </c>
      <c r="J8" s="59">
        <f>SUM(H8:I8)</f>
        <v>1767150</v>
      </c>
      <c r="K8" s="60">
        <f>+J8*G8</f>
        <v>17671500</v>
      </c>
      <c r="L8" s="61">
        <v>1815126.05</v>
      </c>
      <c r="M8" s="61">
        <f>L8*19%</f>
        <v>344873.94949999999</v>
      </c>
      <c r="N8" s="60">
        <f>+L8+M8</f>
        <v>2159999.9994999999</v>
      </c>
      <c r="O8" s="61">
        <v>1430000</v>
      </c>
      <c r="P8" s="51">
        <v>271700</v>
      </c>
      <c r="Q8" s="41">
        <f>SUM(O8:P8)</f>
        <v>1701700</v>
      </c>
      <c r="V8" s="51">
        <f t="shared" ref="V8:V39" si="0">MIN(J8,N8,Q8)</f>
        <v>1701700</v>
      </c>
      <c r="W8" s="51">
        <f t="shared" ref="W8:W39" si="1">AVERAGE(J8,N8,Q8)</f>
        <v>1876283.3331666666</v>
      </c>
      <c r="X8" s="35">
        <f t="shared" ref="X8:X39" si="2">HARMEAN(J8,N8,Q8)</f>
        <v>1855868.8589576974</v>
      </c>
      <c r="Y8" s="35">
        <f t="shared" ref="Y8:Y39" si="3">GEOMEAN(J8,N8,Q8)</f>
        <v>1865821.3359204985</v>
      </c>
      <c r="Z8" s="35">
        <f>STDEVA(V8,W8)</f>
        <v>123449.05876430022</v>
      </c>
      <c r="AA8" s="119">
        <f>Z8/W8</f>
        <v>6.5794465357186263E-2</v>
      </c>
      <c r="AB8" s="51">
        <f>ROUND((+W8),0)</f>
        <v>1876283</v>
      </c>
      <c r="AC8" s="52" t="s">
        <v>17</v>
      </c>
    </row>
    <row r="9" spans="1:29" ht="291.60000000000002" customHeight="1" x14ac:dyDescent="0.25">
      <c r="A9" s="57"/>
      <c r="B9" s="35">
        <v>2</v>
      </c>
      <c r="C9" s="28" t="s">
        <v>305</v>
      </c>
      <c r="D9" s="9" t="s">
        <v>306</v>
      </c>
      <c r="E9" s="5">
        <v>1</v>
      </c>
      <c r="F9" s="5" t="s">
        <v>304</v>
      </c>
      <c r="G9" s="5">
        <v>10</v>
      </c>
      <c r="H9" s="58">
        <v>256500</v>
      </c>
      <c r="I9" s="37">
        <v>48735</v>
      </c>
      <c r="J9" s="59">
        <f t="shared" ref="J9:J56" si="4">SUM(H9:I9)</f>
        <v>305235</v>
      </c>
      <c r="K9" s="60">
        <f t="shared" ref="K9:K32" si="5">+J9*G9</f>
        <v>3052350</v>
      </c>
      <c r="L9" s="61">
        <v>168067.23</v>
      </c>
      <c r="M9" s="61">
        <f t="shared" ref="M9:M56" si="6">L9*19%</f>
        <v>31932.773700000002</v>
      </c>
      <c r="N9" s="60">
        <f>+L9+M9</f>
        <v>200000.0037</v>
      </c>
      <c r="O9" s="61">
        <v>247000</v>
      </c>
      <c r="P9" s="51">
        <v>46930</v>
      </c>
      <c r="Q9" s="41">
        <f t="shared" ref="Q9:Q56" si="7">SUM(O9:P9)</f>
        <v>293930</v>
      </c>
      <c r="V9" s="51">
        <f t="shared" si="0"/>
        <v>200000.0037</v>
      </c>
      <c r="W9" s="51">
        <f t="shared" si="1"/>
        <v>266388.33456666669</v>
      </c>
      <c r="X9" s="35">
        <f t="shared" si="2"/>
        <v>256885.93980697609</v>
      </c>
      <c r="Y9" s="35">
        <f t="shared" si="3"/>
        <v>261799.86387331315</v>
      </c>
      <c r="Z9" s="35">
        <f t="shared" ref="Z9:Z56" si="8">STDEVA(V9,W9)</f>
        <v>46943.638947476284</v>
      </c>
      <c r="AA9" s="119">
        <f t="shared" ref="AA9:AA56" si="9">Z9/W9</f>
        <v>0.1762225775533279</v>
      </c>
      <c r="AB9" s="114">
        <f>+Y9</f>
        <v>261799.86387331315</v>
      </c>
      <c r="AC9" s="52" t="s">
        <v>307</v>
      </c>
    </row>
    <row r="10" spans="1:29" ht="270.75" x14ac:dyDescent="0.25">
      <c r="A10" s="57"/>
      <c r="B10" s="35">
        <v>3</v>
      </c>
      <c r="C10" s="28" t="s">
        <v>308</v>
      </c>
      <c r="D10" s="9" t="s">
        <v>309</v>
      </c>
      <c r="E10" s="5">
        <v>1</v>
      </c>
      <c r="F10" s="5" t="s">
        <v>304</v>
      </c>
      <c r="G10" s="5">
        <v>10</v>
      </c>
      <c r="H10" s="58">
        <v>445500</v>
      </c>
      <c r="I10" s="37">
        <v>84645</v>
      </c>
      <c r="J10" s="59">
        <f t="shared" si="4"/>
        <v>530145</v>
      </c>
      <c r="K10" s="60">
        <f t="shared" si="5"/>
        <v>5301450</v>
      </c>
      <c r="L10" s="61">
        <v>436974.79</v>
      </c>
      <c r="M10" s="61">
        <f t="shared" si="6"/>
        <v>83025.210099999997</v>
      </c>
      <c r="N10" s="60">
        <f t="shared" ref="N10:N56" si="10">+L10+M10</f>
        <v>520000.00009999995</v>
      </c>
      <c r="O10" s="61">
        <v>429000</v>
      </c>
      <c r="P10" s="51">
        <v>81510</v>
      </c>
      <c r="Q10" s="41">
        <f t="shared" si="7"/>
        <v>510510</v>
      </c>
      <c r="V10" s="51">
        <f t="shared" si="0"/>
        <v>510510</v>
      </c>
      <c r="W10" s="51">
        <f t="shared" si="1"/>
        <v>520218.33336666663</v>
      </c>
      <c r="X10" s="35">
        <f t="shared" si="2"/>
        <v>520094.83415224653</v>
      </c>
      <c r="Y10" s="35">
        <f t="shared" si="3"/>
        <v>520156.57080219069</v>
      </c>
      <c r="Z10" s="35">
        <f t="shared" si="8"/>
        <v>6864.8283575895985</v>
      </c>
      <c r="AA10" s="119">
        <f t="shared" si="9"/>
        <v>1.3196052344335674E-2</v>
      </c>
      <c r="AB10" s="51">
        <f>ROUND((+W10),0)</f>
        <v>520218</v>
      </c>
      <c r="AC10" s="52" t="s">
        <v>17</v>
      </c>
    </row>
    <row r="11" spans="1:29" ht="270.75" x14ac:dyDescent="0.25">
      <c r="A11" s="57"/>
      <c r="B11" s="35">
        <v>4</v>
      </c>
      <c r="C11" s="28" t="s">
        <v>310</v>
      </c>
      <c r="D11" s="9" t="s">
        <v>309</v>
      </c>
      <c r="E11" s="5">
        <v>1</v>
      </c>
      <c r="F11" s="5" t="s">
        <v>304</v>
      </c>
      <c r="G11" s="5">
        <v>10</v>
      </c>
      <c r="H11" s="58">
        <v>324000</v>
      </c>
      <c r="I11" s="37">
        <v>61560</v>
      </c>
      <c r="J11" s="59">
        <f t="shared" si="4"/>
        <v>385560</v>
      </c>
      <c r="K11" s="60">
        <f t="shared" si="5"/>
        <v>3855600</v>
      </c>
      <c r="L11" s="61">
        <v>218487.39</v>
      </c>
      <c r="M11" s="61">
        <f t="shared" si="6"/>
        <v>41512.604100000004</v>
      </c>
      <c r="N11" s="60">
        <f t="shared" si="10"/>
        <v>259999.99410000001</v>
      </c>
      <c r="O11" s="61">
        <v>312000</v>
      </c>
      <c r="P11" s="51">
        <v>59280</v>
      </c>
      <c r="Q11" s="41">
        <f t="shared" si="7"/>
        <v>371280</v>
      </c>
      <c r="V11" s="51">
        <f t="shared" si="0"/>
        <v>259999.99410000001</v>
      </c>
      <c r="W11" s="51">
        <f t="shared" si="1"/>
        <v>338946.66470000002</v>
      </c>
      <c r="X11" s="35">
        <f t="shared" si="2"/>
        <v>328473.06252578553</v>
      </c>
      <c r="Y11" s="35">
        <f t="shared" si="3"/>
        <v>333878.88542409008</v>
      </c>
      <c r="Z11" s="35">
        <f t="shared" si="8"/>
        <v>55823.726133360309</v>
      </c>
      <c r="AA11" s="119">
        <f t="shared" si="9"/>
        <v>0.16469767059891149</v>
      </c>
      <c r="AB11" s="114">
        <f>+Y11</f>
        <v>333878.88542409008</v>
      </c>
      <c r="AC11" s="52" t="s">
        <v>307</v>
      </c>
    </row>
    <row r="12" spans="1:29" ht="270.75" x14ac:dyDescent="0.25">
      <c r="A12" s="57"/>
      <c r="B12" s="35">
        <v>5</v>
      </c>
      <c r="C12" s="28" t="s">
        <v>311</v>
      </c>
      <c r="D12" s="9" t="s">
        <v>309</v>
      </c>
      <c r="E12" s="5">
        <v>1</v>
      </c>
      <c r="F12" s="5" t="s">
        <v>304</v>
      </c>
      <c r="G12" s="5">
        <v>10</v>
      </c>
      <c r="H12" s="58">
        <v>371250</v>
      </c>
      <c r="I12" s="37">
        <v>70537.5</v>
      </c>
      <c r="J12" s="59">
        <f t="shared" si="4"/>
        <v>441787.5</v>
      </c>
      <c r="K12" s="60">
        <f t="shared" si="5"/>
        <v>4417875</v>
      </c>
      <c r="L12" s="61">
        <v>357500</v>
      </c>
      <c r="M12" s="61">
        <f t="shared" si="6"/>
        <v>67925</v>
      </c>
      <c r="N12" s="60">
        <f t="shared" si="10"/>
        <v>425425</v>
      </c>
      <c r="O12" s="61">
        <v>357500</v>
      </c>
      <c r="P12" s="51">
        <v>67925</v>
      </c>
      <c r="Q12" s="41">
        <f t="shared" si="7"/>
        <v>425425</v>
      </c>
      <c r="V12" s="51">
        <f t="shared" si="0"/>
        <v>425425</v>
      </c>
      <c r="W12" s="51">
        <f t="shared" si="1"/>
        <v>430879.16666666669</v>
      </c>
      <c r="X12" s="35">
        <f t="shared" si="2"/>
        <v>430742.81249999994</v>
      </c>
      <c r="Y12" s="35">
        <f t="shared" si="3"/>
        <v>430810.69831971853</v>
      </c>
      <c r="Z12" s="35">
        <f t="shared" si="8"/>
        <v>3856.6782357216421</v>
      </c>
      <c r="AA12" s="119">
        <f t="shared" si="9"/>
        <v>8.9507187491968364E-3</v>
      </c>
      <c r="AB12" s="51">
        <f t="shared" ref="AB12:AB56" si="11">ROUND((+W12),0)</f>
        <v>430879</v>
      </c>
      <c r="AC12" s="52" t="s">
        <v>17</v>
      </c>
    </row>
    <row r="13" spans="1:29" ht="57" x14ac:dyDescent="0.25">
      <c r="A13" s="57"/>
      <c r="B13" s="35">
        <v>6</v>
      </c>
      <c r="C13" s="28" t="s">
        <v>312</v>
      </c>
      <c r="D13" s="9" t="s">
        <v>309</v>
      </c>
      <c r="E13" s="5">
        <v>1</v>
      </c>
      <c r="F13" s="5" t="s">
        <v>304</v>
      </c>
      <c r="G13" s="5">
        <v>10</v>
      </c>
      <c r="H13" s="58">
        <v>2369250</v>
      </c>
      <c r="I13" s="37">
        <v>450157.5</v>
      </c>
      <c r="J13" s="59">
        <f t="shared" si="4"/>
        <v>2819407.5</v>
      </c>
      <c r="K13" s="60">
        <f t="shared" si="5"/>
        <v>28194075</v>
      </c>
      <c r="L13" s="61">
        <v>2284000</v>
      </c>
      <c r="M13" s="61">
        <f t="shared" si="6"/>
        <v>433960</v>
      </c>
      <c r="N13" s="60">
        <f t="shared" si="10"/>
        <v>2717960</v>
      </c>
      <c r="O13" s="61">
        <v>2281500</v>
      </c>
      <c r="P13" s="51">
        <v>433485</v>
      </c>
      <c r="Q13" s="41">
        <f t="shared" si="7"/>
        <v>2714985</v>
      </c>
      <c r="V13" s="51">
        <f t="shared" si="0"/>
        <v>2714985</v>
      </c>
      <c r="W13" s="51">
        <f t="shared" si="1"/>
        <v>2750784.1666666665</v>
      </c>
      <c r="X13" s="35">
        <f t="shared" si="2"/>
        <v>2749938.1883084001</v>
      </c>
      <c r="Y13" s="35">
        <f t="shared" si="3"/>
        <v>2750359.401625271</v>
      </c>
      <c r="Z13" s="35">
        <f t="shared" si="8"/>
        <v>25313.833510827302</v>
      </c>
      <c r="AA13" s="119">
        <f t="shared" si="9"/>
        <v>9.2024062874776508E-3</v>
      </c>
      <c r="AB13" s="51">
        <f t="shared" si="11"/>
        <v>2750784</v>
      </c>
      <c r="AC13" s="52" t="s">
        <v>17</v>
      </c>
    </row>
    <row r="14" spans="1:29" ht="57" x14ac:dyDescent="0.25">
      <c r="A14" s="57"/>
      <c r="B14" s="35">
        <v>7</v>
      </c>
      <c r="C14" s="28" t="s">
        <v>313</v>
      </c>
      <c r="D14" s="9" t="s">
        <v>309</v>
      </c>
      <c r="E14" s="5">
        <v>1</v>
      </c>
      <c r="F14" s="5" t="s">
        <v>304</v>
      </c>
      <c r="G14" s="5">
        <v>10</v>
      </c>
      <c r="H14" s="58">
        <v>2369250</v>
      </c>
      <c r="I14" s="37">
        <v>450157.5</v>
      </c>
      <c r="J14" s="59">
        <f t="shared" si="4"/>
        <v>2819407.5</v>
      </c>
      <c r="K14" s="60">
        <f t="shared" si="5"/>
        <v>28194075</v>
      </c>
      <c r="L14" s="61">
        <v>2282000</v>
      </c>
      <c r="M14" s="61">
        <f t="shared" si="6"/>
        <v>433580</v>
      </c>
      <c r="N14" s="60">
        <f t="shared" si="10"/>
        <v>2715580</v>
      </c>
      <c r="O14" s="61">
        <v>2281500</v>
      </c>
      <c r="P14" s="51">
        <v>433485</v>
      </c>
      <c r="Q14" s="41">
        <f t="shared" si="7"/>
        <v>2714985</v>
      </c>
      <c r="V14" s="51">
        <f t="shared" si="0"/>
        <v>2714985</v>
      </c>
      <c r="W14" s="51">
        <f t="shared" si="1"/>
        <v>2749990.8333333335</v>
      </c>
      <c r="X14" s="35">
        <f t="shared" si="2"/>
        <v>2749125.605640207</v>
      </c>
      <c r="Y14" s="35">
        <f t="shared" si="3"/>
        <v>2749556.3769368171</v>
      </c>
      <c r="Z14" s="35">
        <f t="shared" si="8"/>
        <v>24752.862131086196</v>
      </c>
      <c r="AA14" s="119">
        <f t="shared" si="9"/>
        <v>9.0010707785096958E-3</v>
      </c>
      <c r="AB14" s="51">
        <f t="shared" si="11"/>
        <v>2749991</v>
      </c>
      <c r="AC14" s="52" t="s">
        <v>17</v>
      </c>
    </row>
    <row r="15" spans="1:29" ht="42.75" x14ac:dyDescent="0.25">
      <c r="A15" s="57"/>
      <c r="B15" s="35">
        <v>8</v>
      </c>
      <c r="C15" s="28" t="s">
        <v>314</v>
      </c>
      <c r="D15" s="9" t="s">
        <v>309</v>
      </c>
      <c r="E15" s="5">
        <v>1</v>
      </c>
      <c r="F15" s="5" t="s">
        <v>304</v>
      </c>
      <c r="G15" s="5">
        <v>10</v>
      </c>
      <c r="H15" s="58">
        <v>2369250</v>
      </c>
      <c r="I15" s="37">
        <v>450157.5</v>
      </c>
      <c r="J15" s="59">
        <f t="shared" si="4"/>
        <v>2819407.5</v>
      </c>
      <c r="K15" s="60">
        <f t="shared" si="5"/>
        <v>28194075</v>
      </c>
      <c r="L15" s="61">
        <v>2282000</v>
      </c>
      <c r="M15" s="61">
        <f t="shared" si="6"/>
        <v>433580</v>
      </c>
      <c r="N15" s="60">
        <f t="shared" si="10"/>
        <v>2715580</v>
      </c>
      <c r="O15" s="61">
        <v>2281500</v>
      </c>
      <c r="P15" s="51">
        <v>433485</v>
      </c>
      <c r="Q15" s="41">
        <f t="shared" si="7"/>
        <v>2714985</v>
      </c>
      <c r="V15" s="51">
        <f t="shared" si="0"/>
        <v>2714985</v>
      </c>
      <c r="W15" s="51">
        <f t="shared" si="1"/>
        <v>2749990.8333333335</v>
      </c>
      <c r="X15" s="35">
        <f t="shared" si="2"/>
        <v>2749125.605640207</v>
      </c>
      <c r="Y15" s="35">
        <f t="shared" si="3"/>
        <v>2749556.3769368171</v>
      </c>
      <c r="Z15" s="35">
        <f t="shared" si="8"/>
        <v>24752.862131086196</v>
      </c>
      <c r="AA15" s="119">
        <f t="shared" si="9"/>
        <v>9.0010707785096958E-3</v>
      </c>
      <c r="AB15" s="51">
        <f t="shared" si="11"/>
        <v>2749991</v>
      </c>
      <c r="AC15" s="52" t="s">
        <v>17</v>
      </c>
    </row>
    <row r="16" spans="1:29" ht="42.75" x14ac:dyDescent="0.25">
      <c r="A16" s="57"/>
      <c r="B16" s="35">
        <v>9</v>
      </c>
      <c r="C16" s="28" t="s">
        <v>315</v>
      </c>
      <c r="D16" s="9" t="s">
        <v>309</v>
      </c>
      <c r="E16" s="5">
        <v>1</v>
      </c>
      <c r="F16" s="5" t="s">
        <v>304</v>
      </c>
      <c r="G16" s="5">
        <v>10</v>
      </c>
      <c r="H16" s="58">
        <v>2369250</v>
      </c>
      <c r="I16" s="37">
        <v>450157.5</v>
      </c>
      <c r="J16" s="59">
        <f t="shared" si="4"/>
        <v>2819407.5</v>
      </c>
      <c r="K16" s="60">
        <f t="shared" si="5"/>
        <v>28194075</v>
      </c>
      <c r="L16" s="61">
        <v>2282000</v>
      </c>
      <c r="M16" s="61">
        <f t="shared" si="6"/>
        <v>433580</v>
      </c>
      <c r="N16" s="60">
        <f t="shared" si="10"/>
        <v>2715580</v>
      </c>
      <c r="O16" s="61">
        <v>2281500</v>
      </c>
      <c r="P16" s="51">
        <v>433485</v>
      </c>
      <c r="Q16" s="41">
        <f t="shared" si="7"/>
        <v>2714985</v>
      </c>
      <c r="V16" s="51">
        <f t="shared" si="0"/>
        <v>2714985</v>
      </c>
      <c r="W16" s="51">
        <f t="shared" si="1"/>
        <v>2749990.8333333335</v>
      </c>
      <c r="X16" s="35">
        <f t="shared" si="2"/>
        <v>2749125.605640207</v>
      </c>
      <c r="Y16" s="35">
        <f t="shared" si="3"/>
        <v>2749556.3769368171</v>
      </c>
      <c r="Z16" s="35">
        <f t="shared" si="8"/>
        <v>24752.862131086196</v>
      </c>
      <c r="AA16" s="119">
        <f t="shared" si="9"/>
        <v>9.0010707785096958E-3</v>
      </c>
      <c r="AB16" s="51">
        <f t="shared" si="11"/>
        <v>2749991</v>
      </c>
      <c r="AC16" s="52" t="s">
        <v>17</v>
      </c>
    </row>
    <row r="17" spans="1:29" ht="42.75" x14ac:dyDescent="0.25">
      <c r="A17" s="57"/>
      <c r="B17" s="35">
        <v>10</v>
      </c>
      <c r="C17" s="28" t="s">
        <v>316</v>
      </c>
      <c r="D17" s="9" t="s">
        <v>309</v>
      </c>
      <c r="E17" s="5">
        <v>1</v>
      </c>
      <c r="F17" s="5" t="s">
        <v>304</v>
      </c>
      <c r="G17" s="5">
        <v>10</v>
      </c>
      <c r="H17" s="58">
        <v>2369250</v>
      </c>
      <c r="I17" s="37">
        <v>450157.5</v>
      </c>
      <c r="J17" s="59">
        <f t="shared" si="4"/>
        <v>2819407.5</v>
      </c>
      <c r="K17" s="60">
        <f t="shared" si="5"/>
        <v>28194075</v>
      </c>
      <c r="L17" s="61">
        <v>2282000</v>
      </c>
      <c r="M17" s="61">
        <f t="shared" si="6"/>
        <v>433580</v>
      </c>
      <c r="N17" s="60">
        <f t="shared" si="10"/>
        <v>2715580</v>
      </c>
      <c r="O17" s="61">
        <v>2281500</v>
      </c>
      <c r="P17" s="51">
        <v>433485</v>
      </c>
      <c r="Q17" s="41">
        <f t="shared" si="7"/>
        <v>2714985</v>
      </c>
      <c r="V17" s="51">
        <f t="shared" si="0"/>
        <v>2714985</v>
      </c>
      <c r="W17" s="51">
        <f t="shared" si="1"/>
        <v>2749990.8333333335</v>
      </c>
      <c r="X17" s="35">
        <f t="shared" si="2"/>
        <v>2749125.605640207</v>
      </c>
      <c r="Y17" s="35">
        <f t="shared" si="3"/>
        <v>2749556.3769368171</v>
      </c>
      <c r="Z17" s="35">
        <f t="shared" si="8"/>
        <v>24752.862131086196</v>
      </c>
      <c r="AA17" s="119">
        <f t="shared" si="9"/>
        <v>9.0010707785096958E-3</v>
      </c>
      <c r="AB17" s="51">
        <f t="shared" si="11"/>
        <v>2749991</v>
      </c>
      <c r="AC17" s="52" t="s">
        <v>17</v>
      </c>
    </row>
    <row r="18" spans="1:29" ht="42.75" x14ac:dyDescent="0.25">
      <c r="A18" s="57"/>
      <c r="B18" s="35">
        <v>11</v>
      </c>
      <c r="C18" s="28" t="s">
        <v>317</v>
      </c>
      <c r="D18" s="9" t="s">
        <v>309</v>
      </c>
      <c r="E18" s="5">
        <v>1</v>
      </c>
      <c r="F18" s="5" t="s">
        <v>304</v>
      </c>
      <c r="G18" s="5">
        <v>10</v>
      </c>
      <c r="H18" s="58">
        <v>2369250</v>
      </c>
      <c r="I18" s="37">
        <v>450157.5</v>
      </c>
      <c r="J18" s="59">
        <f t="shared" si="4"/>
        <v>2819407.5</v>
      </c>
      <c r="K18" s="60">
        <f t="shared" si="5"/>
        <v>28194075</v>
      </c>
      <c r="L18" s="61">
        <v>2282000</v>
      </c>
      <c r="M18" s="61">
        <f t="shared" si="6"/>
        <v>433580</v>
      </c>
      <c r="N18" s="60">
        <f t="shared" si="10"/>
        <v>2715580</v>
      </c>
      <c r="O18" s="61">
        <v>2281500</v>
      </c>
      <c r="P18" s="51">
        <v>433485</v>
      </c>
      <c r="Q18" s="41">
        <f t="shared" si="7"/>
        <v>2714985</v>
      </c>
      <c r="V18" s="51">
        <f t="shared" si="0"/>
        <v>2714985</v>
      </c>
      <c r="W18" s="51">
        <f t="shared" si="1"/>
        <v>2749990.8333333335</v>
      </c>
      <c r="X18" s="35">
        <f t="shared" si="2"/>
        <v>2749125.605640207</v>
      </c>
      <c r="Y18" s="35">
        <f t="shared" si="3"/>
        <v>2749556.3769368171</v>
      </c>
      <c r="Z18" s="35">
        <f t="shared" si="8"/>
        <v>24752.862131086196</v>
      </c>
      <c r="AA18" s="119">
        <f t="shared" si="9"/>
        <v>9.0010707785096958E-3</v>
      </c>
      <c r="AB18" s="51">
        <f t="shared" si="11"/>
        <v>2749991</v>
      </c>
      <c r="AC18" s="52" t="s">
        <v>17</v>
      </c>
    </row>
    <row r="19" spans="1:29" ht="42.75" x14ac:dyDescent="0.25">
      <c r="A19" s="57"/>
      <c r="B19" s="35">
        <v>12</v>
      </c>
      <c r="C19" s="28" t="s">
        <v>318</v>
      </c>
      <c r="D19" s="9" t="s">
        <v>309</v>
      </c>
      <c r="E19" s="5">
        <v>1</v>
      </c>
      <c r="F19" s="5" t="s">
        <v>304</v>
      </c>
      <c r="G19" s="5">
        <v>10</v>
      </c>
      <c r="H19" s="58">
        <v>2369250</v>
      </c>
      <c r="I19" s="37">
        <v>450157.5</v>
      </c>
      <c r="J19" s="59">
        <f t="shared" si="4"/>
        <v>2819407.5</v>
      </c>
      <c r="K19" s="60">
        <f t="shared" si="5"/>
        <v>28194075</v>
      </c>
      <c r="L19" s="61">
        <v>2282000</v>
      </c>
      <c r="M19" s="61">
        <f t="shared" si="6"/>
        <v>433580</v>
      </c>
      <c r="N19" s="60">
        <f t="shared" si="10"/>
        <v>2715580</v>
      </c>
      <c r="O19" s="61">
        <v>2281500</v>
      </c>
      <c r="P19" s="51">
        <v>433485</v>
      </c>
      <c r="Q19" s="41">
        <f t="shared" si="7"/>
        <v>2714985</v>
      </c>
      <c r="V19" s="51">
        <f t="shared" si="0"/>
        <v>2714985</v>
      </c>
      <c r="W19" s="51">
        <f t="shared" si="1"/>
        <v>2749990.8333333335</v>
      </c>
      <c r="X19" s="35">
        <f t="shared" si="2"/>
        <v>2749125.605640207</v>
      </c>
      <c r="Y19" s="35">
        <f t="shared" si="3"/>
        <v>2749556.3769368171</v>
      </c>
      <c r="Z19" s="35">
        <f t="shared" si="8"/>
        <v>24752.862131086196</v>
      </c>
      <c r="AA19" s="119">
        <f t="shared" si="9"/>
        <v>9.0010707785096958E-3</v>
      </c>
      <c r="AB19" s="51">
        <f t="shared" si="11"/>
        <v>2749991</v>
      </c>
      <c r="AC19" s="52" t="s">
        <v>17</v>
      </c>
    </row>
    <row r="20" spans="1:29" ht="57" x14ac:dyDescent="0.25">
      <c r="A20" s="57"/>
      <c r="B20" s="35">
        <v>13</v>
      </c>
      <c r="C20" s="28" t="s">
        <v>319</v>
      </c>
      <c r="D20" s="9" t="s">
        <v>309</v>
      </c>
      <c r="E20" s="5">
        <v>1</v>
      </c>
      <c r="F20" s="5" t="s">
        <v>304</v>
      </c>
      <c r="G20" s="5">
        <v>10</v>
      </c>
      <c r="H20" s="58">
        <v>2369250</v>
      </c>
      <c r="I20" s="37">
        <v>450157.5</v>
      </c>
      <c r="J20" s="59">
        <f t="shared" si="4"/>
        <v>2819407.5</v>
      </c>
      <c r="K20" s="60">
        <f t="shared" si="5"/>
        <v>28194075</v>
      </c>
      <c r="L20" s="61">
        <v>2282000</v>
      </c>
      <c r="M20" s="61">
        <f t="shared" si="6"/>
        <v>433580</v>
      </c>
      <c r="N20" s="60">
        <f t="shared" si="10"/>
        <v>2715580</v>
      </c>
      <c r="O20" s="61">
        <v>2281500</v>
      </c>
      <c r="P20" s="51">
        <v>433485</v>
      </c>
      <c r="Q20" s="41">
        <f t="shared" si="7"/>
        <v>2714985</v>
      </c>
      <c r="V20" s="51">
        <f t="shared" si="0"/>
        <v>2714985</v>
      </c>
      <c r="W20" s="51">
        <f t="shared" si="1"/>
        <v>2749990.8333333335</v>
      </c>
      <c r="X20" s="35">
        <f t="shared" si="2"/>
        <v>2749125.605640207</v>
      </c>
      <c r="Y20" s="35">
        <f t="shared" si="3"/>
        <v>2749556.3769368171</v>
      </c>
      <c r="Z20" s="35">
        <f t="shared" si="8"/>
        <v>24752.862131086196</v>
      </c>
      <c r="AA20" s="119">
        <f t="shared" si="9"/>
        <v>9.0010707785096958E-3</v>
      </c>
      <c r="AB20" s="51">
        <f t="shared" si="11"/>
        <v>2749991</v>
      </c>
      <c r="AC20" s="52" t="s">
        <v>17</v>
      </c>
    </row>
    <row r="21" spans="1:29" ht="42.75" x14ac:dyDescent="0.25">
      <c r="A21" s="57"/>
      <c r="B21" s="35">
        <v>14</v>
      </c>
      <c r="C21" s="28" t="s">
        <v>320</v>
      </c>
      <c r="D21" s="9" t="s">
        <v>309</v>
      </c>
      <c r="E21" s="5">
        <v>1</v>
      </c>
      <c r="F21" s="5" t="s">
        <v>304</v>
      </c>
      <c r="G21" s="5">
        <v>10</v>
      </c>
      <c r="H21" s="58">
        <v>2369250</v>
      </c>
      <c r="I21" s="37">
        <v>450157.5</v>
      </c>
      <c r="J21" s="59">
        <f t="shared" si="4"/>
        <v>2819407.5</v>
      </c>
      <c r="K21" s="60">
        <f t="shared" si="5"/>
        <v>28194075</v>
      </c>
      <c r="L21" s="61">
        <v>2282000</v>
      </c>
      <c r="M21" s="61">
        <f t="shared" si="6"/>
        <v>433580</v>
      </c>
      <c r="N21" s="60">
        <f t="shared" si="10"/>
        <v>2715580</v>
      </c>
      <c r="O21" s="61">
        <v>2281500</v>
      </c>
      <c r="P21" s="51">
        <v>433485</v>
      </c>
      <c r="Q21" s="41">
        <f t="shared" si="7"/>
        <v>2714985</v>
      </c>
      <c r="V21" s="51">
        <f t="shared" si="0"/>
        <v>2714985</v>
      </c>
      <c r="W21" s="51">
        <f t="shared" si="1"/>
        <v>2749990.8333333335</v>
      </c>
      <c r="X21" s="35">
        <f t="shared" si="2"/>
        <v>2749125.605640207</v>
      </c>
      <c r="Y21" s="35">
        <f t="shared" si="3"/>
        <v>2749556.3769368171</v>
      </c>
      <c r="Z21" s="35">
        <f t="shared" si="8"/>
        <v>24752.862131086196</v>
      </c>
      <c r="AA21" s="119">
        <f t="shared" si="9"/>
        <v>9.0010707785096958E-3</v>
      </c>
      <c r="AB21" s="51">
        <f t="shared" si="11"/>
        <v>2749991</v>
      </c>
      <c r="AC21" s="52" t="s">
        <v>17</v>
      </c>
    </row>
    <row r="22" spans="1:29" ht="42.75" x14ac:dyDescent="0.25">
      <c r="A22" s="57"/>
      <c r="B22" s="35">
        <v>15</v>
      </c>
      <c r="C22" s="28" t="s">
        <v>321</v>
      </c>
      <c r="D22" s="9" t="s">
        <v>309</v>
      </c>
      <c r="E22" s="5">
        <v>1</v>
      </c>
      <c r="F22" s="5" t="s">
        <v>304</v>
      </c>
      <c r="G22" s="5">
        <v>10</v>
      </c>
      <c r="H22" s="58">
        <v>2369250</v>
      </c>
      <c r="I22" s="37">
        <v>450157.5</v>
      </c>
      <c r="J22" s="59">
        <f t="shared" si="4"/>
        <v>2819407.5</v>
      </c>
      <c r="K22" s="60">
        <f t="shared" si="5"/>
        <v>28194075</v>
      </c>
      <c r="L22" s="61">
        <v>2282000</v>
      </c>
      <c r="M22" s="61">
        <f t="shared" si="6"/>
        <v>433580</v>
      </c>
      <c r="N22" s="60">
        <f t="shared" si="10"/>
        <v>2715580</v>
      </c>
      <c r="O22" s="61">
        <v>2281500</v>
      </c>
      <c r="P22" s="51">
        <v>433485</v>
      </c>
      <c r="Q22" s="41">
        <f t="shared" si="7"/>
        <v>2714985</v>
      </c>
      <c r="V22" s="51">
        <f t="shared" si="0"/>
        <v>2714985</v>
      </c>
      <c r="W22" s="51">
        <f t="shared" si="1"/>
        <v>2749990.8333333335</v>
      </c>
      <c r="X22" s="35">
        <f t="shared" si="2"/>
        <v>2749125.605640207</v>
      </c>
      <c r="Y22" s="35">
        <f t="shared" si="3"/>
        <v>2749556.3769368171</v>
      </c>
      <c r="Z22" s="35">
        <f t="shared" si="8"/>
        <v>24752.862131086196</v>
      </c>
      <c r="AA22" s="119">
        <f t="shared" si="9"/>
        <v>9.0010707785096958E-3</v>
      </c>
      <c r="AB22" s="51">
        <f t="shared" si="11"/>
        <v>2749991</v>
      </c>
      <c r="AC22" s="52" t="s">
        <v>17</v>
      </c>
    </row>
    <row r="23" spans="1:29" ht="42.75" x14ac:dyDescent="0.25">
      <c r="A23" s="57"/>
      <c r="B23" s="35">
        <v>16</v>
      </c>
      <c r="C23" s="28" t="s">
        <v>322</v>
      </c>
      <c r="D23" s="9" t="s">
        <v>309</v>
      </c>
      <c r="E23" s="5">
        <v>1</v>
      </c>
      <c r="F23" s="5" t="s">
        <v>304</v>
      </c>
      <c r="G23" s="5">
        <v>10</v>
      </c>
      <c r="H23" s="58">
        <v>2369250</v>
      </c>
      <c r="I23" s="37">
        <v>450157.5</v>
      </c>
      <c r="J23" s="59">
        <f t="shared" si="4"/>
        <v>2819407.5</v>
      </c>
      <c r="K23" s="60">
        <f t="shared" si="5"/>
        <v>28194075</v>
      </c>
      <c r="L23" s="61">
        <v>2282000</v>
      </c>
      <c r="M23" s="61">
        <f t="shared" si="6"/>
        <v>433580</v>
      </c>
      <c r="N23" s="60">
        <f t="shared" si="10"/>
        <v>2715580</v>
      </c>
      <c r="O23" s="61">
        <v>2281500</v>
      </c>
      <c r="P23" s="51">
        <v>433485</v>
      </c>
      <c r="Q23" s="41">
        <f t="shared" si="7"/>
        <v>2714985</v>
      </c>
      <c r="V23" s="51">
        <f t="shared" si="0"/>
        <v>2714985</v>
      </c>
      <c r="W23" s="51">
        <f t="shared" si="1"/>
        <v>2749990.8333333335</v>
      </c>
      <c r="X23" s="35">
        <f t="shared" si="2"/>
        <v>2749125.605640207</v>
      </c>
      <c r="Y23" s="35">
        <f t="shared" si="3"/>
        <v>2749556.3769368171</v>
      </c>
      <c r="Z23" s="35">
        <f t="shared" si="8"/>
        <v>24752.862131086196</v>
      </c>
      <c r="AA23" s="119">
        <f t="shared" si="9"/>
        <v>9.0010707785096958E-3</v>
      </c>
      <c r="AB23" s="51">
        <f t="shared" si="11"/>
        <v>2749991</v>
      </c>
      <c r="AC23" s="52" t="s">
        <v>17</v>
      </c>
    </row>
    <row r="24" spans="1:29" ht="57" x14ac:dyDescent="0.25">
      <c r="A24" s="57"/>
      <c r="B24" s="35">
        <v>17</v>
      </c>
      <c r="C24" s="28" t="s">
        <v>312</v>
      </c>
      <c r="D24" s="9" t="s">
        <v>309</v>
      </c>
      <c r="E24" s="5">
        <v>1</v>
      </c>
      <c r="F24" s="5" t="s">
        <v>304</v>
      </c>
      <c r="G24" s="5">
        <v>10</v>
      </c>
      <c r="H24" s="58">
        <v>1366875</v>
      </c>
      <c r="I24" s="37">
        <v>259706.25</v>
      </c>
      <c r="J24" s="59">
        <f t="shared" si="4"/>
        <v>1626581.25</v>
      </c>
      <c r="K24" s="60">
        <f t="shared" si="5"/>
        <v>16265812.5</v>
      </c>
      <c r="L24" s="61">
        <v>1318000</v>
      </c>
      <c r="M24" s="61">
        <f t="shared" si="6"/>
        <v>250420</v>
      </c>
      <c r="N24" s="60">
        <f t="shared" si="10"/>
        <v>1568420</v>
      </c>
      <c r="O24" s="61">
        <v>1316250</v>
      </c>
      <c r="P24" s="51">
        <v>250087.5</v>
      </c>
      <c r="Q24" s="41">
        <f t="shared" si="7"/>
        <v>1566337.5</v>
      </c>
      <c r="V24" s="51">
        <f t="shared" si="0"/>
        <v>1566337.5</v>
      </c>
      <c r="W24" s="51">
        <f t="shared" si="1"/>
        <v>1587112.9166666667</v>
      </c>
      <c r="X24" s="35">
        <f t="shared" si="2"/>
        <v>1586627.7217835193</v>
      </c>
      <c r="Y24" s="35">
        <f t="shared" si="3"/>
        <v>1586869.3052105017</v>
      </c>
      <c r="Z24" s="35">
        <f t="shared" si="8"/>
        <v>14690.438006976075</v>
      </c>
      <c r="AA24" s="119">
        <f t="shared" si="9"/>
        <v>9.2560761447456827E-3</v>
      </c>
      <c r="AB24" s="51">
        <f t="shared" si="11"/>
        <v>1587113</v>
      </c>
      <c r="AC24" s="52" t="s">
        <v>17</v>
      </c>
    </row>
    <row r="25" spans="1:29" ht="57" x14ac:dyDescent="0.25">
      <c r="A25" s="57"/>
      <c r="B25" s="35">
        <v>18</v>
      </c>
      <c r="C25" s="28" t="s">
        <v>313</v>
      </c>
      <c r="D25" s="9" t="s">
        <v>309</v>
      </c>
      <c r="E25" s="5">
        <v>1</v>
      </c>
      <c r="F25" s="5" t="s">
        <v>304</v>
      </c>
      <c r="G25" s="5">
        <v>10</v>
      </c>
      <c r="H25" s="58">
        <v>1366875</v>
      </c>
      <c r="I25" s="37">
        <v>259706.25</v>
      </c>
      <c r="J25" s="59">
        <f t="shared" si="4"/>
        <v>1626581.25</v>
      </c>
      <c r="K25" s="60">
        <f t="shared" si="5"/>
        <v>16265812.5</v>
      </c>
      <c r="L25" s="61">
        <v>1318000</v>
      </c>
      <c r="M25" s="61">
        <f t="shared" si="6"/>
        <v>250420</v>
      </c>
      <c r="N25" s="60">
        <f t="shared" si="10"/>
        <v>1568420</v>
      </c>
      <c r="O25" s="61">
        <v>1316250</v>
      </c>
      <c r="P25" s="51">
        <v>250087.5</v>
      </c>
      <c r="Q25" s="41">
        <f t="shared" si="7"/>
        <v>1566337.5</v>
      </c>
      <c r="V25" s="51">
        <f t="shared" si="0"/>
        <v>1566337.5</v>
      </c>
      <c r="W25" s="51">
        <f t="shared" si="1"/>
        <v>1587112.9166666667</v>
      </c>
      <c r="X25" s="35">
        <f t="shared" si="2"/>
        <v>1586627.7217835193</v>
      </c>
      <c r="Y25" s="35">
        <f t="shared" si="3"/>
        <v>1586869.3052105017</v>
      </c>
      <c r="Z25" s="35">
        <f t="shared" si="8"/>
        <v>14690.438006976075</v>
      </c>
      <c r="AA25" s="119">
        <f t="shared" si="9"/>
        <v>9.2560761447456827E-3</v>
      </c>
      <c r="AB25" s="51">
        <f t="shared" si="11"/>
        <v>1587113</v>
      </c>
      <c r="AC25" s="52" t="s">
        <v>17</v>
      </c>
    </row>
    <row r="26" spans="1:29" ht="42.75" x14ac:dyDescent="0.25">
      <c r="A26" s="57"/>
      <c r="B26" s="35">
        <v>19</v>
      </c>
      <c r="C26" s="28" t="s">
        <v>314</v>
      </c>
      <c r="D26" s="9" t="s">
        <v>309</v>
      </c>
      <c r="E26" s="5">
        <v>1</v>
      </c>
      <c r="F26" s="5" t="s">
        <v>304</v>
      </c>
      <c r="G26" s="5">
        <v>10</v>
      </c>
      <c r="H26" s="58">
        <v>1366875</v>
      </c>
      <c r="I26" s="37">
        <v>259706.25</v>
      </c>
      <c r="J26" s="59">
        <f t="shared" si="4"/>
        <v>1626581.25</v>
      </c>
      <c r="K26" s="60">
        <f t="shared" si="5"/>
        <v>16265812.5</v>
      </c>
      <c r="L26" s="61">
        <v>1318000</v>
      </c>
      <c r="M26" s="61">
        <f t="shared" si="6"/>
        <v>250420</v>
      </c>
      <c r="N26" s="60">
        <f t="shared" si="10"/>
        <v>1568420</v>
      </c>
      <c r="O26" s="61">
        <v>1316250</v>
      </c>
      <c r="P26" s="51">
        <v>250087.5</v>
      </c>
      <c r="Q26" s="41">
        <f t="shared" si="7"/>
        <v>1566337.5</v>
      </c>
      <c r="V26" s="51">
        <f t="shared" si="0"/>
        <v>1566337.5</v>
      </c>
      <c r="W26" s="51">
        <f t="shared" si="1"/>
        <v>1587112.9166666667</v>
      </c>
      <c r="X26" s="35">
        <f t="shared" si="2"/>
        <v>1586627.7217835193</v>
      </c>
      <c r="Y26" s="35">
        <f t="shared" si="3"/>
        <v>1586869.3052105017</v>
      </c>
      <c r="Z26" s="35">
        <f t="shared" si="8"/>
        <v>14690.438006976075</v>
      </c>
      <c r="AA26" s="119">
        <f t="shared" si="9"/>
        <v>9.2560761447456827E-3</v>
      </c>
      <c r="AB26" s="51">
        <f t="shared" si="11"/>
        <v>1587113</v>
      </c>
      <c r="AC26" s="52" t="s">
        <v>17</v>
      </c>
    </row>
    <row r="27" spans="1:29" ht="42.75" x14ac:dyDescent="0.25">
      <c r="A27" s="57"/>
      <c r="B27" s="35">
        <v>20</v>
      </c>
      <c r="C27" s="28" t="s">
        <v>315</v>
      </c>
      <c r="D27" s="9" t="s">
        <v>309</v>
      </c>
      <c r="E27" s="5">
        <v>1</v>
      </c>
      <c r="F27" s="5" t="s">
        <v>304</v>
      </c>
      <c r="G27" s="5">
        <v>10</v>
      </c>
      <c r="H27" s="58">
        <v>1366875</v>
      </c>
      <c r="I27" s="37">
        <v>259706.25</v>
      </c>
      <c r="J27" s="59">
        <f t="shared" si="4"/>
        <v>1626581.25</v>
      </c>
      <c r="K27" s="60">
        <f t="shared" si="5"/>
        <v>16265812.5</v>
      </c>
      <c r="L27" s="61">
        <v>1318000</v>
      </c>
      <c r="M27" s="61">
        <f t="shared" si="6"/>
        <v>250420</v>
      </c>
      <c r="N27" s="60">
        <f t="shared" si="10"/>
        <v>1568420</v>
      </c>
      <c r="O27" s="61">
        <v>1316250</v>
      </c>
      <c r="P27" s="51">
        <v>250087.5</v>
      </c>
      <c r="Q27" s="41">
        <f t="shared" si="7"/>
        <v>1566337.5</v>
      </c>
      <c r="V27" s="51">
        <f t="shared" si="0"/>
        <v>1566337.5</v>
      </c>
      <c r="W27" s="51">
        <f t="shared" si="1"/>
        <v>1587112.9166666667</v>
      </c>
      <c r="X27" s="35">
        <f t="shared" si="2"/>
        <v>1586627.7217835193</v>
      </c>
      <c r="Y27" s="35">
        <f t="shared" si="3"/>
        <v>1586869.3052105017</v>
      </c>
      <c r="Z27" s="35">
        <f t="shared" si="8"/>
        <v>14690.438006976075</v>
      </c>
      <c r="AA27" s="119">
        <f t="shared" si="9"/>
        <v>9.2560761447456827E-3</v>
      </c>
      <c r="AB27" s="51">
        <f t="shared" si="11"/>
        <v>1587113</v>
      </c>
      <c r="AC27" s="52" t="s">
        <v>17</v>
      </c>
    </row>
    <row r="28" spans="1:29" ht="42.75" x14ac:dyDescent="0.25">
      <c r="A28" s="57"/>
      <c r="B28" s="35">
        <v>21</v>
      </c>
      <c r="C28" s="28" t="s">
        <v>316</v>
      </c>
      <c r="D28" s="9" t="s">
        <v>309</v>
      </c>
      <c r="E28" s="5">
        <v>1</v>
      </c>
      <c r="F28" s="5" t="s">
        <v>304</v>
      </c>
      <c r="G28" s="5">
        <v>10</v>
      </c>
      <c r="H28" s="58">
        <v>1366875</v>
      </c>
      <c r="I28" s="37">
        <v>259706.25</v>
      </c>
      <c r="J28" s="59">
        <f t="shared" si="4"/>
        <v>1626581.25</v>
      </c>
      <c r="K28" s="60">
        <f t="shared" si="5"/>
        <v>16265812.5</v>
      </c>
      <c r="L28" s="61">
        <v>1318000</v>
      </c>
      <c r="M28" s="61">
        <f t="shared" si="6"/>
        <v>250420</v>
      </c>
      <c r="N28" s="60">
        <f t="shared" si="10"/>
        <v>1568420</v>
      </c>
      <c r="O28" s="61">
        <v>1316250</v>
      </c>
      <c r="P28" s="51">
        <v>250087.5</v>
      </c>
      <c r="Q28" s="41">
        <f t="shared" si="7"/>
        <v>1566337.5</v>
      </c>
      <c r="V28" s="51">
        <f t="shared" si="0"/>
        <v>1566337.5</v>
      </c>
      <c r="W28" s="51">
        <f t="shared" si="1"/>
        <v>1587112.9166666667</v>
      </c>
      <c r="X28" s="35">
        <f t="shared" si="2"/>
        <v>1586627.7217835193</v>
      </c>
      <c r="Y28" s="35">
        <f t="shared" si="3"/>
        <v>1586869.3052105017</v>
      </c>
      <c r="Z28" s="35">
        <f t="shared" si="8"/>
        <v>14690.438006976075</v>
      </c>
      <c r="AA28" s="119">
        <f t="shared" si="9"/>
        <v>9.2560761447456827E-3</v>
      </c>
      <c r="AB28" s="51">
        <f t="shared" si="11"/>
        <v>1587113</v>
      </c>
      <c r="AC28" s="52" t="s">
        <v>17</v>
      </c>
    </row>
    <row r="29" spans="1:29" ht="42.75" x14ac:dyDescent="0.25">
      <c r="A29" s="57"/>
      <c r="B29" s="35">
        <v>22</v>
      </c>
      <c r="C29" s="28" t="s">
        <v>317</v>
      </c>
      <c r="D29" s="9" t="s">
        <v>309</v>
      </c>
      <c r="E29" s="5">
        <v>1</v>
      </c>
      <c r="F29" s="5" t="s">
        <v>304</v>
      </c>
      <c r="G29" s="5">
        <v>10</v>
      </c>
      <c r="H29" s="58">
        <v>1366875</v>
      </c>
      <c r="I29" s="37">
        <v>259706.25</v>
      </c>
      <c r="J29" s="59">
        <f t="shared" si="4"/>
        <v>1626581.25</v>
      </c>
      <c r="K29" s="60">
        <f t="shared" si="5"/>
        <v>16265812.5</v>
      </c>
      <c r="L29" s="61">
        <v>1318000</v>
      </c>
      <c r="M29" s="61">
        <f t="shared" si="6"/>
        <v>250420</v>
      </c>
      <c r="N29" s="60">
        <f t="shared" si="10"/>
        <v>1568420</v>
      </c>
      <c r="O29" s="61">
        <v>1316250</v>
      </c>
      <c r="P29" s="51">
        <v>250087.5</v>
      </c>
      <c r="Q29" s="41">
        <f t="shared" si="7"/>
        <v>1566337.5</v>
      </c>
      <c r="V29" s="51">
        <f t="shared" si="0"/>
        <v>1566337.5</v>
      </c>
      <c r="W29" s="51">
        <f t="shared" si="1"/>
        <v>1587112.9166666667</v>
      </c>
      <c r="X29" s="35">
        <f t="shared" si="2"/>
        <v>1586627.7217835193</v>
      </c>
      <c r="Y29" s="35">
        <f t="shared" si="3"/>
        <v>1586869.3052105017</v>
      </c>
      <c r="Z29" s="35">
        <f t="shared" si="8"/>
        <v>14690.438006976075</v>
      </c>
      <c r="AA29" s="119">
        <f t="shared" si="9"/>
        <v>9.2560761447456827E-3</v>
      </c>
      <c r="AB29" s="51">
        <f t="shared" si="11"/>
        <v>1587113</v>
      </c>
      <c r="AC29" s="52" t="s">
        <v>17</v>
      </c>
    </row>
    <row r="30" spans="1:29" ht="42.75" x14ac:dyDescent="0.25">
      <c r="A30" s="57"/>
      <c r="B30" s="35">
        <v>23</v>
      </c>
      <c r="C30" s="28" t="s">
        <v>318</v>
      </c>
      <c r="D30" s="9" t="s">
        <v>309</v>
      </c>
      <c r="E30" s="5">
        <v>1</v>
      </c>
      <c r="F30" s="5" t="s">
        <v>304</v>
      </c>
      <c r="G30" s="5">
        <v>10</v>
      </c>
      <c r="H30" s="58">
        <v>1366875</v>
      </c>
      <c r="I30" s="37">
        <v>259706.25</v>
      </c>
      <c r="J30" s="59">
        <f t="shared" si="4"/>
        <v>1626581.25</v>
      </c>
      <c r="K30" s="60">
        <f t="shared" si="5"/>
        <v>16265812.5</v>
      </c>
      <c r="L30" s="61">
        <v>1318000</v>
      </c>
      <c r="M30" s="61">
        <f t="shared" si="6"/>
        <v>250420</v>
      </c>
      <c r="N30" s="60">
        <f t="shared" si="10"/>
        <v>1568420</v>
      </c>
      <c r="O30" s="61">
        <v>1316250</v>
      </c>
      <c r="P30" s="51">
        <v>250087.5</v>
      </c>
      <c r="Q30" s="41">
        <f t="shared" si="7"/>
        <v>1566337.5</v>
      </c>
      <c r="V30" s="51">
        <f t="shared" si="0"/>
        <v>1566337.5</v>
      </c>
      <c r="W30" s="51">
        <f t="shared" si="1"/>
        <v>1587112.9166666667</v>
      </c>
      <c r="X30" s="35">
        <f t="shared" si="2"/>
        <v>1586627.7217835193</v>
      </c>
      <c r="Y30" s="35">
        <f t="shared" si="3"/>
        <v>1586869.3052105017</v>
      </c>
      <c r="Z30" s="35">
        <f t="shared" si="8"/>
        <v>14690.438006976075</v>
      </c>
      <c r="AA30" s="119">
        <f t="shared" si="9"/>
        <v>9.2560761447456827E-3</v>
      </c>
      <c r="AB30" s="51">
        <f t="shared" si="11"/>
        <v>1587113</v>
      </c>
      <c r="AC30" s="52" t="s">
        <v>17</v>
      </c>
    </row>
    <row r="31" spans="1:29" ht="57" x14ac:dyDescent="0.25">
      <c r="A31" s="57"/>
      <c r="B31" s="35">
        <v>24</v>
      </c>
      <c r="C31" s="28" t="s">
        <v>319</v>
      </c>
      <c r="D31" s="9" t="s">
        <v>309</v>
      </c>
      <c r="E31" s="5">
        <v>1</v>
      </c>
      <c r="F31" s="5" t="s">
        <v>304</v>
      </c>
      <c r="G31" s="5">
        <v>10</v>
      </c>
      <c r="H31" s="58">
        <v>1366875</v>
      </c>
      <c r="I31" s="37">
        <v>259706.25</v>
      </c>
      <c r="J31" s="59">
        <f t="shared" si="4"/>
        <v>1626581.25</v>
      </c>
      <c r="K31" s="60">
        <f t="shared" si="5"/>
        <v>16265812.5</v>
      </c>
      <c r="L31" s="61">
        <v>1318000</v>
      </c>
      <c r="M31" s="61">
        <f t="shared" si="6"/>
        <v>250420</v>
      </c>
      <c r="N31" s="60">
        <f t="shared" si="10"/>
        <v>1568420</v>
      </c>
      <c r="O31" s="61">
        <v>1316250</v>
      </c>
      <c r="P31" s="51">
        <v>250087.5</v>
      </c>
      <c r="Q31" s="41">
        <f t="shared" si="7"/>
        <v>1566337.5</v>
      </c>
      <c r="V31" s="51">
        <f t="shared" si="0"/>
        <v>1566337.5</v>
      </c>
      <c r="W31" s="51">
        <f t="shared" si="1"/>
        <v>1587112.9166666667</v>
      </c>
      <c r="X31" s="35">
        <f t="shared" si="2"/>
        <v>1586627.7217835193</v>
      </c>
      <c r="Y31" s="35">
        <f t="shared" si="3"/>
        <v>1586869.3052105017</v>
      </c>
      <c r="Z31" s="35">
        <f t="shared" si="8"/>
        <v>14690.438006976075</v>
      </c>
      <c r="AA31" s="119">
        <f t="shared" si="9"/>
        <v>9.2560761447456827E-3</v>
      </c>
      <c r="AB31" s="51">
        <f t="shared" si="11"/>
        <v>1587113</v>
      </c>
      <c r="AC31" s="52" t="s">
        <v>17</v>
      </c>
    </row>
    <row r="32" spans="1:29" ht="42.75" x14ac:dyDescent="0.25">
      <c r="A32" s="57"/>
      <c r="B32" s="35">
        <v>25</v>
      </c>
      <c r="C32" s="28" t="s">
        <v>320</v>
      </c>
      <c r="D32" s="9" t="s">
        <v>309</v>
      </c>
      <c r="E32" s="5">
        <v>1</v>
      </c>
      <c r="F32" s="5" t="s">
        <v>304</v>
      </c>
      <c r="G32" s="5">
        <v>10</v>
      </c>
      <c r="H32" s="58">
        <v>1366875</v>
      </c>
      <c r="I32" s="37">
        <v>259706.25</v>
      </c>
      <c r="J32" s="59">
        <f t="shared" si="4"/>
        <v>1626581.25</v>
      </c>
      <c r="K32" s="60">
        <f t="shared" si="5"/>
        <v>16265812.5</v>
      </c>
      <c r="L32" s="61">
        <v>1318000</v>
      </c>
      <c r="M32" s="61">
        <f t="shared" si="6"/>
        <v>250420</v>
      </c>
      <c r="N32" s="60">
        <f t="shared" si="10"/>
        <v>1568420</v>
      </c>
      <c r="O32" s="61">
        <v>1316250</v>
      </c>
      <c r="P32" s="51">
        <v>250087.5</v>
      </c>
      <c r="Q32" s="41">
        <f t="shared" si="7"/>
        <v>1566337.5</v>
      </c>
      <c r="V32" s="51">
        <f t="shared" si="0"/>
        <v>1566337.5</v>
      </c>
      <c r="W32" s="51">
        <f t="shared" si="1"/>
        <v>1587112.9166666667</v>
      </c>
      <c r="X32" s="35">
        <f t="shared" si="2"/>
        <v>1586627.7217835193</v>
      </c>
      <c r="Y32" s="35">
        <f t="shared" si="3"/>
        <v>1586869.3052105017</v>
      </c>
      <c r="Z32" s="35">
        <f t="shared" si="8"/>
        <v>14690.438006976075</v>
      </c>
      <c r="AA32" s="119">
        <f t="shared" si="9"/>
        <v>9.2560761447456827E-3</v>
      </c>
      <c r="AB32" s="51">
        <f t="shared" si="11"/>
        <v>1587113</v>
      </c>
      <c r="AC32" s="52" t="s">
        <v>17</v>
      </c>
    </row>
    <row r="33" spans="1:29" ht="42.75" x14ac:dyDescent="0.25">
      <c r="A33" s="63"/>
      <c r="B33" s="35">
        <v>26</v>
      </c>
      <c r="C33" s="28" t="s">
        <v>321</v>
      </c>
      <c r="D33" s="9" t="s">
        <v>309</v>
      </c>
      <c r="E33" s="5">
        <v>1</v>
      </c>
      <c r="F33" s="5" t="s">
        <v>304</v>
      </c>
      <c r="H33" s="58">
        <v>1366875</v>
      </c>
      <c r="I33" s="62">
        <v>259706.25</v>
      </c>
      <c r="J33" s="59">
        <f t="shared" si="4"/>
        <v>1626581.25</v>
      </c>
      <c r="L33" s="61">
        <v>1318000</v>
      </c>
      <c r="M33" s="61">
        <f t="shared" si="6"/>
        <v>250420</v>
      </c>
      <c r="N33" s="60">
        <f t="shared" si="10"/>
        <v>1568420</v>
      </c>
      <c r="O33" s="61">
        <v>1316250</v>
      </c>
      <c r="P33" s="62">
        <v>250087.5</v>
      </c>
      <c r="Q33" s="41">
        <f t="shared" si="7"/>
        <v>1566337.5</v>
      </c>
      <c r="V33" s="51">
        <f t="shared" si="0"/>
        <v>1566337.5</v>
      </c>
      <c r="W33" s="51">
        <f t="shared" si="1"/>
        <v>1587112.9166666667</v>
      </c>
      <c r="X33" s="35">
        <f t="shared" si="2"/>
        <v>1586627.7217835193</v>
      </c>
      <c r="Y33" s="35">
        <f t="shared" si="3"/>
        <v>1586869.3052105017</v>
      </c>
      <c r="Z33" s="35">
        <f t="shared" si="8"/>
        <v>14690.438006976075</v>
      </c>
      <c r="AA33" s="119">
        <f t="shared" si="9"/>
        <v>9.2560761447456827E-3</v>
      </c>
      <c r="AB33" s="51">
        <f t="shared" si="11"/>
        <v>1587113</v>
      </c>
      <c r="AC33" s="52" t="s">
        <v>17</v>
      </c>
    </row>
    <row r="34" spans="1:29" ht="42.75" x14ac:dyDescent="0.25">
      <c r="A34" s="6"/>
      <c r="B34" s="35">
        <v>27</v>
      </c>
      <c r="C34" s="28" t="s">
        <v>322</v>
      </c>
      <c r="D34" s="9" t="s">
        <v>309</v>
      </c>
      <c r="E34" s="5">
        <v>1</v>
      </c>
      <c r="F34" s="5" t="s">
        <v>304</v>
      </c>
      <c r="H34" s="58">
        <v>1366875</v>
      </c>
      <c r="I34" s="62">
        <v>259706.25</v>
      </c>
      <c r="J34" s="59">
        <f t="shared" si="4"/>
        <v>1626581.25</v>
      </c>
      <c r="L34" s="61">
        <v>1318000</v>
      </c>
      <c r="M34" s="61">
        <f t="shared" si="6"/>
        <v>250420</v>
      </c>
      <c r="N34" s="60">
        <f t="shared" si="10"/>
        <v>1568420</v>
      </c>
      <c r="O34" s="61">
        <v>1316250</v>
      </c>
      <c r="P34" s="62">
        <v>250087.5</v>
      </c>
      <c r="Q34" s="41">
        <f t="shared" si="7"/>
        <v>1566337.5</v>
      </c>
      <c r="V34" s="51">
        <f t="shared" si="0"/>
        <v>1566337.5</v>
      </c>
      <c r="W34" s="51">
        <f t="shared" si="1"/>
        <v>1587112.9166666667</v>
      </c>
      <c r="X34" s="35">
        <f t="shared" si="2"/>
        <v>1586627.7217835193</v>
      </c>
      <c r="Y34" s="35">
        <f t="shared" si="3"/>
        <v>1586869.3052105017</v>
      </c>
      <c r="Z34" s="35">
        <f t="shared" si="8"/>
        <v>14690.438006976075</v>
      </c>
      <c r="AA34" s="119">
        <f t="shared" si="9"/>
        <v>9.2560761447456827E-3</v>
      </c>
      <c r="AB34" s="51">
        <f t="shared" si="11"/>
        <v>1587113</v>
      </c>
      <c r="AC34" s="52" t="s">
        <v>17</v>
      </c>
    </row>
    <row r="35" spans="1:29" s="1" customFormat="1" ht="57" x14ac:dyDescent="0.25">
      <c r="A35" s="64"/>
      <c r="B35" s="35">
        <v>28</v>
      </c>
      <c r="C35" s="28" t="s">
        <v>312</v>
      </c>
      <c r="D35" s="9" t="s">
        <v>309</v>
      </c>
      <c r="E35" s="5">
        <v>1</v>
      </c>
      <c r="F35" s="5" t="s">
        <v>304</v>
      </c>
      <c r="H35" s="58">
        <v>1293975</v>
      </c>
      <c r="I35" s="65">
        <v>245855.25</v>
      </c>
      <c r="J35" s="59">
        <f t="shared" si="4"/>
        <v>1539830.25</v>
      </c>
      <c r="L35" s="61">
        <v>1248000</v>
      </c>
      <c r="M35" s="61">
        <f t="shared" si="6"/>
        <v>237120</v>
      </c>
      <c r="N35" s="60">
        <f t="shared" si="10"/>
        <v>1485120</v>
      </c>
      <c r="O35" s="61">
        <v>1246050</v>
      </c>
      <c r="P35" s="65">
        <v>236749.5</v>
      </c>
      <c r="Q35" s="41">
        <f t="shared" si="7"/>
        <v>1482799.5</v>
      </c>
      <c r="V35" s="51">
        <f t="shared" si="0"/>
        <v>1482799.5</v>
      </c>
      <c r="W35" s="51">
        <f t="shared" si="1"/>
        <v>1502583.25</v>
      </c>
      <c r="X35" s="35">
        <f t="shared" si="2"/>
        <v>1502126.6308404824</v>
      </c>
      <c r="Y35" s="35">
        <f t="shared" si="3"/>
        <v>1502353.9906194292</v>
      </c>
      <c r="Z35" s="35">
        <f t="shared" si="8"/>
        <v>13989.223782299359</v>
      </c>
      <c r="AA35" s="119">
        <f t="shared" si="9"/>
        <v>9.3101156174204384E-3</v>
      </c>
      <c r="AB35" s="51">
        <f t="shared" si="11"/>
        <v>1502583</v>
      </c>
      <c r="AC35" s="52" t="s">
        <v>17</v>
      </c>
    </row>
    <row r="36" spans="1:29" s="1" customFormat="1" ht="68.25" customHeight="1" x14ac:dyDescent="0.2">
      <c r="A36" s="66"/>
      <c r="B36" s="35">
        <v>29</v>
      </c>
      <c r="C36" s="28" t="s">
        <v>313</v>
      </c>
      <c r="D36" s="9" t="s">
        <v>309</v>
      </c>
      <c r="E36" s="5">
        <v>1</v>
      </c>
      <c r="F36" s="5" t="s">
        <v>304</v>
      </c>
      <c r="H36" s="58">
        <v>1293975</v>
      </c>
      <c r="I36" s="65">
        <v>245855.25</v>
      </c>
      <c r="J36" s="59">
        <f t="shared" si="4"/>
        <v>1539830.25</v>
      </c>
      <c r="L36" s="61">
        <v>1248000</v>
      </c>
      <c r="M36" s="61">
        <f t="shared" si="6"/>
        <v>237120</v>
      </c>
      <c r="N36" s="60">
        <f t="shared" si="10"/>
        <v>1485120</v>
      </c>
      <c r="O36" s="61">
        <v>1246050</v>
      </c>
      <c r="P36" s="65">
        <v>236749.5</v>
      </c>
      <c r="Q36" s="41">
        <f t="shared" si="7"/>
        <v>1482799.5</v>
      </c>
      <c r="V36" s="51">
        <f t="shared" si="0"/>
        <v>1482799.5</v>
      </c>
      <c r="W36" s="51">
        <f t="shared" si="1"/>
        <v>1502583.25</v>
      </c>
      <c r="X36" s="35">
        <f t="shared" si="2"/>
        <v>1502126.6308404824</v>
      </c>
      <c r="Y36" s="35">
        <f t="shared" si="3"/>
        <v>1502353.9906194292</v>
      </c>
      <c r="Z36" s="35">
        <f t="shared" si="8"/>
        <v>13989.223782299359</v>
      </c>
      <c r="AA36" s="119">
        <f t="shared" si="9"/>
        <v>9.3101156174204384E-3</v>
      </c>
      <c r="AB36" s="51">
        <f t="shared" si="11"/>
        <v>1502583</v>
      </c>
      <c r="AC36" s="52" t="s">
        <v>17</v>
      </c>
    </row>
    <row r="37" spans="1:29" ht="42.75" x14ac:dyDescent="0.25">
      <c r="B37" s="35">
        <v>30</v>
      </c>
      <c r="C37" s="28" t="s">
        <v>314</v>
      </c>
      <c r="D37" s="9" t="s">
        <v>309</v>
      </c>
      <c r="E37" s="5">
        <v>1</v>
      </c>
      <c r="F37" s="5" t="s">
        <v>304</v>
      </c>
      <c r="H37" s="58">
        <v>1293975</v>
      </c>
      <c r="I37" s="62">
        <v>245855.25</v>
      </c>
      <c r="J37" s="59">
        <f t="shared" si="4"/>
        <v>1539830.25</v>
      </c>
      <c r="L37" s="61">
        <v>1248000</v>
      </c>
      <c r="M37" s="61">
        <f t="shared" si="6"/>
        <v>237120</v>
      </c>
      <c r="N37" s="60">
        <f t="shared" si="10"/>
        <v>1485120</v>
      </c>
      <c r="O37" s="61">
        <v>1246050</v>
      </c>
      <c r="P37" s="62">
        <v>236749.5</v>
      </c>
      <c r="Q37" s="41">
        <f t="shared" si="7"/>
        <v>1482799.5</v>
      </c>
      <c r="V37" s="51">
        <f t="shared" si="0"/>
        <v>1482799.5</v>
      </c>
      <c r="W37" s="51">
        <f t="shared" si="1"/>
        <v>1502583.25</v>
      </c>
      <c r="X37" s="35">
        <f t="shared" si="2"/>
        <v>1502126.6308404824</v>
      </c>
      <c r="Y37" s="35">
        <f t="shared" si="3"/>
        <v>1502353.9906194292</v>
      </c>
      <c r="Z37" s="35">
        <f t="shared" si="8"/>
        <v>13989.223782299359</v>
      </c>
      <c r="AA37" s="119">
        <f t="shared" si="9"/>
        <v>9.3101156174204384E-3</v>
      </c>
      <c r="AB37" s="51">
        <f t="shared" si="11"/>
        <v>1502583</v>
      </c>
      <c r="AC37" s="52" t="s">
        <v>17</v>
      </c>
    </row>
    <row r="38" spans="1:29" ht="42.75" x14ac:dyDescent="0.25">
      <c r="B38" s="35">
        <v>31</v>
      </c>
      <c r="C38" s="28" t="s">
        <v>315</v>
      </c>
      <c r="D38" s="9" t="s">
        <v>309</v>
      </c>
      <c r="E38" s="5">
        <v>1</v>
      </c>
      <c r="F38" s="5" t="s">
        <v>304</v>
      </c>
      <c r="H38" s="58">
        <v>1293975</v>
      </c>
      <c r="I38" s="62">
        <v>245855.25</v>
      </c>
      <c r="J38" s="59">
        <f t="shared" si="4"/>
        <v>1539830.25</v>
      </c>
      <c r="L38" s="61">
        <v>1248000</v>
      </c>
      <c r="M38" s="61">
        <f t="shared" si="6"/>
        <v>237120</v>
      </c>
      <c r="N38" s="60">
        <f t="shared" si="10"/>
        <v>1485120</v>
      </c>
      <c r="O38" s="61">
        <v>1246050</v>
      </c>
      <c r="P38" s="62">
        <v>236749.5</v>
      </c>
      <c r="Q38" s="41">
        <f t="shared" si="7"/>
        <v>1482799.5</v>
      </c>
      <c r="V38" s="51">
        <f t="shared" si="0"/>
        <v>1482799.5</v>
      </c>
      <c r="W38" s="51">
        <f t="shared" si="1"/>
        <v>1502583.25</v>
      </c>
      <c r="X38" s="35">
        <f t="shared" si="2"/>
        <v>1502126.6308404824</v>
      </c>
      <c r="Y38" s="35">
        <f t="shared" si="3"/>
        <v>1502353.9906194292</v>
      </c>
      <c r="Z38" s="35">
        <f t="shared" si="8"/>
        <v>13989.223782299359</v>
      </c>
      <c r="AA38" s="119">
        <f t="shared" si="9"/>
        <v>9.3101156174204384E-3</v>
      </c>
      <c r="AB38" s="51">
        <f t="shared" si="11"/>
        <v>1502583</v>
      </c>
      <c r="AC38" s="52" t="s">
        <v>17</v>
      </c>
    </row>
    <row r="39" spans="1:29" ht="42.75" x14ac:dyDescent="0.25">
      <c r="B39" s="35">
        <v>32</v>
      </c>
      <c r="C39" s="28" t="s">
        <v>316</v>
      </c>
      <c r="D39" s="9" t="s">
        <v>309</v>
      </c>
      <c r="E39" s="5">
        <v>1</v>
      </c>
      <c r="F39" s="5" t="s">
        <v>304</v>
      </c>
      <c r="H39" s="58">
        <v>1293975</v>
      </c>
      <c r="I39" s="62">
        <v>245855.25</v>
      </c>
      <c r="J39" s="59">
        <f t="shared" si="4"/>
        <v>1539830.25</v>
      </c>
      <c r="L39" s="61">
        <v>1248000</v>
      </c>
      <c r="M39" s="61">
        <f t="shared" si="6"/>
        <v>237120</v>
      </c>
      <c r="N39" s="60">
        <f t="shared" si="10"/>
        <v>1485120</v>
      </c>
      <c r="O39" s="61">
        <v>1246050</v>
      </c>
      <c r="P39" s="62">
        <v>236749.5</v>
      </c>
      <c r="Q39" s="41">
        <f t="shared" si="7"/>
        <v>1482799.5</v>
      </c>
      <c r="V39" s="51">
        <f t="shared" si="0"/>
        <v>1482799.5</v>
      </c>
      <c r="W39" s="51">
        <f t="shared" si="1"/>
        <v>1502583.25</v>
      </c>
      <c r="X39" s="35">
        <f t="shared" si="2"/>
        <v>1502126.6308404824</v>
      </c>
      <c r="Y39" s="35">
        <f t="shared" si="3"/>
        <v>1502353.9906194292</v>
      </c>
      <c r="Z39" s="35">
        <f t="shared" si="8"/>
        <v>13989.223782299359</v>
      </c>
      <c r="AA39" s="119">
        <f t="shared" si="9"/>
        <v>9.3101156174204384E-3</v>
      </c>
      <c r="AB39" s="51">
        <f t="shared" si="11"/>
        <v>1502583</v>
      </c>
      <c r="AC39" s="52" t="s">
        <v>17</v>
      </c>
    </row>
    <row r="40" spans="1:29" ht="42.75" x14ac:dyDescent="0.25">
      <c r="B40" s="35">
        <v>33</v>
      </c>
      <c r="C40" s="28" t="s">
        <v>317</v>
      </c>
      <c r="D40" s="9" t="s">
        <v>309</v>
      </c>
      <c r="E40" s="5">
        <v>1</v>
      </c>
      <c r="F40" s="5" t="s">
        <v>304</v>
      </c>
      <c r="H40" s="58">
        <v>1293975</v>
      </c>
      <c r="I40" s="62">
        <v>245855.25</v>
      </c>
      <c r="J40" s="59">
        <f t="shared" si="4"/>
        <v>1539830.25</v>
      </c>
      <c r="L40" s="61">
        <v>1248000</v>
      </c>
      <c r="M40" s="61">
        <f t="shared" si="6"/>
        <v>237120</v>
      </c>
      <c r="N40" s="60">
        <f t="shared" si="10"/>
        <v>1485120</v>
      </c>
      <c r="O40" s="61">
        <v>1246050</v>
      </c>
      <c r="P40" s="62">
        <v>236749.5</v>
      </c>
      <c r="Q40" s="41">
        <f t="shared" si="7"/>
        <v>1482799.5</v>
      </c>
      <c r="V40" s="51">
        <f t="shared" ref="V40:V56" si="12">MIN(J40,N40,Q40)</f>
        <v>1482799.5</v>
      </c>
      <c r="W40" s="51">
        <f t="shared" ref="W40:W56" si="13">AVERAGE(J40,N40,Q40)</f>
        <v>1502583.25</v>
      </c>
      <c r="X40" s="35">
        <f t="shared" ref="X40:X56" si="14">HARMEAN(J40,N40,Q40)</f>
        <v>1502126.6308404824</v>
      </c>
      <c r="Y40" s="35">
        <f t="shared" ref="Y40:Y56" si="15">GEOMEAN(J40,N40,Q40)</f>
        <v>1502353.9906194292</v>
      </c>
      <c r="Z40" s="35">
        <f t="shared" si="8"/>
        <v>13989.223782299359</v>
      </c>
      <c r="AA40" s="119">
        <f t="shared" si="9"/>
        <v>9.3101156174204384E-3</v>
      </c>
      <c r="AB40" s="51">
        <f t="shared" si="11"/>
        <v>1502583</v>
      </c>
      <c r="AC40" s="52" t="s">
        <v>17</v>
      </c>
    </row>
    <row r="41" spans="1:29" ht="42.75" x14ac:dyDescent="0.25">
      <c r="B41" s="35">
        <v>34</v>
      </c>
      <c r="C41" s="28" t="s">
        <v>318</v>
      </c>
      <c r="D41" s="9" t="s">
        <v>309</v>
      </c>
      <c r="E41" s="5">
        <v>1</v>
      </c>
      <c r="F41" s="5" t="s">
        <v>304</v>
      </c>
      <c r="H41" s="58">
        <v>1293975</v>
      </c>
      <c r="I41" s="62">
        <v>245855.25</v>
      </c>
      <c r="J41" s="59">
        <f t="shared" si="4"/>
        <v>1539830.25</v>
      </c>
      <c r="L41" s="61">
        <v>1248000</v>
      </c>
      <c r="M41" s="61">
        <f t="shared" si="6"/>
        <v>237120</v>
      </c>
      <c r="N41" s="60">
        <f t="shared" si="10"/>
        <v>1485120</v>
      </c>
      <c r="O41" s="61">
        <v>1246050</v>
      </c>
      <c r="P41" s="62">
        <v>236749.5</v>
      </c>
      <c r="Q41" s="41">
        <f t="shared" si="7"/>
        <v>1482799.5</v>
      </c>
      <c r="V41" s="51">
        <f t="shared" si="12"/>
        <v>1482799.5</v>
      </c>
      <c r="W41" s="51">
        <f t="shared" si="13"/>
        <v>1502583.25</v>
      </c>
      <c r="X41" s="35">
        <f t="shared" si="14"/>
        <v>1502126.6308404824</v>
      </c>
      <c r="Y41" s="35">
        <f t="shared" si="15"/>
        <v>1502353.9906194292</v>
      </c>
      <c r="Z41" s="35">
        <f t="shared" si="8"/>
        <v>13989.223782299359</v>
      </c>
      <c r="AA41" s="119">
        <f t="shared" si="9"/>
        <v>9.3101156174204384E-3</v>
      </c>
      <c r="AB41" s="51">
        <f t="shared" si="11"/>
        <v>1502583</v>
      </c>
      <c r="AC41" s="52" t="s">
        <v>17</v>
      </c>
    </row>
    <row r="42" spans="1:29" ht="57" x14ac:dyDescent="0.25">
      <c r="B42" s="35">
        <v>35</v>
      </c>
      <c r="C42" s="28" t="s">
        <v>319</v>
      </c>
      <c r="D42" s="9" t="s">
        <v>309</v>
      </c>
      <c r="E42" s="5">
        <v>1</v>
      </c>
      <c r="F42" s="5" t="s">
        <v>304</v>
      </c>
      <c r="H42" s="58">
        <v>1293975</v>
      </c>
      <c r="I42" s="62">
        <v>245855.25</v>
      </c>
      <c r="J42" s="59">
        <f t="shared" si="4"/>
        <v>1539830.25</v>
      </c>
      <c r="L42" s="61">
        <v>1248000</v>
      </c>
      <c r="M42" s="61">
        <f t="shared" si="6"/>
        <v>237120</v>
      </c>
      <c r="N42" s="60">
        <f t="shared" si="10"/>
        <v>1485120</v>
      </c>
      <c r="O42" s="61">
        <v>1246050</v>
      </c>
      <c r="P42" s="62">
        <v>236749.5</v>
      </c>
      <c r="Q42" s="41">
        <f t="shared" si="7"/>
        <v>1482799.5</v>
      </c>
      <c r="V42" s="51">
        <f t="shared" si="12"/>
        <v>1482799.5</v>
      </c>
      <c r="W42" s="51">
        <f t="shared" si="13"/>
        <v>1502583.25</v>
      </c>
      <c r="X42" s="35">
        <f t="shared" si="14"/>
        <v>1502126.6308404824</v>
      </c>
      <c r="Y42" s="35">
        <f t="shared" si="15"/>
        <v>1502353.9906194292</v>
      </c>
      <c r="Z42" s="35">
        <f t="shared" si="8"/>
        <v>13989.223782299359</v>
      </c>
      <c r="AA42" s="119">
        <f t="shared" si="9"/>
        <v>9.3101156174204384E-3</v>
      </c>
      <c r="AB42" s="51">
        <f t="shared" si="11"/>
        <v>1502583</v>
      </c>
      <c r="AC42" s="52" t="s">
        <v>17</v>
      </c>
    </row>
    <row r="43" spans="1:29" ht="42.75" x14ac:dyDescent="0.25">
      <c r="B43" s="35">
        <v>36</v>
      </c>
      <c r="C43" s="28" t="s">
        <v>320</v>
      </c>
      <c r="D43" s="9" t="s">
        <v>309</v>
      </c>
      <c r="E43" s="5">
        <v>1</v>
      </c>
      <c r="F43" s="5" t="s">
        <v>304</v>
      </c>
      <c r="H43" s="58">
        <v>1293975</v>
      </c>
      <c r="I43" s="62">
        <v>245855.25</v>
      </c>
      <c r="J43" s="59">
        <f t="shared" si="4"/>
        <v>1539830.25</v>
      </c>
      <c r="L43" s="61">
        <v>1248000</v>
      </c>
      <c r="M43" s="61">
        <f t="shared" si="6"/>
        <v>237120</v>
      </c>
      <c r="N43" s="60">
        <f t="shared" si="10"/>
        <v>1485120</v>
      </c>
      <c r="O43" s="61">
        <v>1246050</v>
      </c>
      <c r="P43" s="62">
        <v>236749.5</v>
      </c>
      <c r="Q43" s="41">
        <f t="shared" si="7"/>
        <v>1482799.5</v>
      </c>
      <c r="V43" s="51">
        <f t="shared" si="12"/>
        <v>1482799.5</v>
      </c>
      <c r="W43" s="51">
        <f t="shared" si="13"/>
        <v>1502583.25</v>
      </c>
      <c r="X43" s="35">
        <f t="shared" si="14"/>
        <v>1502126.6308404824</v>
      </c>
      <c r="Y43" s="35">
        <f t="shared" si="15"/>
        <v>1502353.9906194292</v>
      </c>
      <c r="Z43" s="35">
        <f t="shared" si="8"/>
        <v>13989.223782299359</v>
      </c>
      <c r="AA43" s="119">
        <f t="shared" si="9"/>
        <v>9.3101156174204384E-3</v>
      </c>
      <c r="AB43" s="51">
        <f t="shared" si="11"/>
        <v>1502583</v>
      </c>
      <c r="AC43" s="52" t="s">
        <v>17</v>
      </c>
    </row>
    <row r="44" spans="1:29" ht="42.75" x14ac:dyDescent="0.25">
      <c r="B44" s="35">
        <v>37</v>
      </c>
      <c r="C44" s="28" t="s">
        <v>321</v>
      </c>
      <c r="D44" s="9" t="s">
        <v>309</v>
      </c>
      <c r="E44" s="5">
        <v>1</v>
      </c>
      <c r="F44" s="5" t="s">
        <v>304</v>
      </c>
      <c r="H44" s="58">
        <v>1293975</v>
      </c>
      <c r="I44" s="62">
        <v>245855.25</v>
      </c>
      <c r="J44" s="59">
        <f t="shared" si="4"/>
        <v>1539830.25</v>
      </c>
      <c r="L44" s="61">
        <v>1248000</v>
      </c>
      <c r="M44" s="61">
        <f t="shared" si="6"/>
        <v>237120</v>
      </c>
      <c r="N44" s="60">
        <f t="shared" si="10"/>
        <v>1485120</v>
      </c>
      <c r="O44" s="61">
        <v>1246050</v>
      </c>
      <c r="P44" s="62">
        <v>236749.5</v>
      </c>
      <c r="Q44" s="41">
        <f t="shared" si="7"/>
        <v>1482799.5</v>
      </c>
      <c r="V44" s="51">
        <f t="shared" si="12"/>
        <v>1482799.5</v>
      </c>
      <c r="W44" s="51">
        <f t="shared" si="13"/>
        <v>1502583.25</v>
      </c>
      <c r="X44" s="35">
        <f t="shared" si="14"/>
        <v>1502126.6308404824</v>
      </c>
      <c r="Y44" s="35">
        <f t="shared" si="15"/>
        <v>1502353.9906194292</v>
      </c>
      <c r="Z44" s="35">
        <f t="shared" si="8"/>
        <v>13989.223782299359</v>
      </c>
      <c r="AA44" s="119">
        <f t="shared" si="9"/>
        <v>9.3101156174204384E-3</v>
      </c>
      <c r="AB44" s="51">
        <f t="shared" si="11"/>
        <v>1502583</v>
      </c>
      <c r="AC44" s="52" t="s">
        <v>17</v>
      </c>
    </row>
    <row r="45" spans="1:29" ht="42.75" x14ac:dyDescent="0.25">
      <c r="B45" s="35">
        <v>38</v>
      </c>
      <c r="C45" s="28" t="s">
        <v>322</v>
      </c>
      <c r="D45" s="9" t="s">
        <v>309</v>
      </c>
      <c r="E45" s="5">
        <v>1</v>
      </c>
      <c r="F45" s="5" t="s">
        <v>304</v>
      </c>
      <c r="H45" s="58">
        <v>1293975</v>
      </c>
      <c r="I45" s="62">
        <v>245855.25</v>
      </c>
      <c r="J45" s="59">
        <f t="shared" si="4"/>
        <v>1539830.25</v>
      </c>
      <c r="L45" s="61">
        <v>1248000</v>
      </c>
      <c r="M45" s="61">
        <f t="shared" si="6"/>
        <v>237120</v>
      </c>
      <c r="N45" s="60">
        <f t="shared" si="10"/>
        <v>1485120</v>
      </c>
      <c r="O45" s="61">
        <v>1246050</v>
      </c>
      <c r="P45" s="62">
        <v>236749.5</v>
      </c>
      <c r="Q45" s="41">
        <f t="shared" si="7"/>
        <v>1482799.5</v>
      </c>
      <c r="V45" s="51">
        <f t="shared" si="12"/>
        <v>1482799.5</v>
      </c>
      <c r="W45" s="51">
        <f t="shared" si="13"/>
        <v>1502583.25</v>
      </c>
      <c r="X45" s="35">
        <f t="shared" si="14"/>
        <v>1502126.6308404824</v>
      </c>
      <c r="Y45" s="35">
        <f t="shared" si="15"/>
        <v>1502353.9906194292</v>
      </c>
      <c r="Z45" s="35">
        <f t="shared" si="8"/>
        <v>13989.223782299359</v>
      </c>
      <c r="AA45" s="119">
        <f t="shared" si="9"/>
        <v>9.3101156174204384E-3</v>
      </c>
      <c r="AB45" s="51">
        <f t="shared" si="11"/>
        <v>1502583</v>
      </c>
      <c r="AC45" s="52" t="s">
        <v>17</v>
      </c>
    </row>
    <row r="46" spans="1:29" ht="42.75" x14ac:dyDescent="0.25">
      <c r="B46" s="35">
        <v>39</v>
      </c>
      <c r="C46" s="28" t="s">
        <v>323</v>
      </c>
      <c r="D46" s="9" t="s">
        <v>309</v>
      </c>
      <c r="E46" s="5">
        <v>1</v>
      </c>
      <c r="F46" s="5" t="s">
        <v>304</v>
      </c>
      <c r="H46" s="58">
        <v>78850</v>
      </c>
      <c r="I46" s="62">
        <v>14981.5</v>
      </c>
      <c r="J46" s="59">
        <f t="shared" si="4"/>
        <v>93831.5</v>
      </c>
      <c r="L46" s="61">
        <v>82000</v>
      </c>
      <c r="M46" s="61">
        <f t="shared" si="6"/>
        <v>15580</v>
      </c>
      <c r="N46" s="60">
        <f t="shared" si="10"/>
        <v>97580</v>
      </c>
      <c r="O46" s="61">
        <v>81883</v>
      </c>
      <c r="P46" s="62">
        <v>15557.77</v>
      </c>
      <c r="Q46" s="41">
        <f t="shared" si="7"/>
        <v>97440.77</v>
      </c>
      <c r="V46" s="51">
        <f t="shared" si="12"/>
        <v>93831.5</v>
      </c>
      <c r="W46" s="51">
        <f t="shared" si="13"/>
        <v>96284.090000000011</v>
      </c>
      <c r="X46" s="35">
        <f t="shared" si="14"/>
        <v>96252.418029421126</v>
      </c>
      <c r="Y46" s="35">
        <f t="shared" si="15"/>
        <v>96268.320096089941</v>
      </c>
      <c r="Z46" s="35">
        <f t="shared" si="8"/>
        <v>1734.2430204703223</v>
      </c>
      <c r="AA46" s="119">
        <f t="shared" si="9"/>
        <v>1.8011729876351558E-2</v>
      </c>
      <c r="AB46" s="51">
        <f t="shared" si="11"/>
        <v>96284</v>
      </c>
      <c r="AC46" s="52" t="s">
        <v>17</v>
      </c>
    </row>
    <row r="47" spans="1:29" ht="42.75" x14ac:dyDescent="0.25">
      <c r="B47" s="35">
        <v>40</v>
      </c>
      <c r="C47" s="28" t="s">
        <v>324</v>
      </c>
      <c r="D47" s="9" t="s">
        <v>309</v>
      </c>
      <c r="E47" s="5">
        <v>1</v>
      </c>
      <c r="F47" s="5" t="s">
        <v>304</v>
      </c>
      <c r="H47" s="58">
        <v>80909</v>
      </c>
      <c r="I47" s="62">
        <v>15372.71</v>
      </c>
      <c r="J47" s="59">
        <f t="shared" si="4"/>
        <v>96281.709999999992</v>
      </c>
      <c r="L47" s="61">
        <v>83000</v>
      </c>
      <c r="M47" s="61">
        <f t="shared" si="6"/>
        <v>15770</v>
      </c>
      <c r="N47" s="60">
        <f t="shared" si="10"/>
        <v>98770</v>
      </c>
      <c r="O47" s="61">
        <v>84021</v>
      </c>
      <c r="P47" s="62">
        <v>15963.99</v>
      </c>
      <c r="Q47" s="41">
        <f t="shared" si="7"/>
        <v>99984.99</v>
      </c>
      <c r="V47" s="51">
        <f t="shared" si="12"/>
        <v>96281.709999999992</v>
      </c>
      <c r="W47" s="51">
        <f t="shared" si="13"/>
        <v>98345.566666666666</v>
      </c>
      <c r="X47" s="35">
        <f t="shared" si="14"/>
        <v>98321.257673786691</v>
      </c>
      <c r="Y47" s="35">
        <f t="shared" si="15"/>
        <v>98333.436913852813</v>
      </c>
      <c r="Z47" s="35">
        <f t="shared" si="8"/>
        <v>1459.3670443970689</v>
      </c>
      <c r="AA47" s="119">
        <f t="shared" si="9"/>
        <v>1.4839174696541843E-2</v>
      </c>
      <c r="AB47" s="51">
        <f t="shared" si="11"/>
        <v>98346</v>
      </c>
      <c r="AC47" s="52" t="s">
        <v>17</v>
      </c>
    </row>
    <row r="48" spans="1:29" ht="42.75" x14ac:dyDescent="0.25">
      <c r="B48" s="35">
        <v>41</v>
      </c>
      <c r="C48" s="28" t="s">
        <v>325</v>
      </c>
      <c r="D48" s="9" t="s">
        <v>309</v>
      </c>
      <c r="E48" s="5">
        <v>1</v>
      </c>
      <c r="F48" s="5" t="s">
        <v>304</v>
      </c>
      <c r="H48" s="58">
        <v>114886</v>
      </c>
      <c r="I48" s="62">
        <v>21828.34</v>
      </c>
      <c r="J48" s="59">
        <f t="shared" si="4"/>
        <v>136714.34</v>
      </c>
      <c r="L48" s="61">
        <v>118000</v>
      </c>
      <c r="M48" s="61">
        <f t="shared" si="6"/>
        <v>22420</v>
      </c>
      <c r="N48" s="60">
        <f t="shared" si="10"/>
        <v>140420</v>
      </c>
      <c r="O48" s="61">
        <v>119305</v>
      </c>
      <c r="P48" s="62">
        <v>22667.95</v>
      </c>
      <c r="Q48" s="41">
        <f t="shared" si="7"/>
        <v>141972.95000000001</v>
      </c>
      <c r="V48" s="51">
        <f t="shared" si="12"/>
        <v>136714.34</v>
      </c>
      <c r="W48" s="51">
        <f t="shared" si="13"/>
        <v>139702.43</v>
      </c>
      <c r="X48" s="35">
        <f t="shared" si="14"/>
        <v>139667.3429766623</v>
      </c>
      <c r="Y48" s="35">
        <f t="shared" si="15"/>
        <v>139684.92805713337</v>
      </c>
      <c r="Z48" s="35">
        <f t="shared" si="8"/>
        <v>2112.8987017957083</v>
      </c>
      <c r="AA48" s="119">
        <f t="shared" si="9"/>
        <v>1.5124280241909238E-2</v>
      </c>
      <c r="AB48" s="51">
        <f t="shared" si="11"/>
        <v>139702</v>
      </c>
      <c r="AC48" s="52" t="s">
        <v>17</v>
      </c>
    </row>
    <row r="49" spans="2:29" ht="42.75" x14ac:dyDescent="0.25">
      <c r="B49" s="35">
        <v>42</v>
      </c>
      <c r="C49" s="28" t="s">
        <v>326</v>
      </c>
      <c r="D49" s="9" t="s">
        <v>309</v>
      </c>
      <c r="E49" s="5">
        <v>1</v>
      </c>
      <c r="F49" s="5" t="s">
        <v>304</v>
      </c>
      <c r="H49" s="58">
        <v>153754</v>
      </c>
      <c r="I49" s="62">
        <v>29213.26</v>
      </c>
      <c r="J49" s="59">
        <f t="shared" si="4"/>
        <v>182967.26</v>
      </c>
      <c r="L49" s="61">
        <v>157000</v>
      </c>
      <c r="M49" s="61">
        <f t="shared" si="6"/>
        <v>29830</v>
      </c>
      <c r="N49" s="60">
        <f t="shared" si="10"/>
        <v>186830</v>
      </c>
      <c r="O49" s="61">
        <v>159667</v>
      </c>
      <c r="P49" s="62">
        <v>30336.73</v>
      </c>
      <c r="Q49" s="41">
        <f t="shared" si="7"/>
        <v>190003.73</v>
      </c>
      <c r="V49" s="51">
        <f t="shared" si="12"/>
        <v>182967.26</v>
      </c>
      <c r="W49" s="51">
        <f t="shared" si="13"/>
        <v>186600.33</v>
      </c>
      <c r="X49" s="35">
        <f t="shared" si="14"/>
        <v>186555.87903940506</v>
      </c>
      <c r="Y49" s="35">
        <f t="shared" si="15"/>
        <v>186578.11811086131</v>
      </c>
      <c r="Z49" s="35">
        <f t="shared" si="8"/>
        <v>2568.9684335253946</v>
      </c>
      <c r="AA49" s="119">
        <f t="shared" si="9"/>
        <v>1.3767223420909249E-2</v>
      </c>
      <c r="AB49" s="51">
        <f t="shared" si="11"/>
        <v>186600</v>
      </c>
      <c r="AC49" s="52" t="s">
        <v>17</v>
      </c>
    </row>
    <row r="50" spans="2:29" ht="42.75" x14ac:dyDescent="0.25">
      <c r="B50" s="35">
        <v>43</v>
      </c>
      <c r="C50" s="28" t="s">
        <v>327</v>
      </c>
      <c r="D50" s="9" t="s">
        <v>309</v>
      </c>
      <c r="E50" s="5">
        <v>1</v>
      </c>
      <c r="F50" s="5" t="s">
        <v>304</v>
      </c>
      <c r="H50" s="58">
        <v>227799</v>
      </c>
      <c r="I50" s="62">
        <v>43281.81</v>
      </c>
      <c r="J50" s="59">
        <f t="shared" si="4"/>
        <v>271080.81</v>
      </c>
      <c r="L50" s="61">
        <v>234000</v>
      </c>
      <c r="M50" s="61">
        <f t="shared" si="6"/>
        <v>44460</v>
      </c>
      <c r="N50" s="60">
        <f t="shared" si="10"/>
        <v>278460</v>
      </c>
      <c r="O50" s="61">
        <v>236561</v>
      </c>
      <c r="P50" s="62">
        <v>44946.59</v>
      </c>
      <c r="Q50" s="41">
        <f t="shared" si="7"/>
        <v>281507.58999999997</v>
      </c>
      <c r="V50" s="51">
        <f t="shared" si="12"/>
        <v>271080.81</v>
      </c>
      <c r="W50" s="51">
        <f t="shared" si="13"/>
        <v>277016.13333333336</v>
      </c>
      <c r="X50" s="35">
        <f t="shared" si="14"/>
        <v>276946.45018063567</v>
      </c>
      <c r="Y50" s="35">
        <f t="shared" si="15"/>
        <v>276981.37534435117</v>
      </c>
      <c r="Z50" s="35">
        <f t="shared" si="8"/>
        <v>4196.9073775347642</v>
      </c>
      <c r="AA50" s="119">
        <f t="shared" si="9"/>
        <v>1.5150407765184665E-2</v>
      </c>
      <c r="AB50" s="51">
        <f t="shared" si="11"/>
        <v>277016</v>
      </c>
      <c r="AC50" s="52" t="s">
        <v>17</v>
      </c>
    </row>
    <row r="51" spans="2:29" ht="42.75" x14ac:dyDescent="0.25">
      <c r="B51" s="35">
        <v>44</v>
      </c>
      <c r="C51" s="28" t="s">
        <v>328</v>
      </c>
      <c r="D51" s="9" t="s">
        <v>309</v>
      </c>
      <c r="E51" s="5">
        <v>1</v>
      </c>
      <c r="F51" s="5" t="s">
        <v>304</v>
      </c>
      <c r="H51" s="58">
        <v>349721</v>
      </c>
      <c r="I51" s="62">
        <v>66446.990000000005</v>
      </c>
      <c r="J51" s="59">
        <f t="shared" si="4"/>
        <v>416167.99</v>
      </c>
      <c r="L51" s="61">
        <v>362000</v>
      </c>
      <c r="M51" s="61">
        <f t="shared" si="6"/>
        <v>68780</v>
      </c>
      <c r="N51" s="60">
        <f t="shared" si="10"/>
        <v>430780</v>
      </c>
      <c r="O51" s="61">
        <v>363172</v>
      </c>
      <c r="P51" s="62">
        <v>69002.679999999993</v>
      </c>
      <c r="Q51" s="41">
        <f t="shared" si="7"/>
        <v>432174.68</v>
      </c>
      <c r="V51" s="51">
        <f t="shared" si="12"/>
        <v>416167.99</v>
      </c>
      <c r="W51" s="51">
        <f t="shared" si="13"/>
        <v>426374.22333333333</v>
      </c>
      <c r="X51" s="35">
        <f t="shared" si="14"/>
        <v>426249.85568215995</v>
      </c>
      <c r="Y51" s="35">
        <f t="shared" si="15"/>
        <v>426312.27859247488</v>
      </c>
      <c r="Z51" s="35">
        <f t="shared" si="8"/>
        <v>7216.8968003721839</v>
      </c>
      <c r="AA51" s="119">
        <f t="shared" si="9"/>
        <v>1.6926203333661932E-2</v>
      </c>
      <c r="AB51" s="51">
        <f t="shared" si="11"/>
        <v>426374</v>
      </c>
      <c r="AC51" s="52" t="s">
        <v>17</v>
      </c>
    </row>
    <row r="52" spans="2:29" ht="42.75" x14ac:dyDescent="0.25">
      <c r="B52" s="35">
        <v>45</v>
      </c>
      <c r="C52" s="28" t="s">
        <v>329</v>
      </c>
      <c r="D52" s="9" t="s">
        <v>309</v>
      </c>
      <c r="E52" s="5">
        <v>1</v>
      </c>
      <c r="F52" s="5" t="s">
        <v>304</v>
      </c>
      <c r="H52" s="58">
        <v>430544</v>
      </c>
      <c r="I52" s="62">
        <v>81803.360000000001</v>
      </c>
      <c r="J52" s="59">
        <f t="shared" si="4"/>
        <v>512347.36</v>
      </c>
      <c r="L52" s="61">
        <v>446000</v>
      </c>
      <c r="M52" s="61">
        <f t="shared" si="6"/>
        <v>84740</v>
      </c>
      <c r="N52" s="60">
        <f t="shared" si="10"/>
        <v>530740</v>
      </c>
      <c r="O52" s="61">
        <v>447104</v>
      </c>
      <c r="P52" s="62">
        <v>84949.759999999995</v>
      </c>
      <c r="Q52" s="41">
        <f t="shared" si="7"/>
        <v>532053.76000000001</v>
      </c>
      <c r="V52" s="51">
        <f t="shared" si="12"/>
        <v>512347.36</v>
      </c>
      <c r="W52" s="51">
        <f t="shared" si="13"/>
        <v>525047.04000000004</v>
      </c>
      <c r="X52" s="35">
        <f t="shared" si="14"/>
        <v>524891.04361186305</v>
      </c>
      <c r="Y52" s="35">
        <f t="shared" si="15"/>
        <v>524969.34802454908</v>
      </c>
      <c r="Z52" s="35">
        <f t="shared" si="8"/>
        <v>8980.0298468992096</v>
      </c>
      <c r="AA52" s="119">
        <f t="shared" si="9"/>
        <v>1.7103286301545874E-2</v>
      </c>
      <c r="AB52" s="51">
        <f t="shared" si="11"/>
        <v>525047</v>
      </c>
      <c r="AC52" s="52" t="s">
        <v>17</v>
      </c>
    </row>
    <row r="53" spans="2:29" ht="42.75" x14ac:dyDescent="0.25">
      <c r="B53" s="35">
        <v>46</v>
      </c>
      <c r="C53" s="28" t="s">
        <v>330</v>
      </c>
      <c r="D53" s="9" t="s">
        <v>309</v>
      </c>
      <c r="E53" s="5">
        <v>1</v>
      </c>
      <c r="F53" s="5" t="s">
        <v>304</v>
      </c>
      <c r="H53" s="58">
        <v>543457</v>
      </c>
      <c r="I53" s="62">
        <v>103256.83</v>
      </c>
      <c r="J53" s="59">
        <f t="shared" si="4"/>
        <v>646713.82999999996</v>
      </c>
      <c r="L53" s="61">
        <v>563000</v>
      </c>
      <c r="M53" s="61">
        <f t="shared" si="6"/>
        <v>106970</v>
      </c>
      <c r="N53" s="60">
        <f t="shared" si="10"/>
        <v>669970</v>
      </c>
      <c r="O53" s="61">
        <v>564359</v>
      </c>
      <c r="P53" s="62">
        <v>107228.21</v>
      </c>
      <c r="Q53" s="41">
        <f t="shared" si="7"/>
        <v>671587.21</v>
      </c>
      <c r="V53" s="51">
        <f t="shared" si="12"/>
        <v>646713.82999999996</v>
      </c>
      <c r="W53" s="51">
        <f t="shared" si="13"/>
        <v>662757.01333333331</v>
      </c>
      <c r="X53" s="35">
        <f t="shared" si="14"/>
        <v>662559.82379780675</v>
      </c>
      <c r="Y53" s="35">
        <f t="shared" si="15"/>
        <v>662658.80622436467</v>
      </c>
      <c r="Z53" s="35">
        <f t="shared" si="8"/>
        <v>11344.24372681901</v>
      </c>
      <c r="AA53" s="119">
        <f t="shared" si="9"/>
        <v>1.7116746407198603E-2</v>
      </c>
      <c r="AB53" s="51">
        <f t="shared" si="11"/>
        <v>662757</v>
      </c>
      <c r="AC53" s="52" t="s">
        <v>17</v>
      </c>
    </row>
    <row r="54" spans="2:29" ht="42.75" x14ac:dyDescent="0.25">
      <c r="B54" s="35">
        <v>47</v>
      </c>
      <c r="C54" s="28" t="s">
        <v>331</v>
      </c>
      <c r="D54" s="9" t="s">
        <v>309</v>
      </c>
      <c r="E54" s="5">
        <v>1</v>
      </c>
      <c r="F54" s="5" t="s">
        <v>304</v>
      </c>
      <c r="H54" s="58">
        <v>809523</v>
      </c>
      <c r="I54" s="62">
        <v>153809.37</v>
      </c>
      <c r="J54" s="59">
        <f t="shared" si="4"/>
        <v>963332.37</v>
      </c>
      <c r="L54" s="61">
        <v>842000</v>
      </c>
      <c r="M54" s="61">
        <f t="shared" si="6"/>
        <v>159980</v>
      </c>
      <c r="N54" s="60">
        <f t="shared" si="10"/>
        <v>1001980</v>
      </c>
      <c r="O54" s="61">
        <v>840659</v>
      </c>
      <c r="P54" s="62">
        <v>159725.21</v>
      </c>
      <c r="Q54" s="41">
        <f t="shared" si="7"/>
        <v>1000384.21</v>
      </c>
      <c r="V54" s="51">
        <f t="shared" si="12"/>
        <v>963332.37</v>
      </c>
      <c r="W54" s="51">
        <f t="shared" si="13"/>
        <v>988565.52666666673</v>
      </c>
      <c r="X54" s="35">
        <f t="shared" si="14"/>
        <v>988238.91204414528</v>
      </c>
      <c r="Y54" s="35">
        <f t="shared" si="15"/>
        <v>988402.9015027493</v>
      </c>
      <c r="Z54" s="35">
        <f t="shared" si="8"/>
        <v>17842.536189742586</v>
      </c>
      <c r="AA54" s="119">
        <f t="shared" si="9"/>
        <v>1.8048916038884786E-2</v>
      </c>
      <c r="AB54" s="51">
        <f t="shared" si="11"/>
        <v>988566</v>
      </c>
      <c r="AC54" s="52" t="s">
        <v>17</v>
      </c>
    </row>
    <row r="55" spans="2:29" ht="42.75" x14ac:dyDescent="0.25">
      <c r="B55" s="35">
        <v>48</v>
      </c>
      <c r="C55" s="28" t="s">
        <v>332</v>
      </c>
      <c r="D55" s="9" t="s">
        <v>309</v>
      </c>
      <c r="E55" s="5">
        <v>1</v>
      </c>
      <c r="F55" s="5" t="s">
        <v>304</v>
      </c>
      <c r="H55" s="58">
        <v>1039295</v>
      </c>
      <c r="I55" s="62">
        <v>197466.05</v>
      </c>
      <c r="J55" s="59">
        <f t="shared" si="4"/>
        <v>1236761.05</v>
      </c>
      <c r="L55" s="61">
        <v>1077000</v>
      </c>
      <c r="M55" s="61">
        <f t="shared" si="6"/>
        <v>204630</v>
      </c>
      <c r="N55" s="60">
        <f t="shared" si="10"/>
        <v>1281630</v>
      </c>
      <c r="O55" s="61">
        <v>1079268</v>
      </c>
      <c r="P55" s="62">
        <v>205060.92</v>
      </c>
      <c r="Q55" s="41">
        <f t="shared" si="7"/>
        <v>1284328.92</v>
      </c>
      <c r="V55" s="51">
        <f t="shared" si="12"/>
        <v>1236761.05</v>
      </c>
      <c r="W55" s="51">
        <f t="shared" si="13"/>
        <v>1267573.3233333332</v>
      </c>
      <c r="X55" s="35">
        <f t="shared" si="14"/>
        <v>1267193.299008793</v>
      </c>
      <c r="Y55" s="35">
        <f t="shared" si="15"/>
        <v>1267384.0638362963</v>
      </c>
      <c r="Z55" s="35">
        <f t="shared" si="8"/>
        <v>21787.567417773331</v>
      </c>
      <c r="AA55" s="119">
        <f t="shared" si="9"/>
        <v>1.7188407973495877E-2</v>
      </c>
      <c r="AB55" s="51">
        <f t="shared" si="11"/>
        <v>1267573</v>
      </c>
      <c r="AC55" s="52" t="s">
        <v>17</v>
      </c>
    </row>
    <row r="56" spans="2:29" ht="42.75" x14ac:dyDescent="0.25">
      <c r="B56" s="35">
        <v>49</v>
      </c>
      <c r="C56" s="28" t="s">
        <v>333</v>
      </c>
      <c r="D56" s="9" t="s">
        <v>309</v>
      </c>
      <c r="E56" s="5">
        <v>1</v>
      </c>
      <c r="F56" s="5" t="s">
        <v>304</v>
      </c>
      <c r="H56" s="58">
        <v>1185756</v>
      </c>
      <c r="I56" s="62">
        <v>225293.64</v>
      </c>
      <c r="J56" s="59">
        <f t="shared" si="4"/>
        <v>1411049.6400000001</v>
      </c>
      <c r="L56" s="61">
        <v>1230000</v>
      </c>
      <c r="M56" s="61">
        <f t="shared" si="6"/>
        <v>233700</v>
      </c>
      <c r="N56" s="60">
        <f t="shared" si="10"/>
        <v>1463700</v>
      </c>
      <c r="O56" s="61">
        <v>1231362</v>
      </c>
      <c r="P56" s="62">
        <v>233958.78</v>
      </c>
      <c r="Q56" s="41">
        <f t="shared" si="7"/>
        <v>1465320.78</v>
      </c>
      <c r="V56" s="51">
        <f t="shared" si="12"/>
        <v>1411049.6400000001</v>
      </c>
      <c r="W56" s="51">
        <f t="shared" si="13"/>
        <v>1446690.14</v>
      </c>
      <c r="X56" s="35">
        <f t="shared" si="14"/>
        <v>1446245.3554869972</v>
      </c>
      <c r="Y56" s="35">
        <f t="shared" si="15"/>
        <v>1446468.6470366349</v>
      </c>
      <c r="Z56" s="35">
        <f t="shared" si="8"/>
        <v>25201.639234878981</v>
      </c>
      <c r="AA56" s="119">
        <f t="shared" si="9"/>
        <v>1.7420205293497738E-2</v>
      </c>
      <c r="AB56" s="51">
        <f t="shared" si="11"/>
        <v>1446690</v>
      </c>
      <c r="AC56" s="52" t="s">
        <v>17</v>
      </c>
    </row>
    <row r="57" spans="2:29" ht="15" x14ac:dyDescent="0.25">
      <c r="V57" s="35"/>
      <c r="W57" s="35"/>
      <c r="X57" s="35"/>
      <c r="Y57" s="35"/>
      <c r="Z57" s="35"/>
      <c r="AA57" s="120" t="s">
        <v>334</v>
      </c>
      <c r="AB57" s="121">
        <f>SUM(AB8:AB56)</f>
        <v>73775363.74929741</v>
      </c>
      <c r="AC57" s="35"/>
    </row>
    <row r="58" spans="2:29" ht="15" x14ac:dyDescent="0.25">
      <c r="B58" s="128" t="s">
        <v>1</v>
      </c>
      <c r="C58" s="129"/>
      <c r="D58" s="129"/>
      <c r="E58" s="129"/>
      <c r="F58" s="129"/>
      <c r="G58" s="133"/>
      <c r="H58" s="137" t="s">
        <v>335</v>
      </c>
      <c r="I58" s="138"/>
      <c r="J58" s="139"/>
      <c r="K58" s="111"/>
      <c r="L58" s="140" t="s">
        <v>336</v>
      </c>
      <c r="M58" s="141"/>
      <c r="N58" s="142"/>
      <c r="O58" s="143" t="s">
        <v>337</v>
      </c>
      <c r="P58" s="144"/>
      <c r="Q58" s="145"/>
      <c r="R58" s="137" t="s">
        <v>338</v>
      </c>
      <c r="S58" s="138"/>
      <c r="T58" s="139"/>
      <c r="V58" s="35"/>
      <c r="W58" s="35"/>
      <c r="X58" s="35"/>
      <c r="Y58" s="35"/>
      <c r="Z58" s="35"/>
      <c r="AA58" s="35"/>
      <c r="AB58" s="35"/>
      <c r="AC58" s="35"/>
    </row>
    <row r="59" spans="2:29" ht="105" x14ac:dyDescent="0.25">
      <c r="B59" s="29" t="s">
        <v>7</v>
      </c>
      <c r="C59" s="29" t="s">
        <v>8</v>
      </c>
      <c r="D59" s="56" t="s">
        <v>9</v>
      </c>
      <c r="E59" s="29" t="s">
        <v>10</v>
      </c>
      <c r="F59" s="29" t="s">
        <v>11</v>
      </c>
      <c r="G59" s="29" t="s">
        <v>12</v>
      </c>
      <c r="H59" s="29" t="s">
        <v>13</v>
      </c>
      <c r="I59" s="29" t="s">
        <v>14</v>
      </c>
      <c r="J59" s="29" t="s">
        <v>15</v>
      </c>
      <c r="K59" s="29" t="s">
        <v>300</v>
      </c>
      <c r="L59" s="29" t="s">
        <v>13</v>
      </c>
      <c r="M59" s="29" t="s">
        <v>14</v>
      </c>
      <c r="N59" s="29" t="s">
        <v>15</v>
      </c>
      <c r="O59" s="29" t="s">
        <v>13</v>
      </c>
      <c r="P59" s="29" t="s">
        <v>14</v>
      </c>
      <c r="Q59" s="29" t="s">
        <v>15</v>
      </c>
      <c r="R59" s="29" t="s">
        <v>13</v>
      </c>
      <c r="S59" s="29" t="s">
        <v>14</v>
      </c>
      <c r="T59" s="29" t="s">
        <v>15</v>
      </c>
      <c r="V59" s="108" t="s">
        <v>16</v>
      </c>
      <c r="W59" s="108" t="s">
        <v>17</v>
      </c>
      <c r="X59" s="108" t="s">
        <v>32</v>
      </c>
      <c r="Y59" s="108" t="s">
        <v>56</v>
      </c>
      <c r="Z59" s="108" t="s">
        <v>20</v>
      </c>
      <c r="AA59" s="108" t="s">
        <v>21</v>
      </c>
      <c r="AB59" s="110" t="s">
        <v>22</v>
      </c>
      <c r="AC59" s="110" t="s">
        <v>23</v>
      </c>
    </row>
    <row r="60" spans="2:29" ht="30.75" thickBot="1" x14ac:dyDescent="0.3">
      <c r="B60" s="67" t="s">
        <v>339</v>
      </c>
      <c r="C60" s="68"/>
      <c r="D60" s="68"/>
      <c r="E60" s="68"/>
      <c r="F60" s="68"/>
      <c r="G60" s="68"/>
      <c r="H60" s="68"/>
      <c r="I60" s="68"/>
      <c r="J60" s="68"/>
      <c r="K60" s="69"/>
      <c r="L60" s="70"/>
      <c r="O60" s="71"/>
      <c r="P60" s="71"/>
      <c r="V60" s="35"/>
      <c r="W60" s="35"/>
      <c r="X60" s="35"/>
      <c r="Y60" s="35"/>
      <c r="Z60" s="35"/>
      <c r="AA60" s="35"/>
      <c r="AB60" s="35"/>
      <c r="AC60" s="35"/>
    </row>
    <row r="61" spans="2:29" x14ac:dyDescent="0.25">
      <c r="B61" s="72">
        <v>1</v>
      </c>
      <c r="C61" s="73" t="s">
        <v>340</v>
      </c>
      <c r="D61" s="74" t="s">
        <v>26</v>
      </c>
      <c r="E61" s="75">
        <v>1</v>
      </c>
      <c r="F61" s="75" t="s">
        <v>27</v>
      </c>
      <c r="G61" s="75"/>
      <c r="H61" s="76">
        <v>268125</v>
      </c>
      <c r="I61" s="77">
        <f>H61:H65*19/100</f>
        <v>50943.75</v>
      </c>
      <c r="J61" s="77">
        <f>I61:I65+H61:H65</f>
        <v>319068.75</v>
      </c>
      <c r="K61" s="78"/>
      <c r="L61" s="79">
        <v>470000</v>
      </c>
      <c r="M61" s="51">
        <v>89300</v>
      </c>
      <c r="N61" s="51">
        <f>SUM(L61:M61)</f>
        <v>559300</v>
      </c>
      <c r="O61" s="77">
        <v>390000</v>
      </c>
      <c r="P61" s="77">
        <f>O61:O65*19/100</f>
        <v>74100</v>
      </c>
      <c r="Q61" s="77">
        <f>P61:P65+O61:O65</f>
        <v>464100</v>
      </c>
      <c r="R61" s="77">
        <v>487500</v>
      </c>
      <c r="S61" s="77">
        <f>R61:R65*19/100</f>
        <v>92625</v>
      </c>
      <c r="T61" s="77">
        <f>S61:S65+R61:R65</f>
        <v>580125</v>
      </c>
      <c r="V61" s="41">
        <f>MIN(J61,N61,Q61,T61)</f>
        <v>319068.75</v>
      </c>
      <c r="W61" s="41">
        <f>AVERAGE(J61,N61,Q61,T61)</f>
        <v>480648.4375</v>
      </c>
      <c r="X61" s="35">
        <f>HARMEAN(J61,N61,Q61,T61)</f>
        <v>454517.33282818721</v>
      </c>
      <c r="Y61" s="35">
        <f>GEOMEAN(J61,N61,Q61,T61)</f>
        <v>468182.91361198708</v>
      </c>
      <c r="Z61" s="35">
        <f>STDEVA(V61,W61)</f>
        <v>114254.09273325323</v>
      </c>
      <c r="AA61" s="119">
        <f>Z61/W61</f>
        <v>0.23770823707973301</v>
      </c>
      <c r="AB61" s="114">
        <f>ROUND((+Y61),0)</f>
        <v>468183</v>
      </c>
      <c r="AC61" s="52" t="s">
        <v>56</v>
      </c>
    </row>
    <row r="62" spans="2:29" ht="28.5" x14ac:dyDescent="0.25">
      <c r="B62" s="80">
        <v>2</v>
      </c>
      <c r="C62" s="28" t="s">
        <v>341</v>
      </c>
      <c r="D62" s="81" t="s">
        <v>342</v>
      </c>
      <c r="E62" s="82">
        <v>1</v>
      </c>
      <c r="F62" s="82" t="s">
        <v>27</v>
      </c>
      <c r="G62" s="82"/>
      <c r="H62" s="83">
        <v>185625</v>
      </c>
      <c r="I62" s="34">
        <f>H62*19/100</f>
        <v>35268.75</v>
      </c>
      <c r="J62" s="34">
        <f>I62+H62</f>
        <v>220893.75</v>
      </c>
      <c r="K62" s="84"/>
      <c r="L62" s="85">
        <v>530000</v>
      </c>
      <c r="M62" s="51">
        <v>100700</v>
      </c>
      <c r="N62" s="51">
        <f t="shared" ref="N62:N87" si="16">SUM(L62:M62)</f>
        <v>630700</v>
      </c>
      <c r="O62" s="34">
        <v>270000</v>
      </c>
      <c r="P62" s="34">
        <f>O62*19/100</f>
        <v>51300</v>
      </c>
      <c r="Q62" s="34">
        <f>P62+O62</f>
        <v>321300</v>
      </c>
      <c r="R62" s="34">
        <v>337500</v>
      </c>
      <c r="S62" s="34">
        <f>R62*19/100</f>
        <v>64125</v>
      </c>
      <c r="T62" s="34">
        <f>S62+R62</f>
        <v>401625</v>
      </c>
      <c r="V62" s="41">
        <f t="shared" ref="V62:V86" si="17">MIN(J62,N62,Q62,T62)</f>
        <v>220893.75</v>
      </c>
      <c r="W62" s="41">
        <f t="shared" ref="W62:W86" si="18">AVERAGE(J62,N62,Q62,T62)</f>
        <v>393629.6875</v>
      </c>
      <c r="X62" s="35">
        <f t="shared" ref="X62:X86" si="19">HARMEAN(J62,N62,Q62,T62)</f>
        <v>341447.13816988695</v>
      </c>
      <c r="Y62" s="35">
        <f t="shared" ref="Y62:Y86" si="20">GEOMEAN(J62,N62,Q62,T62)</f>
        <v>366171.40867302701</v>
      </c>
      <c r="Z62" s="35">
        <f t="shared" ref="Z62:Z87" si="21">STDEVA(V62,W62)</f>
        <v>122142.75276086565</v>
      </c>
      <c r="AA62" s="119">
        <f t="shared" ref="AA62:AA87" si="22">Z62/W62</f>
        <v>0.31029863000581137</v>
      </c>
      <c r="AB62" s="114">
        <f>ROUND((+X62),0)</f>
        <v>341447</v>
      </c>
      <c r="AC62" s="52" t="s">
        <v>32</v>
      </c>
    </row>
    <row r="63" spans="2:29" x14ac:dyDescent="0.25">
      <c r="B63" s="80">
        <v>3</v>
      </c>
      <c r="C63" s="28" t="s">
        <v>343</v>
      </c>
      <c r="D63" s="81" t="s">
        <v>344</v>
      </c>
      <c r="E63" s="82">
        <v>1</v>
      </c>
      <c r="F63" s="82" t="s">
        <v>27</v>
      </c>
      <c r="G63" s="82"/>
      <c r="H63" s="83">
        <v>96250</v>
      </c>
      <c r="I63" s="34">
        <f>H63*19/100</f>
        <v>18287.5</v>
      </c>
      <c r="J63" s="34">
        <f>I63+H63</f>
        <v>114537.5</v>
      </c>
      <c r="K63" s="84"/>
      <c r="L63" s="85">
        <v>395000</v>
      </c>
      <c r="M63" s="51">
        <v>75050</v>
      </c>
      <c r="N63" s="51">
        <f t="shared" si="16"/>
        <v>470050</v>
      </c>
      <c r="O63" s="34">
        <v>140000</v>
      </c>
      <c r="P63" s="34">
        <f>O63*19/100</f>
        <v>26600</v>
      </c>
      <c r="Q63" s="34">
        <f>P63+O63</f>
        <v>166600</v>
      </c>
      <c r="R63" s="34">
        <v>175000</v>
      </c>
      <c r="S63" s="34">
        <f>R63*19/100</f>
        <v>33250</v>
      </c>
      <c r="T63" s="34">
        <f>S63+R63</f>
        <v>208250</v>
      </c>
      <c r="V63" s="41">
        <f>MIN(J63,Q63,T63)</f>
        <v>114537.5</v>
      </c>
      <c r="W63" s="41">
        <f>AVERAGE(J63,Q63,T63)</f>
        <v>163129.16666666666</v>
      </c>
      <c r="X63" s="35">
        <f>HARMEAN(J63,Q63,T63)</f>
        <v>153569.83240223464</v>
      </c>
      <c r="Y63" s="35">
        <f>GEOMEAN(J63,Q63,T63)</f>
        <v>158392.96999071195</v>
      </c>
      <c r="Z63" s="35">
        <f t="shared" si="21"/>
        <v>34359.497009156417</v>
      </c>
      <c r="AA63" s="119">
        <f t="shared" si="22"/>
        <v>0.21062755184280199</v>
      </c>
      <c r="AB63" s="114">
        <f>ROUND((+Y63),0)</f>
        <v>158393</v>
      </c>
      <c r="AC63" s="52" t="s">
        <v>56</v>
      </c>
    </row>
    <row r="64" spans="2:29" ht="28.5" x14ac:dyDescent="0.25">
      <c r="B64" s="80">
        <v>4</v>
      </c>
      <c r="C64" s="28" t="s">
        <v>345</v>
      </c>
      <c r="D64" s="81" t="s">
        <v>26</v>
      </c>
      <c r="E64" s="82">
        <v>1</v>
      </c>
      <c r="F64" s="82" t="s">
        <v>27</v>
      </c>
      <c r="G64" s="82"/>
      <c r="H64" s="83">
        <v>240625</v>
      </c>
      <c r="I64" s="34">
        <f>H64*19/100</f>
        <v>45718.75</v>
      </c>
      <c r="J64" s="34">
        <f>I64+H64</f>
        <v>286343.75</v>
      </c>
      <c r="K64" s="84"/>
      <c r="L64" s="85">
        <v>465000</v>
      </c>
      <c r="M64" s="51">
        <v>88350</v>
      </c>
      <c r="N64" s="51">
        <f t="shared" si="16"/>
        <v>553350</v>
      </c>
      <c r="O64" s="34">
        <v>350000</v>
      </c>
      <c r="P64" s="34">
        <f>O64*19/100</f>
        <v>66500</v>
      </c>
      <c r="Q64" s="34">
        <f>P64+O64</f>
        <v>416500</v>
      </c>
      <c r="R64" s="34">
        <v>437500</v>
      </c>
      <c r="S64" s="34">
        <f>R64*19/100</f>
        <v>83125</v>
      </c>
      <c r="T64" s="34">
        <f>S64+R64</f>
        <v>520625</v>
      </c>
      <c r="V64" s="41">
        <f t="shared" si="17"/>
        <v>286343.75</v>
      </c>
      <c r="W64" s="41">
        <f t="shared" si="18"/>
        <v>444204.6875</v>
      </c>
      <c r="X64" s="35">
        <f t="shared" si="19"/>
        <v>415748.15826706344</v>
      </c>
      <c r="Y64" s="35">
        <f t="shared" si="20"/>
        <v>430533.46233623422</v>
      </c>
      <c r="Z64" s="35">
        <f t="shared" si="21"/>
        <v>111624.53939071576</v>
      </c>
      <c r="AA64" s="119">
        <f t="shared" si="22"/>
        <v>0.25129077322200871</v>
      </c>
      <c r="AB64" s="114">
        <f t="shared" ref="AB64:AB65" si="23">ROUND((+X64),0)</f>
        <v>415748</v>
      </c>
      <c r="AC64" s="52" t="s">
        <v>32</v>
      </c>
    </row>
    <row r="65" spans="2:29" ht="15" thickBot="1" x14ac:dyDescent="0.3">
      <c r="B65" s="86">
        <v>5</v>
      </c>
      <c r="C65" s="87" t="s">
        <v>346</v>
      </c>
      <c r="D65" s="88" t="s">
        <v>26</v>
      </c>
      <c r="E65" s="89">
        <v>1</v>
      </c>
      <c r="F65" s="89" t="s">
        <v>27</v>
      </c>
      <c r="G65" s="89"/>
      <c r="H65" s="90">
        <v>137500</v>
      </c>
      <c r="I65" s="91">
        <f>H65*19/100</f>
        <v>26125</v>
      </c>
      <c r="J65" s="91">
        <f>I65+H65</f>
        <v>163625</v>
      </c>
      <c r="K65" s="92"/>
      <c r="L65" s="93">
        <v>290000</v>
      </c>
      <c r="M65" s="51">
        <v>55100</v>
      </c>
      <c r="N65" s="51">
        <f t="shared" si="16"/>
        <v>345100</v>
      </c>
      <c r="O65" s="91">
        <v>200000</v>
      </c>
      <c r="P65" s="91">
        <f>O65*19/100</f>
        <v>38000</v>
      </c>
      <c r="Q65" s="91">
        <f>P65+O65</f>
        <v>238000</v>
      </c>
      <c r="R65" s="91">
        <v>250000</v>
      </c>
      <c r="S65" s="91">
        <f>R65*19/100</f>
        <v>47500</v>
      </c>
      <c r="T65" s="91">
        <f>S65+R65</f>
        <v>297500</v>
      </c>
      <c r="V65" s="41">
        <f t="shared" si="17"/>
        <v>163625</v>
      </c>
      <c r="W65" s="41">
        <f t="shared" si="18"/>
        <v>261056.25</v>
      </c>
      <c r="X65" s="35">
        <f t="shared" si="19"/>
        <v>241367.03226831983</v>
      </c>
      <c r="Y65" s="35">
        <f t="shared" si="20"/>
        <v>251457.52491221193</v>
      </c>
      <c r="Z65" s="35">
        <f t="shared" si="21"/>
        <v>68894.29757448181</v>
      </c>
      <c r="AA65" s="119">
        <f t="shared" si="22"/>
        <v>0.26390594967361175</v>
      </c>
      <c r="AB65" s="114">
        <f t="shared" si="23"/>
        <v>241367</v>
      </c>
      <c r="AC65" s="52" t="s">
        <v>32</v>
      </c>
    </row>
    <row r="66" spans="2:29" ht="30.75" thickBot="1" x14ac:dyDescent="0.3">
      <c r="C66" s="94"/>
      <c r="D66" s="95" t="s">
        <v>347</v>
      </c>
      <c r="E66" s="96"/>
      <c r="F66" s="96"/>
      <c r="G66" s="96"/>
      <c r="H66" s="97">
        <v>0</v>
      </c>
      <c r="I66" s="98"/>
      <c r="J66" s="98"/>
      <c r="K66" s="99"/>
      <c r="L66" s="100"/>
      <c r="M66" s="51">
        <v>0</v>
      </c>
      <c r="N66" s="51">
        <f t="shared" si="16"/>
        <v>0</v>
      </c>
      <c r="O66" s="98"/>
      <c r="P66" s="98"/>
      <c r="Q66" s="98"/>
      <c r="R66" s="98">
        <v>0</v>
      </c>
      <c r="S66" s="98"/>
      <c r="T66" s="98"/>
      <c r="V66" s="41"/>
      <c r="W66" s="41"/>
      <c r="X66" s="35"/>
      <c r="Y66" s="35"/>
      <c r="Z66" s="35"/>
      <c r="AA66" s="119"/>
      <c r="AB66" s="114">
        <f t="shared" ref="AB66" si="24">+X66</f>
        <v>0</v>
      </c>
      <c r="AC66" s="35"/>
    </row>
    <row r="67" spans="2:29" x14ac:dyDescent="0.25">
      <c r="B67" s="72">
        <v>1</v>
      </c>
      <c r="C67" s="101" t="s">
        <v>340</v>
      </c>
      <c r="D67" s="102" t="s">
        <v>26</v>
      </c>
      <c r="E67" s="103">
        <v>1</v>
      </c>
      <c r="F67" s="103" t="s">
        <v>27</v>
      </c>
      <c r="G67" s="103"/>
      <c r="H67" s="76">
        <v>213125</v>
      </c>
      <c r="I67" s="77">
        <f>H67:H71*19/100</f>
        <v>40493.75</v>
      </c>
      <c r="J67" s="77">
        <f>I67+H67</f>
        <v>253618.75</v>
      </c>
      <c r="K67" s="78"/>
      <c r="L67" s="79">
        <v>360000</v>
      </c>
      <c r="M67" s="51">
        <v>68400</v>
      </c>
      <c r="N67" s="51">
        <f t="shared" si="16"/>
        <v>428400</v>
      </c>
      <c r="O67" s="77">
        <v>310000</v>
      </c>
      <c r="P67" s="77">
        <f>O67:O71*19/100</f>
        <v>58900</v>
      </c>
      <c r="Q67" s="77">
        <f>P67+O67</f>
        <v>368900</v>
      </c>
      <c r="R67" s="77">
        <v>387500</v>
      </c>
      <c r="S67" s="77">
        <f>R67:R71*19/100</f>
        <v>73625</v>
      </c>
      <c r="T67" s="77">
        <f>S67+R67</f>
        <v>461125</v>
      </c>
      <c r="V67" s="41">
        <f t="shared" si="17"/>
        <v>253618.75</v>
      </c>
      <c r="W67" s="41">
        <f t="shared" si="18"/>
        <v>378010.9375</v>
      </c>
      <c r="X67" s="35">
        <f t="shared" si="19"/>
        <v>358533.31697140745</v>
      </c>
      <c r="Y67" s="35">
        <f t="shared" si="20"/>
        <v>368713.92175669351</v>
      </c>
      <c r="Z67" s="35">
        <f t="shared" si="21"/>
        <v>87958.559307878488</v>
      </c>
      <c r="AA67" s="119">
        <f t="shared" si="22"/>
        <v>0.23268786847702916</v>
      </c>
      <c r="AB67" s="114">
        <f>ROUND((+Y67),0)</f>
        <v>368714</v>
      </c>
      <c r="AC67" s="52" t="s">
        <v>56</v>
      </c>
    </row>
    <row r="68" spans="2:29" ht="28.5" x14ac:dyDescent="0.25">
      <c r="B68" s="80">
        <v>2</v>
      </c>
      <c r="C68" s="104" t="s">
        <v>341</v>
      </c>
      <c r="D68" s="81" t="s">
        <v>342</v>
      </c>
      <c r="E68" s="82">
        <v>1</v>
      </c>
      <c r="F68" s="82" t="s">
        <v>27</v>
      </c>
      <c r="G68" s="82"/>
      <c r="H68" s="83">
        <v>134062.5</v>
      </c>
      <c r="I68" s="34">
        <f>H68*19/100</f>
        <v>25471.875</v>
      </c>
      <c r="J68" s="34">
        <f>I68+H68</f>
        <v>159534.375</v>
      </c>
      <c r="K68" s="84"/>
      <c r="L68" s="85">
        <v>280000</v>
      </c>
      <c r="M68" s="51">
        <v>53200</v>
      </c>
      <c r="N68" s="51">
        <f t="shared" si="16"/>
        <v>333200</v>
      </c>
      <c r="O68" s="34">
        <v>195000</v>
      </c>
      <c r="P68" s="34">
        <f>O68*19/100</f>
        <v>37050</v>
      </c>
      <c r="Q68" s="34">
        <f>P68+O68</f>
        <v>232050</v>
      </c>
      <c r="R68" s="34">
        <v>243750</v>
      </c>
      <c r="S68" s="34">
        <f>R68*19/100</f>
        <v>46312.5</v>
      </c>
      <c r="T68" s="34">
        <f>S68+R68</f>
        <v>290062.5</v>
      </c>
      <c r="V68" s="41">
        <f t="shared" si="17"/>
        <v>159534.375</v>
      </c>
      <c r="W68" s="41">
        <f t="shared" si="18"/>
        <v>253711.71875</v>
      </c>
      <c r="X68" s="35">
        <f t="shared" si="19"/>
        <v>234929.41079792919</v>
      </c>
      <c r="Y68" s="35">
        <f t="shared" si="20"/>
        <v>244572.7724120607</v>
      </c>
      <c r="Z68" s="35">
        <f t="shared" si="21"/>
        <v>66593.438399761522</v>
      </c>
      <c r="AA68" s="119">
        <f t="shared" si="22"/>
        <v>0.26247679345620106</v>
      </c>
      <c r="AB68" s="114">
        <f>ROUND((+X68),0)</f>
        <v>234929</v>
      </c>
      <c r="AC68" s="52" t="s">
        <v>32</v>
      </c>
    </row>
    <row r="69" spans="2:29" x14ac:dyDescent="0.25">
      <c r="B69" s="80">
        <v>3</v>
      </c>
      <c r="C69" s="104" t="s">
        <v>343</v>
      </c>
      <c r="D69" s="81" t="s">
        <v>344</v>
      </c>
      <c r="E69" s="82">
        <v>1</v>
      </c>
      <c r="F69" s="82" t="s">
        <v>27</v>
      </c>
      <c r="G69" s="82"/>
      <c r="H69" s="83">
        <v>103125</v>
      </c>
      <c r="I69" s="34">
        <f>H69*19/100</f>
        <v>19593.75</v>
      </c>
      <c r="J69" s="34">
        <f>I69+H69</f>
        <v>122718.75</v>
      </c>
      <c r="K69" s="84"/>
      <c r="L69" s="85">
        <v>185000</v>
      </c>
      <c r="M69" s="51">
        <v>35150</v>
      </c>
      <c r="N69" s="51">
        <f t="shared" si="16"/>
        <v>220150</v>
      </c>
      <c r="O69" s="34">
        <v>150000</v>
      </c>
      <c r="P69" s="34">
        <f>O69*19/100</f>
        <v>28500</v>
      </c>
      <c r="Q69" s="34">
        <f>P69+O69</f>
        <v>178500</v>
      </c>
      <c r="R69" s="34">
        <v>187500</v>
      </c>
      <c r="S69" s="34">
        <f>R69*19/100</f>
        <v>35625</v>
      </c>
      <c r="T69" s="34">
        <f>S69+R69</f>
        <v>223125</v>
      </c>
      <c r="V69" s="41">
        <f t="shared" si="17"/>
        <v>122718.75</v>
      </c>
      <c r="W69" s="41">
        <f t="shared" si="18"/>
        <v>186123.4375</v>
      </c>
      <c r="X69" s="35">
        <f t="shared" si="19"/>
        <v>175630.3638341593</v>
      </c>
      <c r="Y69" s="35">
        <f t="shared" si="20"/>
        <v>181114.83170923594</v>
      </c>
      <c r="Z69" s="35">
        <f t="shared" si="21"/>
        <v>44833.884490263925</v>
      </c>
      <c r="AA69" s="119">
        <f t="shared" si="22"/>
        <v>0.24088252985475794</v>
      </c>
      <c r="AB69" s="114">
        <f t="shared" ref="AB69:AB71" si="25">ROUND((+Y69),0)</f>
        <v>181115</v>
      </c>
      <c r="AC69" s="52" t="s">
        <v>56</v>
      </c>
    </row>
    <row r="70" spans="2:29" ht="28.5" x14ac:dyDescent="0.25">
      <c r="B70" s="80">
        <v>4</v>
      </c>
      <c r="C70" s="104" t="s">
        <v>345</v>
      </c>
      <c r="D70" s="81" t="s">
        <v>26</v>
      </c>
      <c r="E70" s="82">
        <v>1</v>
      </c>
      <c r="F70" s="82" t="s">
        <v>27</v>
      </c>
      <c r="G70" s="82"/>
      <c r="H70" s="83">
        <v>192500</v>
      </c>
      <c r="I70" s="34">
        <f>H70*19/100</f>
        <v>36575</v>
      </c>
      <c r="J70" s="34">
        <f>I70+H70</f>
        <v>229075</v>
      </c>
      <c r="K70" s="84"/>
      <c r="L70" s="85">
        <v>250000</v>
      </c>
      <c r="M70" s="51">
        <v>47500</v>
      </c>
      <c r="N70" s="51">
        <f t="shared" si="16"/>
        <v>297500</v>
      </c>
      <c r="O70" s="34">
        <v>280000</v>
      </c>
      <c r="P70" s="34">
        <f>O70*19/100</f>
        <v>53200</v>
      </c>
      <c r="Q70" s="34">
        <f>P70+O70</f>
        <v>333200</v>
      </c>
      <c r="R70" s="34">
        <v>350000</v>
      </c>
      <c r="S70" s="34">
        <f>R70*19/100</f>
        <v>66500</v>
      </c>
      <c r="T70" s="34">
        <f>S70+R70</f>
        <v>416500</v>
      </c>
      <c r="V70" s="41">
        <f t="shared" si="17"/>
        <v>229075</v>
      </c>
      <c r="W70" s="41">
        <f t="shared" si="18"/>
        <v>319068.75</v>
      </c>
      <c r="X70" s="35">
        <f t="shared" si="19"/>
        <v>304671.65419783868</v>
      </c>
      <c r="Y70" s="35">
        <f t="shared" si="20"/>
        <v>311850.29983207036</v>
      </c>
      <c r="Z70" s="35">
        <f t="shared" si="21"/>
        <v>63635.190889406862</v>
      </c>
      <c r="AA70" s="119">
        <f t="shared" si="22"/>
        <v>0.19944037418082111</v>
      </c>
      <c r="AB70" s="114">
        <f t="shared" si="25"/>
        <v>311850</v>
      </c>
      <c r="AC70" s="52" t="s">
        <v>56</v>
      </c>
    </row>
    <row r="71" spans="2:29" ht="15" thickBot="1" x14ac:dyDescent="0.3">
      <c r="B71" s="86">
        <v>5</v>
      </c>
      <c r="C71" s="105" t="s">
        <v>346</v>
      </c>
      <c r="D71" s="88" t="s">
        <v>26</v>
      </c>
      <c r="E71" s="89">
        <v>1</v>
      </c>
      <c r="F71" s="89" t="s">
        <v>27</v>
      </c>
      <c r="G71" s="89"/>
      <c r="H71" s="90">
        <v>82500</v>
      </c>
      <c r="I71" s="91">
        <f>H71*19/100</f>
        <v>15675</v>
      </c>
      <c r="J71" s="91">
        <f>I71+H71</f>
        <v>98175</v>
      </c>
      <c r="K71" s="92"/>
      <c r="L71" s="93">
        <v>125000</v>
      </c>
      <c r="M71" s="51">
        <v>23750</v>
      </c>
      <c r="N71" s="51">
        <f t="shared" si="16"/>
        <v>148750</v>
      </c>
      <c r="O71" s="91">
        <v>120000</v>
      </c>
      <c r="P71" s="91">
        <f>O71*19/100</f>
        <v>22800</v>
      </c>
      <c r="Q71" s="91">
        <f>P71+O71</f>
        <v>142800</v>
      </c>
      <c r="R71" s="91">
        <v>150000</v>
      </c>
      <c r="S71" s="91">
        <f>R71*19/100</f>
        <v>28500</v>
      </c>
      <c r="T71" s="91">
        <f>S71+R71</f>
        <v>178500</v>
      </c>
      <c r="V71" s="41">
        <f t="shared" si="17"/>
        <v>98175</v>
      </c>
      <c r="W71" s="41">
        <f t="shared" si="18"/>
        <v>142056.25</v>
      </c>
      <c r="X71" s="35">
        <f t="shared" si="19"/>
        <v>135530.62985332182</v>
      </c>
      <c r="Y71" s="35">
        <f t="shared" si="20"/>
        <v>138901.22569282303</v>
      </c>
      <c r="Z71" s="35">
        <f t="shared" si="21"/>
        <v>31028.729441942189</v>
      </c>
      <c r="AA71" s="119">
        <f t="shared" si="22"/>
        <v>0.21842565492149899</v>
      </c>
      <c r="AB71" s="114">
        <f t="shared" si="25"/>
        <v>138901</v>
      </c>
      <c r="AC71" s="52" t="s">
        <v>56</v>
      </c>
    </row>
    <row r="72" spans="2:29" ht="30.75" thickBot="1" x14ac:dyDescent="0.3">
      <c r="C72" s="94"/>
      <c r="D72" s="95" t="s">
        <v>348</v>
      </c>
      <c r="E72" s="96"/>
      <c r="F72" s="96"/>
      <c r="G72" s="96"/>
      <c r="H72" s="97">
        <v>0</v>
      </c>
      <c r="I72" s="98"/>
      <c r="J72" s="98"/>
      <c r="K72" s="99"/>
      <c r="L72" s="100"/>
      <c r="M72" s="51">
        <v>0</v>
      </c>
      <c r="N72" s="51">
        <f t="shared" si="16"/>
        <v>0</v>
      </c>
      <c r="O72" s="98"/>
      <c r="P72" s="98"/>
      <c r="Q72" s="98"/>
      <c r="R72" s="98">
        <v>0</v>
      </c>
      <c r="S72" s="98"/>
      <c r="T72" s="98"/>
      <c r="V72" s="41"/>
      <c r="W72" s="41"/>
      <c r="X72" s="35"/>
      <c r="Y72" s="35"/>
      <c r="Z72" s="35"/>
      <c r="AA72" s="119"/>
      <c r="AB72" s="114">
        <f>+X72</f>
        <v>0</v>
      </c>
      <c r="AC72" s="35"/>
    </row>
    <row r="73" spans="2:29" x14ac:dyDescent="0.25">
      <c r="B73" s="72">
        <v>1</v>
      </c>
      <c r="C73" s="101" t="s">
        <v>340</v>
      </c>
      <c r="D73" s="102" t="s">
        <v>26</v>
      </c>
      <c r="E73" s="103">
        <v>1</v>
      </c>
      <c r="F73" s="103" t="s">
        <v>27</v>
      </c>
      <c r="G73" s="103"/>
      <c r="H73" s="76">
        <v>123750</v>
      </c>
      <c r="I73" s="77">
        <f>H73*19/100</f>
        <v>23512.5</v>
      </c>
      <c r="J73" s="77">
        <f>I73+H73</f>
        <v>147262.5</v>
      </c>
      <c r="K73" s="78"/>
      <c r="L73" s="79">
        <v>115000</v>
      </c>
      <c r="M73" s="51">
        <v>21850</v>
      </c>
      <c r="N73" s="51">
        <f t="shared" si="16"/>
        <v>136850</v>
      </c>
      <c r="O73" s="77">
        <v>180000</v>
      </c>
      <c r="P73" s="77">
        <f>O73*19/100</f>
        <v>34200</v>
      </c>
      <c r="Q73" s="77">
        <f>P73+O73</f>
        <v>214200</v>
      </c>
      <c r="R73" s="77">
        <v>225000</v>
      </c>
      <c r="S73" s="77">
        <f>R73*19/100</f>
        <v>42750</v>
      </c>
      <c r="T73" s="77">
        <f>S73+R73</f>
        <v>267750</v>
      </c>
      <c r="V73" s="41">
        <f t="shared" si="17"/>
        <v>136850</v>
      </c>
      <c r="W73" s="41">
        <f t="shared" si="18"/>
        <v>191515.625</v>
      </c>
      <c r="X73" s="35">
        <f t="shared" si="19"/>
        <v>177768.08266360505</v>
      </c>
      <c r="Y73" s="35">
        <f t="shared" si="20"/>
        <v>184383.25571484346</v>
      </c>
      <c r="Z73" s="35">
        <f t="shared" si="21"/>
        <v>38654.434135300864</v>
      </c>
      <c r="AA73" s="119">
        <f t="shared" si="22"/>
        <v>0.20183436278528638</v>
      </c>
      <c r="AB73" s="114">
        <f t="shared" ref="AB73:AB77" si="26">ROUND((+Y73),0)</f>
        <v>184383</v>
      </c>
      <c r="AC73" s="52" t="s">
        <v>56</v>
      </c>
    </row>
    <row r="74" spans="2:29" ht="28.5" x14ac:dyDescent="0.25">
      <c r="B74" s="80">
        <v>2</v>
      </c>
      <c r="C74" s="104" t="s">
        <v>341</v>
      </c>
      <c r="D74" s="81" t="s">
        <v>342</v>
      </c>
      <c r="E74" s="82">
        <v>1</v>
      </c>
      <c r="F74" s="82" t="s">
        <v>27</v>
      </c>
      <c r="G74" s="82"/>
      <c r="H74" s="83">
        <v>103125</v>
      </c>
      <c r="I74" s="34">
        <f>H74*19/100</f>
        <v>19593.75</v>
      </c>
      <c r="J74" s="34">
        <f>I74+H74</f>
        <v>122718.75</v>
      </c>
      <c r="K74" s="84"/>
      <c r="L74" s="85">
        <v>35000</v>
      </c>
      <c r="M74" s="51">
        <v>6650</v>
      </c>
      <c r="N74" s="51">
        <f t="shared" si="16"/>
        <v>41650</v>
      </c>
      <c r="O74" s="34">
        <v>150000</v>
      </c>
      <c r="P74" s="34">
        <f>O74*19/100</f>
        <v>28500</v>
      </c>
      <c r="Q74" s="34">
        <f>P74+O74</f>
        <v>178500</v>
      </c>
      <c r="R74" s="34">
        <v>187500</v>
      </c>
      <c r="S74" s="34">
        <f>R74*19/100</f>
        <v>35625</v>
      </c>
      <c r="T74" s="34">
        <f>S74+R74</f>
        <v>223125</v>
      </c>
      <c r="V74" s="41">
        <f>MIN(J74,Q74,T74)</f>
        <v>122718.75</v>
      </c>
      <c r="W74" s="41">
        <f>AVERAGE(J74,Q74,T74)</f>
        <v>174781.25</v>
      </c>
      <c r="X74" s="35">
        <f>HARMEAN(J74,Q74,T74)</f>
        <v>164539.1061452514</v>
      </c>
      <c r="Y74" s="35">
        <f>GEOMEAN(J74,Q74,T74)</f>
        <v>169706.75356147709</v>
      </c>
      <c r="Z74" s="35">
        <f t="shared" si="21"/>
        <v>36813.746795524632</v>
      </c>
      <c r="AA74" s="119">
        <f t="shared" si="22"/>
        <v>0.21062755184280141</v>
      </c>
      <c r="AB74" s="114">
        <f t="shared" si="26"/>
        <v>169707</v>
      </c>
      <c r="AC74" s="52" t="s">
        <v>56</v>
      </c>
    </row>
    <row r="75" spans="2:29" x14ac:dyDescent="0.25">
      <c r="B75" s="80">
        <v>3</v>
      </c>
      <c r="C75" s="104" t="s">
        <v>343</v>
      </c>
      <c r="D75" s="81" t="s">
        <v>344</v>
      </c>
      <c r="E75" s="82">
        <v>1</v>
      </c>
      <c r="F75" s="82" t="s">
        <v>27</v>
      </c>
      <c r="G75" s="82"/>
      <c r="H75" s="83">
        <v>65312.5</v>
      </c>
      <c r="I75" s="34">
        <f>H75*19/100</f>
        <v>12409.375</v>
      </c>
      <c r="J75" s="34">
        <f>I75+H75</f>
        <v>77721.875</v>
      </c>
      <c r="K75" s="84"/>
      <c r="L75" s="85">
        <v>110000</v>
      </c>
      <c r="M75" s="51">
        <v>20900</v>
      </c>
      <c r="N75" s="51">
        <f t="shared" si="16"/>
        <v>130900</v>
      </c>
      <c r="O75" s="34">
        <v>95000</v>
      </c>
      <c r="P75" s="34">
        <f>O75*19/100</f>
        <v>18050</v>
      </c>
      <c r="Q75" s="34">
        <f>P75+O75</f>
        <v>113050</v>
      </c>
      <c r="R75" s="34">
        <v>118750</v>
      </c>
      <c r="S75" s="34">
        <f>R75*19/100</f>
        <v>22562.5</v>
      </c>
      <c r="T75" s="34">
        <f>S75+R75</f>
        <v>141312.5</v>
      </c>
      <c r="V75" s="41">
        <f t="shared" si="17"/>
        <v>77721.875</v>
      </c>
      <c r="W75" s="41">
        <f t="shared" si="18"/>
        <v>115746.09375</v>
      </c>
      <c r="X75" s="35">
        <f t="shared" si="19"/>
        <v>109805.7395143488</v>
      </c>
      <c r="Y75" s="35">
        <f t="shared" si="20"/>
        <v>112910.28809562023</v>
      </c>
      <c r="Z75" s="35">
        <f t="shared" si="21"/>
        <v>26887.182927445669</v>
      </c>
      <c r="AA75" s="119">
        <f t="shared" si="22"/>
        <v>0.23229451687172525</v>
      </c>
      <c r="AB75" s="114">
        <f t="shared" si="26"/>
        <v>112910</v>
      </c>
      <c r="AC75" s="52" t="s">
        <v>56</v>
      </c>
    </row>
    <row r="76" spans="2:29" ht="28.5" x14ac:dyDescent="0.25">
      <c r="B76" s="80">
        <v>4</v>
      </c>
      <c r="C76" s="104" t="s">
        <v>345</v>
      </c>
      <c r="D76" s="81" t="s">
        <v>26</v>
      </c>
      <c r="E76" s="82">
        <v>1</v>
      </c>
      <c r="F76" s="82" t="s">
        <v>27</v>
      </c>
      <c r="G76" s="82"/>
      <c r="H76" s="83">
        <v>82500</v>
      </c>
      <c r="I76" s="34">
        <f>H76*19/100</f>
        <v>15675</v>
      </c>
      <c r="J76" s="34">
        <f>I76+H76</f>
        <v>98175</v>
      </c>
      <c r="K76" s="84"/>
      <c r="L76" s="85">
        <v>115000</v>
      </c>
      <c r="M76" s="51">
        <v>21850</v>
      </c>
      <c r="N76" s="51">
        <f t="shared" si="16"/>
        <v>136850</v>
      </c>
      <c r="O76" s="34">
        <v>120000</v>
      </c>
      <c r="P76" s="34">
        <f>O76*19/100</f>
        <v>22800</v>
      </c>
      <c r="Q76" s="34">
        <f>P76+O76</f>
        <v>142800</v>
      </c>
      <c r="R76" s="34">
        <v>150000</v>
      </c>
      <c r="S76" s="34">
        <f>R76*19/100</f>
        <v>28500</v>
      </c>
      <c r="T76" s="34">
        <f>S76+R76</f>
        <v>178500</v>
      </c>
      <c r="V76" s="41">
        <f t="shared" si="17"/>
        <v>98175</v>
      </c>
      <c r="W76" s="41">
        <f t="shared" si="18"/>
        <v>139081.25</v>
      </c>
      <c r="X76" s="35">
        <f t="shared" si="19"/>
        <v>132898.28949788486</v>
      </c>
      <c r="Y76" s="35">
        <f t="shared" si="20"/>
        <v>136035.74359673215</v>
      </c>
      <c r="Z76" s="35">
        <f t="shared" si="21"/>
        <v>28925.086767912209</v>
      </c>
      <c r="AA76" s="119">
        <f t="shared" si="22"/>
        <v>0.20797258270192573</v>
      </c>
      <c r="AB76" s="114">
        <f t="shared" si="26"/>
        <v>136036</v>
      </c>
      <c r="AC76" s="52" t="s">
        <v>56</v>
      </c>
    </row>
    <row r="77" spans="2:29" ht="15" thickBot="1" x14ac:dyDescent="0.3">
      <c r="B77" s="86">
        <v>5</v>
      </c>
      <c r="C77" s="105" t="s">
        <v>346</v>
      </c>
      <c r="D77" s="88" t="s">
        <v>26</v>
      </c>
      <c r="E77" s="89">
        <v>1</v>
      </c>
      <c r="F77" s="89" t="s">
        <v>27</v>
      </c>
      <c r="G77" s="89"/>
      <c r="H77" s="90">
        <v>65312.5</v>
      </c>
      <c r="I77" s="91">
        <f>H77*19/100</f>
        <v>12409.375</v>
      </c>
      <c r="J77" s="91">
        <f>I77+H77</f>
        <v>77721.875</v>
      </c>
      <c r="K77" s="92"/>
      <c r="L77" s="93">
        <v>75000</v>
      </c>
      <c r="M77" s="51">
        <v>14250</v>
      </c>
      <c r="N77" s="51">
        <f t="shared" si="16"/>
        <v>89250</v>
      </c>
      <c r="O77" s="91">
        <v>95000</v>
      </c>
      <c r="P77" s="91">
        <f>O77*19/100</f>
        <v>18050</v>
      </c>
      <c r="Q77" s="91">
        <f>P77+O77</f>
        <v>113050</v>
      </c>
      <c r="R77" s="91">
        <v>118750</v>
      </c>
      <c r="S77" s="91">
        <f>R77*19/100</f>
        <v>22562.5</v>
      </c>
      <c r="T77" s="91">
        <f>S77+R77</f>
        <v>141312.5</v>
      </c>
      <c r="V77" s="41">
        <f t="shared" si="17"/>
        <v>77721.875</v>
      </c>
      <c r="W77" s="41">
        <f t="shared" si="18"/>
        <v>105333.59375</v>
      </c>
      <c r="X77" s="35">
        <f t="shared" si="19"/>
        <v>100017.42627345843</v>
      </c>
      <c r="Y77" s="35">
        <f t="shared" si="20"/>
        <v>102600.77944894847</v>
      </c>
      <c r="Z77" s="35">
        <f t="shared" si="21"/>
        <v>19524.433568340741</v>
      </c>
      <c r="AA77" s="119">
        <f t="shared" si="22"/>
        <v>0.18535808827220177</v>
      </c>
      <c r="AB77" s="114">
        <f t="shared" si="26"/>
        <v>102601</v>
      </c>
      <c r="AC77" s="52" t="s">
        <v>56</v>
      </c>
    </row>
    <row r="78" spans="2:29" ht="15.75" thickBot="1" x14ac:dyDescent="0.3">
      <c r="C78" s="94"/>
      <c r="D78" s="95" t="s">
        <v>349</v>
      </c>
      <c r="E78" s="96"/>
      <c r="F78" s="96"/>
      <c r="G78" s="96"/>
      <c r="H78" s="97">
        <v>0</v>
      </c>
      <c r="I78" s="98"/>
      <c r="J78" s="98"/>
      <c r="K78" s="99"/>
      <c r="L78" s="100"/>
      <c r="M78" s="51">
        <v>0</v>
      </c>
      <c r="N78" s="51">
        <f t="shared" si="16"/>
        <v>0</v>
      </c>
      <c r="O78" s="98"/>
      <c r="P78" s="98"/>
      <c r="Q78" s="98"/>
      <c r="R78" s="98">
        <v>0</v>
      </c>
      <c r="S78" s="98"/>
      <c r="T78" s="98"/>
      <c r="V78" s="41"/>
      <c r="W78" s="41"/>
      <c r="X78" s="35"/>
      <c r="Y78" s="35"/>
      <c r="Z78" s="35"/>
      <c r="AA78" s="119"/>
      <c r="AB78" s="114">
        <f t="shared" ref="AB78" si="27">+X78</f>
        <v>0</v>
      </c>
      <c r="AC78" s="35"/>
    </row>
    <row r="79" spans="2:29" x14ac:dyDescent="0.25">
      <c r="B79" s="72">
        <v>1</v>
      </c>
      <c r="C79" s="101" t="s">
        <v>340</v>
      </c>
      <c r="D79" s="102" t="s">
        <v>26</v>
      </c>
      <c r="E79" s="103">
        <v>1</v>
      </c>
      <c r="F79" s="103" t="s">
        <v>27</v>
      </c>
      <c r="G79" s="103"/>
      <c r="H79" s="76">
        <v>147812.5</v>
      </c>
      <c r="I79" s="77">
        <f>H79*19/100</f>
        <v>28084.375</v>
      </c>
      <c r="J79" s="77">
        <f>I79+H79</f>
        <v>175896.875</v>
      </c>
      <c r="K79" s="78"/>
      <c r="L79" s="79">
        <v>95000</v>
      </c>
      <c r="M79" s="51">
        <v>18050</v>
      </c>
      <c r="N79" s="51">
        <f t="shared" si="16"/>
        <v>113050</v>
      </c>
      <c r="O79" s="77">
        <v>215000</v>
      </c>
      <c r="P79" s="77">
        <f>O79*19/100</f>
        <v>40850</v>
      </c>
      <c r="Q79" s="77">
        <f>P79+O79</f>
        <v>255850</v>
      </c>
      <c r="R79" s="77">
        <v>268750</v>
      </c>
      <c r="S79" s="77">
        <f>R79*19/100</f>
        <v>51062.5</v>
      </c>
      <c r="T79" s="77">
        <f>S79+R79</f>
        <v>319812.5</v>
      </c>
      <c r="V79" s="41">
        <f t="shared" si="17"/>
        <v>113050</v>
      </c>
      <c r="W79" s="41">
        <f t="shared" si="18"/>
        <v>216152.34375</v>
      </c>
      <c r="X79" s="35">
        <f t="shared" si="19"/>
        <v>185475.71973638571</v>
      </c>
      <c r="Y79" s="35">
        <f t="shared" si="20"/>
        <v>200841.00529127268</v>
      </c>
      <c r="Z79" s="35">
        <f t="shared" si="21"/>
        <v>72904.36642185146</v>
      </c>
      <c r="AA79" s="119">
        <f t="shared" si="22"/>
        <v>0.33728233132726076</v>
      </c>
      <c r="AB79" s="114">
        <f>ROUND((+X79),0)</f>
        <v>185476</v>
      </c>
      <c r="AC79" s="52" t="s">
        <v>32</v>
      </c>
    </row>
    <row r="80" spans="2:29" ht="28.5" x14ac:dyDescent="0.25">
      <c r="B80" s="80">
        <v>2</v>
      </c>
      <c r="C80" s="104" t="s">
        <v>341</v>
      </c>
      <c r="D80" s="81" t="s">
        <v>342</v>
      </c>
      <c r="E80" s="82">
        <v>1</v>
      </c>
      <c r="F80" s="82" t="s">
        <v>27</v>
      </c>
      <c r="G80" s="82"/>
      <c r="H80" s="83">
        <v>127187.5</v>
      </c>
      <c r="I80" s="34">
        <f>H80*19/100</f>
        <v>24165.625</v>
      </c>
      <c r="J80" s="34">
        <f>I80+H80</f>
        <v>151353.125</v>
      </c>
      <c r="K80" s="84"/>
      <c r="L80" s="85">
        <v>45000</v>
      </c>
      <c r="M80" s="51">
        <v>8550</v>
      </c>
      <c r="N80" s="51">
        <f t="shared" si="16"/>
        <v>53550</v>
      </c>
      <c r="O80" s="34">
        <v>185000</v>
      </c>
      <c r="P80" s="34">
        <f>O80*19/100</f>
        <v>35150</v>
      </c>
      <c r="Q80" s="34">
        <f>P80+O80</f>
        <v>220150</v>
      </c>
      <c r="R80" s="34">
        <v>231250</v>
      </c>
      <c r="S80" s="34">
        <f>R80*19/100</f>
        <v>43937.5</v>
      </c>
      <c r="T80" s="34">
        <f>S80+R80</f>
        <v>275187.5</v>
      </c>
      <c r="V80" s="41">
        <f>MIN(J80,Q80,T80)</f>
        <v>151353.125</v>
      </c>
      <c r="W80" s="41">
        <f>AVERAGE(J80,Q80,T80)</f>
        <v>215563.54166666666</v>
      </c>
      <c r="X80" s="35">
        <f>HARMEAN(J80,Q80,T80)</f>
        <v>202931.56424581006</v>
      </c>
      <c r="Y80" s="35">
        <f>GEOMEAN(J80,Q80,T80)</f>
        <v>209304.99605915509</v>
      </c>
      <c r="Z80" s="35">
        <f t="shared" si="21"/>
        <v>45403.621047813867</v>
      </c>
      <c r="AA80" s="119">
        <f t="shared" si="22"/>
        <v>0.21062755184280213</v>
      </c>
      <c r="AB80" s="114">
        <f t="shared" ref="AB80:AB83" si="28">ROUND((+Y80),0)</f>
        <v>209305</v>
      </c>
      <c r="AC80" s="52" t="s">
        <v>56</v>
      </c>
    </row>
    <row r="81" spans="2:29" x14ac:dyDescent="0.25">
      <c r="B81" s="80">
        <v>3</v>
      </c>
      <c r="C81" s="104" t="s">
        <v>343</v>
      </c>
      <c r="D81" s="81" t="s">
        <v>344</v>
      </c>
      <c r="E81" s="82">
        <v>1</v>
      </c>
      <c r="F81" s="82" t="s">
        <v>27</v>
      </c>
      <c r="G81" s="82"/>
      <c r="H81" s="83">
        <v>134062.5</v>
      </c>
      <c r="I81" s="34">
        <f>H81*19/100</f>
        <v>25471.875</v>
      </c>
      <c r="J81" s="34">
        <f>I81+H81</f>
        <v>159534.375</v>
      </c>
      <c r="K81" s="84"/>
      <c r="L81" s="85">
        <v>60000</v>
      </c>
      <c r="M81" s="51">
        <v>11400</v>
      </c>
      <c r="N81" s="51">
        <f t="shared" si="16"/>
        <v>71400</v>
      </c>
      <c r="O81" s="34">
        <v>195000</v>
      </c>
      <c r="P81" s="34">
        <f>O81*19/100</f>
        <v>37050</v>
      </c>
      <c r="Q81" s="34">
        <f>P81+O81</f>
        <v>232050</v>
      </c>
      <c r="R81" s="34">
        <v>243750</v>
      </c>
      <c r="S81" s="34">
        <f>R81*19/100</f>
        <v>46312.5</v>
      </c>
      <c r="T81" s="34">
        <f>S81+R81</f>
        <v>290062.5</v>
      </c>
      <c r="V81" s="41">
        <f>MIN(J81,Q81,T81)</f>
        <v>159534.375</v>
      </c>
      <c r="W81" s="41">
        <f>AVERAGE(J81,Q81,T81)</f>
        <v>227215.625</v>
      </c>
      <c r="X81" s="35">
        <f>HARMEAN(J81,Q81,T81)</f>
        <v>213900.83798882682</v>
      </c>
      <c r="Y81" s="35">
        <f>GEOMEAN(J81,Q81,T81)</f>
        <v>220618.7796299202</v>
      </c>
      <c r="Z81" s="35">
        <f t="shared" si="21"/>
        <v>47857.870834182017</v>
      </c>
      <c r="AA81" s="119">
        <f t="shared" si="22"/>
        <v>0.21062755184280138</v>
      </c>
      <c r="AB81" s="114">
        <f t="shared" si="28"/>
        <v>220619</v>
      </c>
      <c r="AC81" s="52" t="s">
        <v>56</v>
      </c>
    </row>
    <row r="82" spans="2:29" ht="28.5" x14ac:dyDescent="0.25">
      <c r="B82" s="80">
        <v>4</v>
      </c>
      <c r="C82" s="104" t="s">
        <v>345</v>
      </c>
      <c r="D82" s="81" t="s">
        <v>26</v>
      </c>
      <c r="E82" s="82">
        <v>1</v>
      </c>
      <c r="F82" s="82" t="s">
        <v>27</v>
      </c>
      <c r="G82" s="82"/>
      <c r="H82" s="83">
        <v>74593.75</v>
      </c>
      <c r="I82" s="34">
        <f>H82*19/100</f>
        <v>14172.8125</v>
      </c>
      <c r="J82" s="34">
        <f>I82+H82</f>
        <v>88766.5625</v>
      </c>
      <c r="K82" s="84"/>
      <c r="L82" s="85">
        <v>45000</v>
      </c>
      <c r="M82" s="51">
        <v>8550</v>
      </c>
      <c r="N82" s="51">
        <f t="shared" si="16"/>
        <v>53550</v>
      </c>
      <c r="O82" s="34">
        <v>108500</v>
      </c>
      <c r="P82" s="34">
        <f>O82*19/100</f>
        <v>20615</v>
      </c>
      <c r="Q82" s="34">
        <f>P82+O82</f>
        <v>129115</v>
      </c>
      <c r="R82" s="34">
        <v>135625</v>
      </c>
      <c r="S82" s="34">
        <f>R82*19/100</f>
        <v>25768.75</v>
      </c>
      <c r="T82" s="34">
        <f>S82+R82</f>
        <v>161393.75</v>
      </c>
      <c r="V82" s="41">
        <f>MIN(J82,Q82,T82)</f>
        <v>88766.5625</v>
      </c>
      <c r="W82" s="41">
        <f>AVERAGE(J82,Q82,T82)</f>
        <v>126425.10416666667</v>
      </c>
      <c r="X82" s="35">
        <f>HARMEAN(J82,Q82,T82)</f>
        <v>119016.62011173186</v>
      </c>
      <c r="Y82" s="35">
        <f>GEOMEAN(J82,Q82,T82)</f>
        <v>122754.55174280176</v>
      </c>
      <c r="Z82" s="35">
        <f t="shared" si="21"/>
        <v>26628.610182096134</v>
      </c>
      <c r="AA82" s="119">
        <f t="shared" si="22"/>
        <v>0.21062755184280127</v>
      </c>
      <c r="AB82" s="114">
        <f t="shared" si="28"/>
        <v>122755</v>
      </c>
      <c r="AC82" s="52" t="s">
        <v>56</v>
      </c>
    </row>
    <row r="83" spans="2:29" ht="15" thickBot="1" x14ac:dyDescent="0.3">
      <c r="B83" s="86">
        <v>5</v>
      </c>
      <c r="C83" s="105" t="s">
        <v>346</v>
      </c>
      <c r="D83" s="88" t="s">
        <v>26</v>
      </c>
      <c r="E83" s="89">
        <v>1</v>
      </c>
      <c r="F83" s="89" t="s">
        <v>27</v>
      </c>
      <c r="G83" s="89"/>
      <c r="H83" s="90">
        <v>82500</v>
      </c>
      <c r="I83" s="91">
        <f>H83*19/100</f>
        <v>15675</v>
      </c>
      <c r="J83" s="91">
        <f>I83+H83</f>
        <v>98175</v>
      </c>
      <c r="K83" s="92"/>
      <c r="L83" s="93">
        <v>45000</v>
      </c>
      <c r="M83" s="51">
        <v>8550</v>
      </c>
      <c r="N83" s="51">
        <f t="shared" si="16"/>
        <v>53550</v>
      </c>
      <c r="O83" s="91">
        <v>120000</v>
      </c>
      <c r="P83" s="91">
        <f>O83*19/100</f>
        <v>22800</v>
      </c>
      <c r="Q83" s="91">
        <f>P83+O83</f>
        <v>142800</v>
      </c>
      <c r="R83" s="91">
        <v>150000</v>
      </c>
      <c r="S83" s="91">
        <f>R83*19/100</f>
        <v>28500</v>
      </c>
      <c r="T83" s="91">
        <f>S83+R83</f>
        <v>178500</v>
      </c>
      <c r="V83" s="41">
        <f>MIN(J83,Q83,T83)</f>
        <v>98175</v>
      </c>
      <c r="W83" s="41">
        <f>AVERAGE(J83,Q83,T83)</f>
        <v>139825</v>
      </c>
      <c r="X83" s="35">
        <f>HARMEAN(J83,Q83,T83)</f>
        <v>131631.28491620111</v>
      </c>
      <c r="Y83" s="35">
        <f>GEOMEAN(J83,Q83,T83)</f>
        <v>135765.40284918167</v>
      </c>
      <c r="Z83" s="35">
        <f t="shared" si="21"/>
        <v>29450.997436419704</v>
      </c>
      <c r="AA83" s="119">
        <f t="shared" si="22"/>
        <v>0.21062755184280138</v>
      </c>
      <c r="AB83" s="114">
        <f t="shared" si="28"/>
        <v>135765</v>
      </c>
      <c r="AC83" s="52" t="s">
        <v>56</v>
      </c>
    </row>
    <row r="84" spans="2:29" ht="15.75" thickBot="1" x14ac:dyDescent="0.3">
      <c r="B84" s="20"/>
      <c r="C84" s="94"/>
      <c r="D84" s="95" t="s">
        <v>350</v>
      </c>
      <c r="E84" s="96"/>
      <c r="F84" s="96"/>
      <c r="G84" s="96"/>
      <c r="H84" s="97">
        <v>0</v>
      </c>
      <c r="I84" s="98"/>
      <c r="J84" s="98"/>
      <c r="K84" s="99"/>
      <c r="L84" s="100"/>
      <c r="M84" s="51">
        <v>0</v>
      </c>
      <c r="N84" s="51">
        <f t="shared" si="16"/>
        <v>0</v>
      </c>
      <c r="O84" s="98"/>
      <c r="P84" s="98"/>
      <c r="Q84" s="98"/>
      <c r="R84" s="98">
        <v>0</v>
      </c>
      <c r="S84" s="98"/>
      <c r="T84" s="98"/>
      <c r="V84" s="41"/>
      <c r="W84" s="41"/>
      <c r="X84" s="35"/>
      <c r="Y84" s="35"/>
      <c r="Z84" s="35"/>
      <c r="AA84" s="119"/>
      <c r="AB84" s="114">
        <f>+X84</f>
        <v>0</v>
      </c>
      <c r="AC84" s="35"/>
    </row>
    <row r="85" spans="2:29" x14ac:dyDescent="0.25">
      <c r="B85" s="72">
        <v>1</v>
      </c>
      <c r="C85" s="101" t="s">
        <v>351</v>
      </c>
      <c r="D85" s="102" t="s">
        <v>258</v>
      </c>
      <c r="E85" s="103">
        <v>1</v>
      </c>
      <c r="F85" s="103" t="s">
        <v>27</v>
      </c>
      <c r="G85" s="103"/>
      <c r="H85" s="76">
        <v>171875</v>
      </c>
      <c r="I85" s="77">
        <f>H85*19/100</f>
        <v>32656.25</v>
      </c>
      <c r="J85" s="77">
        <f>I85+H85</f>
        <v>204531.25</v>
      </c>
      <c r="K85" s="78"/>
      <c r="L85" s="79">
        <v>110000</v>
      </c>
      <c r="M85" s="51">
        <v>20900</v>
      </c>
      <c r="N85" s="51">
        <f t="shared" si="16"/>
        <v>130900</v>
      </c>
      <c r="O85" s="77">
        <v>250000</v>
      </c>
      <c r="P85" s="77">
        <f>O85*19/100</f>
        <v>47500</v>
      </c>
      <c r="Q85" s="77">
        <f>P85+O85</f>
        <v>297500</v>
      </c>
      <c r="R85" s="77">
        <v>312500</v>
      </c>
      <c r="S85" s="77">
        <f>R85*19/100</f>
        <v>59375</v>
      </c>
      <c r="T85" s="77">
        <f>S85+R85</f>
        <v>371875</v>
      </c>
      <c r="V85" s="41">
        <f>MIN(J85,Q85,T85)</f>
        <v>204531.25</v>
      </c>
      <c r="W85" s="41">
        <f>AVERAGE(J85,Q85,T85)</f>
        <v>291302.08333333331</v>
      </c>
      <c r="X85" s="35">
        <f>HARMEAN(J85,Q85,T85)</f>
        <v>274231.84357541898</v>
      </c>
      <c r="Y85" s="35">
        <f>GEOMEAN(J85,Q85,T85)</f>
        <v>282844.58926912851</v>
      </c>
      <c r="Z85" s="35">
        <f t="shared" si="21"/>
        <v>61356.244659207732</v>
      </c>
      <c r="AA85" s="119">
        <f t="shared" si="22"/>
        <v>0.21062755184280146</v>
      </c>
      <c r="AB85" s="114">
        <f t="shared" ref="AB85:AB87" si="29">ROUND((+Y85),0)</f>
        <v>282845</v>
      </c>
      <c r="AC85" s="52" t="s">
        <v>56</v>
      </c>
    </row>
    <row r="86" spans="2:29" x14ac:dyDescent="0.25">
      <c r="B86" s="80">
        <v>2</v>
      </c>
      <c r="C86" s="104" t="s">
        <v>352</v>
      </c>
      <c r="D86" s="81" t="s">
        <v>258</v>
      </c>
      <c r="E86" s="82">
        <v>1</v>
      </c>
      <c r="F86" s="82" t="s">
        <v>27</v>
      </c>
      <c r="G86" s="82"/>
      <c r="H86" s="83">
        <v>103125</v>
      </c>
      <c r="I86" s="34">
        <f>H86*19/100</f>
        <v>19593.75</v>
      </c>
      <c r="J86" s="34">
        <f>I86+H86</f>
        <v>122718.75</v>
      </c>
      <c r="K86" s="84"/>
      <c r="L86" s="85">
        <v>115000</v>
      </c>
      <c r="M86" s="51">
        <v>21850</v>
      </c>
      <c r="N86" s="51">
        <f t="shared" si="16"/>
        <v>136850</v>
      </c>
      <c r="O86" s="34">
        <v>150000</v>
      </c>
      <c r="P86" s="34">
        <f>O86*19/100</f>
        <v>28500</v>
      </c>
      <c r="Q86" s="34">
        <f>P86+O86</f>
        <v>178500</v>
      </c>
      <c r="R86" s="34">
        <v>187500</v>
      </c>
      <c r="S86" s="34">
        <f>R86*19/100</f>
        <v>35625</v>
      </c>
      <c r="T86" s="34">
        <f>S86+R86</f>
        <v>223125</v>
      </c>
      <c r="V86" s="41">
        <f t="shared" si="17"/>
        <v>122718.75</v>
      </c>
      <c r="W86" s="41">
        <f t="shared" si="18"/>
        <v>165298.4375</v>
      </c>
      <c r="X86" s="35">
        <f t="shared" si="19"/>
        <v>156616.95855730883</v>
      </c>
      <c r="Y86" s="35">
        <f t="shared" si="20"/>
        <v>160818.32878889618</v>
      </c>
      <c r="Z86" s="35">
        <f t="shared" si="21"/>
        <v>30108.385772054073</v>
      </c>
      <c r="AA86" s="119">
        <f t="shared" si="22"/>
        <v>0.18214561630114667</v>
      </c>
      <c r="AB86" s="114">
        <f t="shared" si="29"/>
        <v>160818</v>
      </c>
      <c r="AC86" s="52" t="s">
        <v>56</v>
      </c>
    </row>
    <row r="87" spans="2:29" ht="15" thickBot="1" x14ac:dyDescent="0.3">
      <c r="B87" s="86">
        <v>3</v>
      </c>
      <c r="C87" s="105" t="s">
        <v>353</v>
      </c>
      <c r="D87" s="88" t="s">
        <v>258</v>
      </c>
      <c r="E87" s="89">
        <v>1</v>
      </c>
      <c r="F87" s="89" t="s">
        <v>27</v>
      </c>
      <c r="G87" s="89"/>
      <c r="H87" s="90">
        <v>134062.5</v>
      </c>
      <c r="I87" s="91">
        <f>H87*19/100</f>
        <v>25471.875</v>
      </c>
      <c r="J87" s="91">
        <f>I87+H87</f>
        <v>159534.375</v>
      </c>
      <c r="K87" s="92"/>
      <c r="L87" s="93">
        <v>55000</v>
      </c>
      <c r="M87" s="51">
        <v>10450</v>
      </c>
      <c r="N87" s="51">
        <f t="shared" si="16"/>
        <v>65450</v>
      </c>
      <c r="O87" s="91">
        <v>195000</v>
      </c>
      <c r="P87" s="91">
        <f>O87*19/100</f>
        <v>37050</v>
      </c>
      <c r="Q87" s="91">
        <f>P87+O87</f>
        <v>232050</v>
      </c>
      <c r="R87" s="91">
        <v>243750</v>
      </c>
      <c r="S87" s="91">
        <f>R87*19/100</f>
        <v>46312.5</v>
      </c>
      <c r="T87" s="91">
        <f>S87+R87</f>
        <v>290062.5</v>
      </c>
      <c r="V87" s="41">
        <f>MIN(J87,Q87,T87)</f>
        <v>159534.375</v>
      </c>
      <c r="W87" s="41">
        <f>AVERAGE(J87,Q87,T87)</f>
        <v>227215.625</v>
      </c>
      <c r="X87" s="35">
        <f>HARMEAN(J87,Q87,T87)</f>
        <v>213900.83798882682</v>
      </c>
      <c r="Y87" s="35">
        <f>GEOMEAN(J87,Q87,T87)</f>
        <v>220618.7796299202</v>
      </c>
      <c r="Z87" s="35">
        <f t="shared" si="21"/>
        <v>47857.870834182017</v>
      </c>
      <c r="AA87" s="119">
        <f t="shared" si="22"/>
        <v>0.21062755184280138</v>
      </c>
      <c r="AB87" s="114">
        <f t="shared" si="29"/>
        <v>220619</v>
      </c>
      <c r="AC87" s="52" t="s">
        <v>56</v>
      </c>
    </row>
    <row r="88" spans="2:29" ht="30.75" thickBot="1" x14ac:dyDescent="0.3">
      <c r="C88" s="94"/>
      <c r="D88" s="95" t="s">
        <v>354</v>
      </c>
      <c r="E88" s="96"/>
      <c r="F88" s="96"/>
      <c r="G88" s="96"/>
      <c r="H88" s="97">
        <v>0</v>
      </c>
      <c r="I88" s="98"/>
      <c r="J88" s="98"/>
      <c r="K88" s="99"/>
      <c r="L88" s="100"/>
      <c r="M88" s="51">
        <v>0</v>
      </c>
      <c r="N88" s="51">
        <f t="shared" ref="N88:N140" si="30">SUM(L88:M88)</f>
        <v>0</v>
      </c>
      <c r="O88" s="98"/>
      <c r="P88" s="98"/>
      <c r="Q88" s="98"/>
      <c r="R88" s="98">
        <v>0</v>
      </c>
      <c r="S88" s="98"/>
      <c r="T88" s="98"/>
      <c r="V88" s="41"/>
      <c r="W88" s="41"/>
      <c r="X88" s="35"/>
      <c r="Y88" s="35"/>
      <c r="Z88" s="35"/>
      <c r="AA88" s="119"/>
      <c r="AB88" s="114">
        <f>+X88</f>
        <v>0</v>
      </c>
      <c r="AC88" s="35"/>
    </row>
    <row r="89" spans="2:29" x14ac:dyDescent="0.25">
      <c r="B89" s="72">
        <v>1</v>
      </c>
      <c r="C89" s="101" t="s">
        <v>355</v>
      </c>
      <c r="D89" s="102" t="s">
        <v>26</v>
      </c>
      <c r="E89" s="103">
        <v>1</v>
      </c>
      <c r="F89" s="103" t="s">
        <v>27</v>
      </c>
      <c r="G89" s="103"/>
      <c r="H89" s="76">
        <v>2887500</v>
      </c>
      <c r="I89" s="77">
        <f t="shared" ref="I89:I97" si="31">H89*19/100</f>
        <v>548625</v>
      </c>
      <c r="J89" s="77">
        <f t="shared" ref="J89:J97" si="32">I89+H89</f>
        <v>3436125</v>
      </c>
      <c r="K89" s="78"/>
      <c r="L89" s="79">
        <v>887000</v>
      </c>
      <c r="M89" s="51">
        <v>168530</v>
      </c>
      <c r="N89" s="51">
        <f t="shared" si="30"/>
        <v>1055530</v>
      </c>
      <c r="O89" s="77">
        <v>4200000</v>
      </c>
      <c r="P89" s="77">
        <f t="shared" ref="P89:P97" si="33">O89*19/100</f>
        <v>798000</v>
      </c>
      <c r="Q89" s="77">
        <f t="shared" ref="Q89:Q97" si="34">P89+O89</f>
        <v>4998000</v>
      </c>
      <c r="R89" s="77">
        <v>5250000</v>
      </c>
      <c r="S89" s="77">
        <f t="shared" ref="S89:S97" si="35">R89*19/100</f>
        <v>997500</v>
      </c>
      <c r="T89" s="77">
        <f t="shared" ref="T89:T97" si="36">S89+R89</f>
        <v>6247500</v>
      </c>
      <c r="V89" s="41">
        <f t="shared" ref="V89:V92" si="37">MIN(J89,Q89,T89)</f>
        <v>3436125</v>
      </c>
      <c r="W89" s="41">
        <f t="shared" ref="W89:W92" si="38">AVERAGE(J89,Q89,T89)</f>
        <v>4893875</v>
      </c>
      <c r="X89" s="35">
        <f t="shared" ref="X89:X92" si="39">HARMEAN(J89,Q89,T89)</f>
        <v>4607094.9720670395</v>
      </c>
      <c r="Y89" s="35">
        <f t="shared" ref="Y89:Y92" si="40">GEOMEAN(J89,Q89,T89)</f>
        <v>4751789.0997213591</v>
      </c>
      <c r="Z89" s="35">
        <f t="shared" ref="Z89:Z142" si="41">STDEVA(V89,W89)</f>
        <v>1030784.9102746897</v>
      </c>
      <c r="AA89" s="119">
        <f t="shared" ref="AA89:AA142" si="42">Z89/W89</f>
        <v>0.21062755184280138</v>
      </c>
      <c r="AB89" s="114">
        <f t="shared" ref="AB89:AB94" si="43">ROUND((+Y89),0)</f>
        <v>4751789</v>
      </c>
      <c r="AC89" s="52" t="s">
        <v>56</v>
      </c>
    </row>
    <row r="90" spans="2:29" x14ac:dyDescent="0.25">
      <c r="B90" s="80">
        <v>2</v>
      </c>
      <c r="C90" s="104" t="s">
        <v>356</v>
      </c>
      <c r="D90" s="81" t="s">
        <v>26</v>
      </c>
      <c r="E90" s="82">
        <v>1</v>
      </c>
      <c r="F90" s="82" t="s">
        <v>27</v>
      </c>
      <c r="G90" s="82"/>
      <c r="H90" s="83">
        <v>1340625</v>
      </c>
      <c r="I90" s="34">
        <f t="shared" si="31"/>
        <v>254718.75</v>
      </c>
      <c r="J90" s="34">
        <f t="shared" si="32"/>
        <v>1595343.75</v>
      </c>
      <c r="K90" s="84"/>
      <c r="L90" s="85">
        <v>230000</v>
      </c>
      <c r="M90" s="51">
        <v>43700</v>
      </c>
      <c r="N90" s="51">
        <f t="shared" si="30"/>
        <v>273700</v>
      </c>
      <c r="O90" s="34">
        <v>1950000</v>
      </c>
      <c r="P90" s="34">
        <f t="shared" si="33"/>
        <v>370500</v>
      </c>
      <c r="Q90" s="34">
        <f t="shared" si="34"/>
        <v>2320500</v>
      </c>
      <c r="R90" s="34">
        <v>2437500</v>
      </c>
      <c r="S90" s="34">
        <f t="shared" si="35"/>
        <v>463125</v>
      </c>
      <c r="T90" s="34">
        <f t="shared" si="36"/>
        <v>2900625</v>
      </c>
      <c r="V90" s="41">
        <f t="shared" si="37"/>
        <v>1595343.75</v>
      </c>
      <c r="W90" s="41">
        <f t="shared" si="38"/>
        <v>2272156.25</v>
      </c>
      <c r="X90" s="35">
        <f t="shared" si="39"/>
        <v>2139008.3798882682</v>
      </c>
      <c r="Y90" s="35">
        <f t="shared" si="40"/>
        <v>2206187.7962992024</v>
      </c>
      <c r="Z90" s="35">
        <f t="shared" si="41"/>
        <v>478578.70834182022</v>
      </c>
      <c r="AA90" s="119">
        <f t="shared" si="42"/>
        <v>0.21062755184280141</v>
      </c>
      <c r="AB90" s="114">
        <f t="shared" si="43"/>
        <v>2206188</v>
      </c>
      <c r="AC90" s="52" t="s">
        <v>56</v>
      </c>
    </row>
    <row r="91" spans="2:29" x14ac:dyDescent="0.25">
      <c r="B91" s="80">
        <v>3</v>
      </c>
      <c r="C91" s="104" t="s">
        <v>357</v>
      </c>
      <c r="D91" s="81" t="s">
        <v>26</v>
      </c>
      <c r="E91" s="82">
        <v>1</v>
      </c>
      <c r="F91" s="82" t="s">
        <v>27</v>
      </c>
      <c r="G91" s="82"/>
      <c r="H91" s="83">
        <v>1478125</v>
      </c>
      <c r="I91" s="34">
        <f t="shared" si="31"/>
        <v>280843.75</v>
      </c>
      <c r="J91" s="34">
        <f t="shared" si="32"/>
        <v>1758968.75</v>
      </c>
      <c r="K91" s="84"/>
      <c r="L91" s="85">
        <v>120000</v>
      </c>
      <c r="M91" s="51">
        <v>22800</v>
      </c>
      <c r="N91" s="51">
        <f t="shared" si="30"/>
        <v>142800</v>
      </c>
      <c r="O91" s="34">
        <v>2150000</v>
      </c>
      <c r="P91" s="34">
        <f t="shared" si="33"/>
        <v>408500</v>
      </c>
      <c r="Q91" s="34">
        <f t="shared" si="34"/>
        <v>2558500</v>
      </c>
      <c r="R91" s="34">
        <v>2687500</v>
      </c>
      <c r="S91" s="34">
        <f t="shared" si="35"/>
        <v>510625</v>
      </c>
      <c r="T91" s="34">
        <f t="shared" si="36"/>
        <v>3198125</v>
      </c>
      <c r="V91" s="41">
        <f t="shared" si="37"/>
        <v>1758968.75</v>
      </c>
      <c r="W91" s="41">
        <f t="shared" si="38"/>
        <v>2505197.9166666665</v>
      </c>
      <c r="X91" s="35">
        <f t="shared" si="39"/>
        <v>2358393.854748603</v>
      </c>
      <c r="Y91" s="35">
        <f t="shared" si="40"/>
        <v>2432463.4677145053</v>
      </c>
      <c r="Z91" s="35">
        <f t="shared" si="41"/>
        <v>527663.70406918798</v>
      </c>
      <c r="AA91" s="119">
        <f t="shared" si="42"/>
        <v>0.21062755184280205</v>
      </c>
      <c r="AB91" s="114">
        <f t="shared" si="43"/>
        <v>2432463</v>
      </c>
      <c r="AC91" s="52" t="s">
        <v>56</v>
      </c>
    </row>
    <row r="92" spans="2:29" x14ac:dyDescent="0.25">
      <c r="B92" s="80">
        <v>4</v>
      </c>
      <c r="C92" s="104" t="s">
        <v>358</v>
      </c>
      <c r="D92" s="81" t="s">
        <v>26</v>
      </c>
      <c r="E92" s="82">
        <v>1</v>
      </c>
      <c r="F92" s="82" t="s">
        <v>27</v>
      </c>
      <c r="G92" s="82"/>
      <c r="H92" s="83">
        <v>243375</v>
      </c>
      <c r="I92" s="34">
        <f t="shared" si="31"/>
        <v>46241.25</v>
      </c>
      <c r="J92" s="34">
        <f t="shared" si="32"/>
        <v>289616.25</v>
      </c>
      <c r="K92" s="84"/>
      <c r="L92" s="85">
        <v>110000</v>
      </c>
      <c r="M92" s="51">
        <v>20900</v>
      </c>
      <c r="N92" s="51">
        <f t="shared" si="30"/>
        <v>130900</v>
      </c>
      <c r="O92" s="34">
        <v>354000</v>
      </c>
      <c r="P92" s="34">
        <f t="shared" si="33"/>
        <v>67260</v>
      </c>
      <c r="Q92" s="34">
        <f t="shared" si="34"/>
        <v>421260</v>
      </c>
      <c r="R92" s="34">
        <v>442500</v>
      </c>
      <c r="S92" s="34">
        <f t="shared" si="35"/>
        <v>84075</v>
      </c>
      <c r="T92" s="34">
        <f t="shared" si="36"/>
        <v>526575</v>
      </c>
      <c r="V92" s="41">
        <f t="shared" si="37"/>
        <v>289616.25</v>
      </c>
      <c r="W92" s="41">
        <f t="shared" si="38"/>
        <v>412483.75</v>
      </c>
      <c r="X92" s="35">
        <f t="shared" si="39"/>
        <v>388312.29050279333</v>
      </c>
      <c r="Y92" s="35">
        <f t="shared" si="40"/>
        <v>400507.938405086</v>
      </c>
      <c r="Z92" s="35">
        <f t="shared" si="41"/>
        <v>86880.442437438134</v>
      </c>
      <c r="AA92" s="119">
        <f t="shared" si="42"/>
        <v>0.21062755184280141</v>
      </c>
      <c r="AB92" s="114">
        <f t="shared" si="43"/>
        <v>400508</v>
      </c>
      <c r="AC92" s="52" t="s">
        <v>56</v>
      </c>
    </row>
    <row r="93" spans="2:29" ht="42.75" x14ac:dyDescent="0.25">
      <c r="B93" s="80">
        <v>5</v>
      </c>
      <c r="C93" s="104" t="s">
        <v>359</v>
      </c>
      <c r="D93" s="81" t="s">
        <v>360</v>
      </c>
      <c r="E93" s="82">
        <v>1</v>
      </c>
      <c r="F93" s="82" t="s">
        <v>27</v>
      </c>
      <c r="G93" s="82"/>
      <c r="H93" s="83">
        <v>611875</v>
      </c>
      <c r="I93" s="34">
        <f t="shared" si="31"/>
        <v>116256.25</v>
      </c>
      <c r="J93" s="34">
        <f t="shared" si="32"/>
        <v>728131.25</v>
      </c>
      <c r="K93" s="84"/>
      <c r="L93" s="85">
        <v>1031250</v>
      </c>
      <c r="M93" s="51">
        <v>195937.5</v>
      </c>
      <c r="N93" s="51">
        <f t="shared" si="30"/>
        <v>1227187.5</v>
      </c>
      <c r="O93" s="34">
        <v>890000</v>
      </c>
      <c r="P93" s="34">
        <f t="shared" si="33"/>
        <v>169100</v>
      </c>
      <c r="Q93" s="34">
        <f t="shared" si="34"/>
        <v>1059100</v>
      </c>
      <c r="R93" s="34">
        <v>1112500</v>
      </c>
      <c r="S93" s="34">
        <f t="shared" si="35"/>
        <v>211375</v>
      </c>
      <c r="T93" s="34">
        <f t="shared" si="36"/>
        <v>1323875</v>
      </c>
      <c r="V93" s="41">
        <f t="shared" ref="V93:V141" si="44">MIN(J93,N93,Q93,T93)</f>
        <v>728131.25</v>
      </c>
      <c r="W93" s="41">
        <f t="shared" ref="W93:W141" si="45">AVERAGE(J93,N93,Q93,T93)</f>
        <v>1084573.4375</v>
      </c>
      <c r="X93" s="35">
        <f t="shared" ref="X93:X141" si="46">HARMEAN(J93,N93,Q93,T93)</f>
        <v>1028857.8157197528</v>
      </c>
      <c r="Y93" s="35">
        <f t="shared" ref="Y93:Y141" si="47">GEOMEAN(J93,N93,Q93,T93)</f>
        <v>1057976.7788796434</v>
      </c>
      <c r="Z93" s="35">
        <f t="shared" si="41"/>
        <v>252042.68788221685</v>
      </c>
      <c r="AA93" s="119">
        <f t="shared" si="42"/>
        <v>0.23238877070711669</v>
      </c>
      <c r="AB93" s="114">
        <f t="shared" si="43"/>
        <v>1057977</v>
      </c>
      <c r="AC93" s="52" t="s">
        <v>56</v>
      </c>
    </row>
    <row r="94" spans="2:29" ht="42.75" x14ac:dyDescent="0.25">
      <c r="B94" s="80">
        <v>6</v>
      </c>
      <c r="C94" s="104" t="s">
        <v>361</v>
      </c>
      <c r="D94" s="81" t="s">
        <v>360</v>
      </c>
      <c r="E94" s="82">
        <v>1</v>
      </c>
      <c r="F94" s="82" t="s">
        <v>27</v>
      </c>
      <c r="G94" s="82"/>
      <c r="H94" s="83">
        <v>599500</v>
      </c>
      <c r="I94" s="34">
        <f t="shared" si="31"/>
        <v>113905</v>
      </c>
      <c r="J94" s="34">
        <f t="shared" si="32"/>
        <v>713405</v>
      </c>
      <c r="K94" s="84"/>
      <c r="L94" s="85">
        <v>1072000</v>
      </c>
      <c r="M94" s="51">
        <v>203680</v>
      </c>
      <c r="N94" s="51">
        <f t="shared" si="30"/>
        <v>1275680</v>
      </c>
      <c r="O94" s="34">
        <v>872000</v>
      </c>
      <c r="P94" s="34">
        <f t="shared" si="33"/>
        <v>165680</v>
      </c>
      <c r="Q94" s="34">
        <f t="shared" si="34"/>
        <v>1037680</v>
      </c>
      <c r="R94" s="34">
        <v>1090000</v>
      </c>
      <c r="S94" s="34">
        <f t="shared" si="35"/>
        <v>207100</v>
      </c>
      <c r="T94" s="34">
        <f t="shared" si="36"/>
        <v>1297100</v>
      </c>
      <c r="V94" s="41">
        <f t="shared" si="44"/>
        <v>713405</v>
      </c>
      <c r="W94" s="41">
        <f t="shared" si="45"/>
        <v>1080966.25</v>
      </c>
      <c r="X94" s="35">
        <f t="shared" si="46"/>
        <v>1020339.7618491711</v>
      </c>
      <c r="Y94" s="35">
        <f t="shared" si="47"/>
        <v>1052031.3949187924</v>
      </c>
      <c r="Z94" s="35">
        <f t="shared" si="41"/>
        <v>259905.05237640388</v>
      </c>
      <c r="AA94" s="119">
        <f t="shared" si="42"/>
        <v>0.24043771244144199</v>
      </c>
      <c r="AB94" s="114">
        <f t="shared" si="43"/>
        <v>1052031</v>
      </c>
      <c r="AC94" s="52" t="s">
        <v>56</v>
      </c>
    </row>
    <row r="95" spans="2:29" ht="42.75" x14ac:dyDescent="0.25">
      <c r="B95" s="80">
        <v>7</v>
      </c>
      <c r="C95" s="104" t="s">
        <v>362</v>
      </c>
      <c r="D95" s="81" t="s">
        <v>360</v>
      </c>
      <c r="E95" s="82">
        <v>1</v>
      </c>
      <c r="F95" s="82" t="s">
        <v>27</v>
      </c>
      <c r="G95" s="82"/>
      <c r="H95" s="83">
        <v>310750</v>
      </c>
      <c r="I95" s="34">
        <f t="shared" si="31"/>
        <v>59042.5</v>
      </c>
      <c r="J95" s="34">
        <f t="shared" si="32"/>
        <v>369792.5</v>
      </c>
      <c r="K95" s="84"/>
      <c r="L95" s="85">
        <v>1018750</v>
      </c>
      <c r="M95" s="51">
        <v>193562.5</v>
      </c>
      <c r="N95" s="51">
        <f t="shared" si="30"/>
        <v>1212312.5</v>
      </c>
      <c r="O95" s="34">
        <v>452000</v>
      </c>
      <c r="P95" s="34">
        <f t="shared" si="33"/>
        <v>85880</v>
      </c>
      <c r="Q95" s="34">
        <f t="shared" si="34"/>
        <v>537880</v>
      </c>
      <c r="R95" s="34">
        <v>565000</v>
      </c>
      <c r="S95" s="34">
        <f t="shared" si="35"/>
        <v>107350</v>
      </c>
      <c r="T95" s="34">
        <f t="shared" si="36"/>
        <v>672350</v>
      </c>
      <c r="V95" s="41">
        <f t="shared" si="44"/>
        <v>369792.5</v>
      </c>
      <c r="W95" s="41">
        <f t="shared" si="45"/>
        <v>698083.75</v>
      </c>
      <c r="X95" s="35">
        <f t="shared" si="46"/>
        <v>581770.75880873238</v>
      </c>
      <c r="Y95" s="35">
        <f t="shared" si="47"/>
        <v>634546.38139274879</v>
      </c>
      <c r="Z95" s="35">
        <f t="shared" si="41"/>
        <v>232136.96907920818</v>
      </c>
      <c r="AA95" s="119">
        <f t="shared" si="42"/>
        <v>0.33253455488572564</v>
      </c>
      <c r="AB95" s="114">
        <f t="shared" ref="AB95:AB96" si="48">ROUND((+X95),0)</f>
        <v>581771</v>
      </c>
      <c r="AC95" s="52" t="s">
        <v>32</v>
      </c>
    </row>
    <row r="96" spans="2:29" ht="42.75" x14ac:dyDescent="0.25">
      <c r="B96" s="80">
        <v>8</v>
      </c>
      <c r="C96" s="104" t="s">
        <v>363</v>
      </c>
      <c r="D96" s="81" t="s">
        <v>360</v>
      </c>
      <c r="E96" s="82">
        <v>1</v>
      </c>
      <c r="F96" s="82" t="s">
        <v>27</v>
      </c>
      <c r="G96" s="82"/>
      <c r="H96" s="83">
        <v>333437.5</v>
      </c>
      <c r="I96" s="34">
        <f t="shared" si="31"/>
        <v>63353.125</v>
      </c>
      <c r="J96" s="34">
        <f t="shared" si="32"/>
        <v>396790.625</v>
      </c>
      <c r="K96" s="84"/>
      <c r="L96" s="85">
        <v>825000</v>
      </c>
      <c r="M96" s="51">
        <v>156750</v>
      </c>
      <c r="N96" s="51">
        <f t="shared" si="30"/>
        <v>981750</v>
      </c>
      <c r="O96" s="34">
        <v>485000</v>
      </c>
      <c r="P96" s="34">
        <f t="shared" si="33"/>
        <v>92150</v>
      </c>
      <c r="Q96" s="34">
        <f t="shared" si="34"/>
        <v>577150</v>
      </c>
      <c r="R96" s="34">
        <v>606250</v>
      </c>
      <c r="S96" s="34">
        <f t="shared" si="35"/>
        <v>115187.5</v>
      </c>
      <c r="T96" s="34">
        <f t="shared" si="36"/>
        <v>721437.5</v>
      </c>
      <c r="V96" s="41">
        <f t="shared" si="44"/>
        <v>396790.625</v>
      </c>
      <c r="W96" s="41">
        <f t="shared" si="45"/>
        <v>669282.03125</v>
      </c>
      <c r="X96" s="35">
        <f t="shared" si="46"/>
        <v>600818.61198738182</v>
      </c>
      <c r="Y96" s="35">
        <f t="shared" si="47"/>
        <v>634618.06619548483</v>
      </c>
      <c r="Z96" s="35">
        <f t="shared" si="41"/>
        <v>192680.52117443338</v>
      </c>
      <c r="AA96" s="119">
        <f t="shared" si="42"/>
        <v>0.28789137042058216</v>
      </c>
      <c r="AB96" s="114">
        <f t="shared" si="48"/>
        <v>600819</v>
      </c>
      <c r="AC96" s="52" t="s">
        <v>32</v>
      </c>
    </row>
    <row r="97" spans="2:29" ht="43.5" thickBot="1" x14ac:dyDescent="0.3">
      <c r="B97" s="86">
        <v>9</v>
      </c>
      <c r="C97" s="105" t="s">
        <v>364</v>
      </c>
      <c r="D97" s="88" t="s">
        <v>360</v>
      </c>
      <c r="E97" s="89">
        <v>1</v>
      </c>
      <c r="F97" s="89"/>
      <c r="G97" s="89"/>
      <c r="H97" s="90">
        <v>1306250</v>
      </c>
      <c r="I97" s="91">
        <f t="shared" si="31"/>
        <v>248187.5</v>
      </c>
      <c r="J97" s="91">
        <f t="shared" si="32"/>
        <v>1554437.5</v>
      </c>
      <c r="K97" s="92"/>
      <c r="L97" s="93">
        <v>250000</v>
      </c>
      <c r="M97" s="51">
        <v>47500</v>
      </c>
      <c r="N97" s="51">
        <f t="shared" si="30"/>
        <v>297500</v>
      </c>
      <c r="O97" s="91">
        <v>1900000</v>
      </c>
      <c r="P97" s="91">
        <f t="shared" si="33"/>
        <v>361000</v>
      </c>
      <c r="Q97" s="91">
        <f t="shared" si="34"/>
        <v>2261000</v>
      </c>
      <c r="R97" s="91">
        <v>2375000</v>
      </c>
      <c r="S97" s="91">
        <f t="shared" si="35"/>
        <v>451250</v>
      </c>
      <c r="T97" s="91">
        <f t="shared" si="36"/>
        <v>2826250</v>
      </c>
      <c r="V97" s="41">
        <f>MIN(J97,Q97,T97)</f>
        <v>1554437.5</v>
      </c>
      <c r="W97" s="41">
        <f>AVERAGE(J97,Q97,T97)</f>
        <v>2213895.8333333335</v>
      </c>
      <c r="X97" s="35">
        <f>HARMEAN(J97,Q97,T97)</f>
        <v>2084162.0111731843</v>
      </c>
      <c r="Y97" s="35">
        <f>GEOMEAN(J97,Q97,T97)</f>
        <v>2149618.8784453766</v>
      </c>
      <c r="Z97" s="35">
        <f t="shared" si="41"/>
        <v>466307.45940997946</v>
      </c>
      <c r="AA97" s="119">
        <f t="shared" si="42"/>
        <v>0.21062755184280174</v>
      </c>
      <c r="AB97" s="114">
        <f>ROUND((+Y97),0)</f>
        <v>2149619</v>
      </c>
      <c r="AC97" s="52" t="s">
        <v>56</v>
      </c>
    </row>
    <row r="98" spans="2:29" ht="15.75" thickBot="1" x14ac:dyDescent="0.3">
      <c r="C98" s="94"/>
      <c r="D98" s="95" t="s">
        <v>365</v>
      </c>
      <c r="E98" s="96"/>
      <c r="F98" s="96"/>
      <c r="G98" s="96"/>
      <c r="H98" s="97">
        <v>0</v>
      </c>
      <c r="I98" s="98"/>
      <c r="J98" s="98"/>
      <c r="K98" s="99"/>
      <c r="L98" s="100"/>
      <c r="M98" s="51">
        <v>0</v>
      </c>
      <c r="N98" s="51">
        <f t="shared" si="30"/>
        <v>0</v>
      </c>
      <c r="O98" s="98"/>
      <c r="P98" s="98"/>
      <c r="Q98" s="98"/>
      <c r="R98" s="98">
        <v>0</v>
      </c>
      <c r="S98" s="98"/>
      <c r="T98" s="98"/>
      <c r="V98" s="41"/>
      <c r="W98" s="41"/>
      <c r="X98" s="35"/>
      <c r="Y98" s="35"/>
      <c r="Z98" s="35"/>
      <c r="AA98" s="119"/>
      <c r="AB98" s="114">
        <f>+X98</f>
        <v>0</v>
      </c>
      <c r="AC98" s="35"/>
    </row>
    <row r="99" spans="2:29" x14ac:dyDescent="0.25">
      <c r="B99" s="72">
        <v>1</v>
      </c>
      <c r="C99" s="101" t="s">
        <v>366</v>
      </c>
      <c r="D99" s="102" t="s">
        <v>26</v>
      </c>
      <c r="E99" s="103">
        <v>1</v>
      </c>
      <c r="F99" s="103" t="s">
        <v>27</v>
      </c>
      <c r="G99" s="103"/>
      <c r="H99" s="76">
        <v>343750</v>
      </c>
      <c r="I99" s="77">
        <f t="shared" ref="I99:I108" si="49">H99*19/100</f>
        <v>65312.5</v>
      </c>
      <c r="J99" s="77">
        <f t="shared" ref="J99:J108" si="50">I99+H99</f>
        <v>409062.5</v>
      </c>
      <c r="K99" s="78"/>
      <c r="L99" s="79">
        <v>320000</v>
      </c>
      <c r="M99" s="51">
        <v>60800</v>
      </c>
      <c r="N99" s="51">
        <f t="shared" si="30"/>
        <v>380800</v>
      </c>
      <c r="O99" s="77">
        <v>500000</v>
      </c>
      <c r="P99" s="77">
        <f t="shared" ref="P99:P108" si="51">O99*19/100</f>
        <v>95000</v>
      </c>
      <c r="Q99" s="77">
        <f t="shared" ref="Q99:Q108" si="52">P99+O99</f>
        <v>595000</v>
      </c>
      <c r="R99" s="77">
        <v>625000</v>
      </c>
      <c r="S99" s="77">
        <f t="shared" ref="S99:S108" si="53">R99*19/100</f>
        <v>118750</v>
      </c>
      <c r="T99" s="77">
        <f t="shared" ref="T99:T108" si="54">S99+R99</f>
        <v>743750</v>
      </c>
      <c r="V99" s="41">
        <f t="shared" si="44"/>
        <v>380800</v>
      </c>
      <c r="W99" s="41">
        <f t="shared" si="45"/>
        <v>532153.125</v>
      </c>
      <c r="X99" s="35">
        <f t="shared" si="46"/>
        <v>494078.7921679641</v>
      </c>
      <c r="Y99" s="35">
        <f t="shared" si="47"/>
        <v>512398.25032820343</v>
      </c>
      <c r="Z99" s="35">
        <f t="shared" si="41"/>
        <v>107022.82104127518</v>
      </c>
      <c r="AA99" s="119">
        <f t="shared" si="42"/>
        <v>0.20111283014879444</v>
      </c>
      <c r="AB99" s="114">
        <f>ROUND((+Y99),0)</f>
        <v>512398</v>
      </c>
      <c r="AC99" s="52" t="s">
        <v>56</v>
      </c>
    </row>
    <row r="100" spans="2:29" x14ac:dyDescent="0.25">
      <c r="B100" s="80">
        <v>2</v>
      </c>
      <c r="C100" s="104" t="s">
        <v>367</v>
      </c>
      <c r="D100" s="81" t="s">
        <v>26</v>
      </c>
      <c r="E100" s="82">
        <v>1</v>
      </c>
      <c r="F100" s="82" t="s">
        <v>27</v>
      </c>
      <c r="G100" s="82"/>
      <c r="H100" s="83">
        <v>273625</v>
      </c>
      <c r="I100" s="34">
        <f t="shared" si="49"/>
        <v>51988.75</v>
      </c>
      <c r="J100" s="34">
        <f t="shared" si="50"/>
        <v>325613.75</v>
      </c>
      <c r="K100" s="84"/>
      <c r="L100" s="85">
        <v>890000</v>
      </c>
      <c r="M100" s="51">
        <v>169100</v>
      </c>
      <c r="N100" s="51">
        <f t="shared" si="30"/>
        <v>1059100</v>
      </c>
      <c r="O100" s="34">
        <v>398000</v>
      </c>
      <c r="P100" s="34">
        <f t="shared" si="51"/>
        <v>75620</v>
      </c>
      <c r="Q100" s="34">
        <f t="shared" si="52"/>
        <v>473620</v>
      </c>
      <c r="R100" s="34">
        <v>497500</v>
      </c>
      <c r="S100" s="34">
        <f t="shared" si="53"/>
        <v>94525</v>
      </c>
      <c r="T100" s="34">
        <f t="shared" si="54"/>
        <v>592025</v>
      </c>
      <c r="V100" s="41">
        <f t="shared" si="44"/>
        <v>325613.75</v>
      </c>
      <c r="W100" s="41">
        <f t="shared" si="45"/>
        <v>612589.6875</v>
      </c>
      <c r="X100" s="35">
        <f t="shared" si="46"/>
        <v>511781.43487858714</v>
      </c>
      <c r="Y100" s="35">
        <f t="shared" si="47"/>
        <v>557638.10924204567</v>
      </c>
      <c r="Z100" s="35">
        <f t="shared" si="41"/>
        <v>202922.63144361685</v>
      </c>
      <c r="AA100" s="119">
        <f t="shared" si="42"/>
        <v>0.33125375040469784</v>
      </c>
      <c r="AB100" s="114">
        <f>ROUND((+X100),0)</f>
        <v>511781</v>
      </c>
      <c r="AC100" s="52" t="s">
        <v>32</v>
      </c>
    </row>
    <row r="101" spans="2:29" x14ac:dyDescent="0.25">
      <c r="B101" s="80">
        <v>3</v>
      </c>
      <c r="C101" s="104" t="s">
        <v>368</v>
      </c>
      <c r="D101" s="81" t="s">
        <v>26</v>
      </c>
      <c r="E101" s="82">
        <v>1</v>
      </c>
      <c r="F101" s="82" t="s">
        <v>27</v>
      </c>
      <c r="G101" s="82"/>
      <c r="H101" s="83">
        <v>515625</v>
      </c>
      <c r="I101" s="34">
        <f t="shared" si="49"/>
        <v>97968.75</v>
      </c>
      <c r="J101" s="34">
        <f t="shared" si="50"/>
        <v>613593.75</v>
      </c>
      <c r="K101" s="84"/>
      <c r="L101" s="85">
        <v>175000</v>
      </c>
      <c r="M101" s="51">
        <v>33250</v>
      </c>
      <c r="N101" s="51">
        <f t="shared" si="30"/>
        <v>208250</v>
      </c>
      <c r="O101" s="34">
        <v>750000</v>
      </c>
      <c r="P101" s="34">
        <f t="shared" si="51"/>
        <v>142500</v>
      </c>
      <c r="Q101" s="34">
        <f t="shared" si="52"/>
        <v>892500</v>
      </c>
      <c r="R101" s="34">
        <v>937500</v>
      </c>
      <c r="S101" s="34">
        <f t="shared" si="53"/>
        <v>178125</v>
      </c>
      <c r="T101" s="34">
        <f t="shared" si="54"/>
        <v>1115625</v>
      </c>
      <c r="V101" s="41">
        <f>MIN(J101,Q101,T101)</f>
        <v>613593.75</v>
      </c>
      <c r="W101" s="41">
        <f>AVERAGE(J101,Q101,T101)</f>
        <v>873906.25</v>
      </c>
      <c r="X101" s="35">
        <f>HARMEAN(J101,Q101,T101)</f>
        <v>822695.5307262569</v>
      </c>
      <c r="Y101" s="35">
        <f>GEOMEAN(J101,Q101,T101)</f>
        <v>848533.76780738542</v>
      </c>
      <c r="Z101" s="35">
        <f t="shared" si="41"/>
        <v>184068.73397762314</v>
      </c>
      <c r="AA101" s="119">
        <f t="shared" si="42"/>
        <v>0.21062755184280138</v>
      </c>
      <c r="AB101" s="114">
        <f t="shared" ref="AB101:AB108" si="55">ROUND((+Y101),0)</f>
        <v>848534</v>
      </c>
      <c r="AC101" s="52" t="s">
        <v>56</v>
      </c>
    </row>
    <row r="102" spans="2:29" x14ac:dyDescent="0.25">
      <c r="B102" s="80">
        <v>4</v>
      </c>
      <c r="C102" s="104" t="s">
        <v>369</v>
      </c>
      <c r="D102" s="81" t="s">
        <v>26</v>
      </c>
      <c r="E102" s="82">
        <v>1</v>
      </c>
      <c r="F102" s="82" t="s">
        <v>27</v>
      </c>
      <c r="G102" s="82"/>
      <c r="H102" s="83">
        <v>264000</v>
      </c>
      <c r="I102" s="34">
        <f t="shared" si="49"/>
        <v>50160</v>
      </c>
      <c r="J102" s="34">
        <f t="shared" si="50"/>
        <v>314160</v>
      </c>
      <c r="K102" s="84"/>
      <c r="L102" s="85">
        <v>320000</v>
      </c>
      <c r="M102" s="51">
        <v>60800</v>
      </c>
      <c r="N102" s="51">
        <f t="shared" si="30"/>
        <v>380800</v>
      </c>
      <c r="O102" s="34">
        <v>384000</v>
      </c>
      <c r="P102" s="34">
        <f t="shared" si="51"/>
        <v>72960</v>
      </c>
      <c r="Q102" s="34">
        <f t="shared" si="52"/>
        <v>456960</v>
      </c>
      <c r="R102" s="34">
        <v>480000</v>
      </c>
      <c r="S102" s="34">
        <f t="shared" si="53"/>
        <v>91200</v>
      </c>
      <c r="T102" s="34">
        <f t="shared" si="54"/>
        <v>571200</v>
      </c>
      <c r="V102" s="41">
        <f t="shared" si="44"/>
        <v>314160</v>
      </c>
      <c r="W102" s="41">
        <f t="shared" si="45"/>
        <v>430780</v>
      </c>
      <c r="X102" s="35">
        <f t="shared" si="46"/>
        <v>410331.42857142852</v>
      </c>
      <c r="Y102" s="35">
        <f t="shared" si="47"/>
        <v>420366.93977357988</v>
      </c>
      <c r="Z102" s="35">
        <f t="shared" si="41"/>
        <v>82462.792821975178</v>
      </c>
      <c r="AA102" s="119">
        <f t="shared" si="42"/>
        <v>0.19142669766928636</v>
      </c>
      <c r="AB102" s="114">
        <f t="shared" si="55"/>
        <v>420367</v>
      </c>
      <c r="AC102" s="52" t="s">
        <v>56</v>
      </c>
    </row>
    <row r="103" spans="2:29" ht="42.75" x14ac:dyDescent="0.25">
      <c r="B103" s="80">
        <v>5</v>
      </c>
      <c r="C103" s="104" t="s">
        <v>370</v>
      </c>
      <c r="D103" s="81" t="s">
        <v>360</v>
      </c>
      <c r="E103" s="82">
        <v>1</v>
      </c>
      <c r="F103" s="82" t="s">
        <v>27</v>
      </c>
      <c r="G103" s="82"/>
      <c r="H103" s="83">
        <v>470937.5</v>
      </c>
      <c r="I103" s="34">
        <f t="shared" si="49"/>
        <v>89478.125</v>
      </c>
      <c r="J103" s="34">
        <f t="shared" si="50"/>
        <v>560415.625</v>
      </c>
      <c r="K103" s="84"/>
      <c r="L103" s="85">
        <v>758000</v>
      </c>
      <c r="M103" s="51">
        <v>144020</v>
      </c>
      <c r="N103" s="51">
        <f t="shared" si="30"/>
        <v>902020</v>
      </c>
      <c r="O103" s="34">
        <v>685000</v>
      </c>
      <c r="P103" s="34">
        <f t="shared" si="51"/>
        <v>130150</v>
      </c>
      <c r="Q103" s="34">
        <f t="shared" si="52"/>
        <v>815150</v>
      </c>
      <c r="R103" s="34">
        <v>856250</v>
      </c>
      <c r="S103" s="34">
        <f t="shared" si="53"/>
        <v>162687.5</v>
      </c>
      <c r="T103" s="34">
        <f t="shared" si="54"/>
        <v>1018937.5</v>
      </c>
      <c r="V103" s="41">
        <f t="shared" si="44"/>
        <v>560415.625</v>
      </c>
      <c r="W103" s="41">
        <f t="shared" si="45"/>
        <v>824130.78125</v>
      </c>
      <c r="X103" s="35">
        <f t="shared" si="46"/>
        <v>784129.93995050667</v>
      </c>
      <c r="Y103" s="35">
        <f t="shared" si="47"/>
        <v>804966.61756785552</v>
      </c>
      <c r="Z103" s="35">
        <f t="shared" si="41"/>
        <v>186474.77528604495</v>
      </c>
      <c r="AA103" s="119">
        <f t="shared" si="42"/>
        <v>0.22626842672131409</v>
      </c>
      <c r="AB103" s="114">
        <f t="shared" si="55"/>
        <v>804967</v>
      </c>
      <c r="AC103" s="52" t="s">
        <v>56</v>
      </c>
    </row>
    <row r="104" spans="2:29" ht="42.75" x14ac:dyDescent="0.25">
      <c r="B104" s="80">
        <v>6</v>
      </c>
      <c r="C104" s="104" t="s">
        <v>371</v>
      </c>
      <c r="D104" s="81" t="s">
        <v>360</v>
      </c>
      <c r="E104" s="82">
        <v>1</v>
      </c>
      <c r="F104" s="82" t="s">
        <v>27</v>
      </c>
      <c r="G104" s="82"/>
      <c r="H104" s="83">
        <v>171875</v>
      </c>
      <c r="I104" s="34">
        <f t="shared" si="49"/>
        <v>32656.25</v>
      </c>
      <c r="J104" s="34">
        <f t="shared" si="50"/>
        <v>204531.25</v>
      </c>
      <c r="K104" s="84"/>
      <c r="L104" s="85">
        <v>175000</v>
      </c>
      <c r="M104" s="51">
        <v>33250</v>
      </c>
      <c r="N104" s="51">
        <f t="shared" si="30"/>
        <v>208250</v>
      </c>
      <c r="O104" s="34">
        <v>250000</v>
      </c>
      <c r="P104" s="34">
        <f t="shared" si="51"/>
        <v>47500</v>
      </c>
      <c r="Q104" s="34">
        <f t="shared" si="52"/>
        <v>297500</v>
      </c>
      <c r="R104" s="34">
        <v>312500</v>
      </c>
      <c r="S104" s="34">
        <f t="shared" si="53"/>
        <v>59375</v>
      </c>
      <c r="T104" s="34">
        <f t="shared" si="54"/>
        <v>371875</v>
      </c>
      <c r="V104" s="41">
        <f t="shared" si="44"/>
        <v>204531.25</v>
      </c>
      <c r="W104" s="41">
        <f t="shared" si="45"/>
        <v>270539.0625</v>
      </c>
      <c r="X104" s="35">
        <f t="shared" si="46"/>
        <v>254104.27066001107</v>
      </c>
      <c r="Y104" s="35">
        <f t="shared" si="47"/>
        <v>262003.53982943608</v>
      </c>
      <c r="Z104" s="35">
        <f t="shared" si="41"/>
        <v>46674.571830040157</v>
      </c>
      <c r="AA104" s="119">
        <f t="shared" si="42"/>
        <v>0.17252433492867655</v>
      </c>
      <c r="AB104" s="114">
        <f t="shared" si="55"/>
        <v>262004</v>
      </c>
      <c r="AC104" s="52" t="s">
        <v>56</v>
      </c>
    </row>
    <row r="105" spans="2:29" ht="42.75" x14ac:dyDescent="0.25">
      <c r="B105" s="80">
        <v>7</v>
      </c>
      <c r="C105" s="104" t="s">
        <v>372</v>
      </c>
      <c r="D105" s="81" t="s">
        <v>360</v>
      </c>
      <c r="E105" s="82">
        <v>1</v>
      </c>
      <c r="F105" s="82" t="s">
        <v>27</v>
      </c>
      <c r="G105" s="82"/>
      <c r="H105" s="83">
        <v>158125</v>
      </c>
      <c r="I105" s="34">
        <f t="shared" si="49"/>
        <v>30043.75</v>
      </c>
      <c r="J105" s="34">
        <f t="shared" si="50"/>
        <v>188168.75</v>
      </c>
      <c r="K105" s="84"/>
      <c r="L105" s="85">
        <v>280000</v>
      </c>
      <c r="M105" s="51">
        <v>53200</v>
      </c>
      <c r="N105" s="51">
        <f t="shared" si="30"/>
        <v>333200</v>
      </c>
      <c r="O105" s="34">
        <v>230000</v>
      </c>
      <c r="P105" s="34">
        <f t="shared" si="51"/>
        <v>43700</v>
      </c>
      <c r="Q105" s="34">
        <f t="shared" si="52"/>
        <v>273700</v>
      </c>
      <c r="R105" s="34">
        <v>287500</v>
      </c>
      <c r="S105" s="34">
        <f t="shared" si="53"/>
        <v>54625</v>
      </c>
      <c r="T105" s="34">
        <f t="shared" si="54"/>
        <v>342125</v>
      </c>
      <c r="V105" s="41">
        <f t="shared" si="44"/>
        <v>188168.75</v>
      </c>
      <c r="W105" s="41">
        <f t="shared" si="45"/>
        <v>284298.4375</v>
      </c>
      <c r="X105" s="35">
        <f t="shared" si="46"/>
        <v>268598.37501991395</v>
      </c>
      <c r="Y105" s="35">
        <f t="shared" si="47"/>
        <v>276807.60970552795</v>
      </c>
      <c r="Z105" s="35">
        <f t="shared" si="41"/>
        <v>67973.953904593698</v>
      </c>
      <c r="AA105" s="119">
        <f t="shared" si="42"/>
        <v>0.23909365982566716</v>
      </c>
      <c r="AB105" s="114">
        <f t="shared" si="55"/>
        <v>276808</v>
      </c>
      <c r="AC105" s="52" t="s">
        <v>56</v>
      </c>
    </row>
    <row r="106" spans="2:29" ht="42.75" x14ac:dyDescent="0.25">
      <c r="B106" s="80">
        <v>8</v>
      </c>
      <c r="C106" s="104" t="s">
        <v>373</v>
      </c>
      <c r="D106" s="81" t="s">
        <v>360</v>
      </c>
      <c r="E106" s="82">
        <v>1</v>
      </c>
      <c r="F106" s="82" t="s">
        <v>27</v>
      </c>
      <c r="G106" s="82"/>
      <c r="H106" s="83">
        <v>309375</v>
      </c>
      <c r="I106" s="34">
        <f t="shared" si="49"/>
        <v>58781.25</v>
      </c>
      <c r="J106" s="34">
        <f t="shared" si="50"/>
        <v>368156.25</v>
      </c>
      <c r="K106" s="84"/>
      <c r="L106" s="85">
        <v>295000</v>
      </c>
      <c r="M106" s="51">
        <v>56050</v>
      </c>
      <c r="N106" s="51">
        <f t="shared" si="30"/>
        <v>351050</v>
      </c>
      <c r="O106" s="34">
        <v>450000</v>
      </c>
      <c r="P106" s="34">
        <f t="shared" si="51"/>
        <v>85500</v>
      </c>
      <c r="Q106" s="34">
        <f t="shared" si="52"/>
        <v>535500</v>
      </c>
      <c r="R106" s="34">
        <v>562500</v>
      </c>
      <c r="S106" s="34">
        <f t="shared" si="53"/>
        <v>106875</v>
      </c>
      <c r="T106" s="34">
        <f t="shared" si="54"/>
        <v>669375</v>
      </c>
      <c r="V106" s="41">
        <f t="shared" si="44"/>
        <v>351050</v>
      </c>
      <c r="W106" s="41">
        <f t="shared" si="45"/>
        <v>481020.3125</v>
      </c>
      <c r="X106" s="35">
        <f t="shared" si="46"/>
        <v>448120.04383985559</v>
      </c>
      <c r="Y106" s="35">
        <f t="shared" si="47"/>
        <v>463935.41872170632</v>
      </c>
      <c r="Z106" s="35">
        <f t="shared" si="41"/>
        <v>91902.889321684706</v>
      </c>
      <c r="AA106" s="119">
        <f t="shared" si="42"/>
        <v>0.1910582296286806</v>
      </c>
      <c r="AB106" s="114">
        <f t="shared" si="55"/>
        <v>463935</v>
      </c>
      <c r="AC106" s="52" t="s">
        <v>56</v>
      </c>
    </row>
    <row r="107" spans="2:29" x14ac:dyDescent="0.25">
      <c r="B107" s="80">
        <v>9</v>
      </c>
      <c r="C107" s="104" t="s">
        <v>374</v>
      </c>
      <c r="D107" s="81"/>
      <c r="E107" s="82">
        <v>1</v>
      </c>
      <c r="F107" s="82"/>
      <c r="G107" s="82"/>
      <c r="H107" s="83">
        <v>446875</v>
      </c>
      <c r="I107" s="34">
        <f t="shared" si="49"/>
        <v>84906.25</v>
      </c>
      <c r="J107" s="34">
        <f t="shared" si="50"/>
        <v>531781.25</v>
      </c>
      <c r="K107" s="84"/>
      <c r="L107" s="85">
        <v>651000</v>
      </c>
      <c r="M107" s="51">
        <v>123690</v>
      </c>
      <c r="N107" s="51">
        <f t="shared" si="30"/>
        <v>774690</v>
      </c>
      <c r="O107" s="34">
        <v>650000</v>
      </c>
      <c r="P107" s="34">
        <f t="shared" si="51"/>
        <v>123500</v>
      </c>
      <c r="Q107" s="34">
        <f t="shared" si="52"/>
        <v>773500</v>
      </c>
      <c r="R107" s="34">
        <v>812500</v>
      </c>
      <c r="S107" s="34">
        <f t="shared" si="53"/>
        <v>154375</v>
      </c>
      <c r="T107" s="34">
        <f t="shared" si="54"/>
        <v>966875</v>
      </c>
      <c r="V107" s="41">
        <f t="shared" si="44"/>
        <v>531781.25</v>
      </c>
      <c r="W107" s="41">
        <f t="shared" si="45"/>
        <v>761711.5625</v>
      </c>
      <c r="X107" s="35">
        <f t="shared" si="46"/>
        <v>727484.87972734263</v>
      </c>
      <c r="Y107" s="35">
        <f t="shared" si="47"/>
        <v>745028.5317602905</v>
      </c>
      <c r="Z107" s="35">
        <f t="shared" si="41"/>
        <v>162585.283169092</v>
      </c>
      <c r="AA107" s="119">
        <f t="shared" si="42"/>
        <v>0.21344730889403035</v>
      </c>
      <c r="AB107" s="114">
        <f t="shared" si="55"/>
        <v>745029</v>
      </c>
      <c r="AC107" s="52" t="s">
        <v>56</v>
      </c>
    </row>
    <row r="108" spans="2:29" ht="29.25" thickBot="1" x14ac:dyDescent="0.3">
      <c r="B108" s="86">
        <v>10</v>
      </c>
      <c r="C108" s="105" t="s">
        <v>364</v>
      </c>
      <c r="D108" s="88" t="s">
        <v>375</v>
      </c>
      <c r="E108" s="89">
        <v>1</v>
      </c>
      <c r="F108" s="89" t="s">
        <v>27</v>
      </c>
      <c r="G108" s="89"/>
      <c r="H108" s="90">
        <v>426250</v>
      </c>
      <c r="I108" s="91">
        <f t="shared" si="49"/>
        <v>80987.5</v>
      </c>
      <c r="J108" s="91">
        <f t="shared" si="50"/>
        <v>507237.5</v>
      </c>
      <c r="K108" s="92"/>
      <c r="L108" s="93">
        <v>230000</v>
      </c>
      <c r="M108" s="51">
        <v>43700</v>
      </c>
      <c r="N108" s="51">
        <f t="shared" si="30"/>
        <v>273700</v>
      </c>
      <c r="O108" s="91">
        <v>620000</v>
      </c>
      <c r="P108" s="91">
        <f t="shared" si="51"/>
        <v>117800</v>
      </c>
      <c r="Q108" s="91">
        <f t="shared" si="52"/>
        <v>737800</v>
      </c>
      <c r="R108" s="91">
        <v>775000</v>
      </c>
      <c r="S108" s="91">
        <f t="shared" si="53"/>
        <v>147250</v>
      </c>
      <c r="T108" s="91">
        <f t="shared" si="54"/>
        <v>922250</v>
      </c>
      <c r="V108" s="41">
        <f>MIN(J108,Q108,T108)</f>
        <v>507237.5</v>
      </c>
      <c r="W108" s="41">
        <f>AVERAGE(J108,Q108,T108)</f>
        <v>722429.16666666663</v>
      </c>
      <c r="X108" s="35">
        <f>HARMEAN(J108,Q108,T108)</f>
        <v>680094.97206703911</v>
      </c>
      <c r="Y108" s="35">
        <f>GEOMEAN(J108,Q108,T108)</f>
        <v>701454.58138743869</v>
      </c>
      <c r="Z108" s="35">
        <f t="shared" si="41"/>
        <v>152163.48675483523</v>
      </c>
      <c r="AA108" s="119">
        <f t="shared" si="42"/>
        <v>0.21062755184280152</v>
      </c>
      <c r="AB108" s="114">
        <f t="shared" si="55"/>
        <v>701455</v>
      </c>
      <c r="AC108" s="52" t="s">
        <v>56</v>
      </c>
    </row>
    <row r="109" spans="2:29" ht="30.75" thickBot="1" x14ac:dyDescent="0.3">
      <c r="C109" s="94"/>
      <c r="D109" s="95" t="s">
        <v>376</v>
      </c>
      <c r="E109" s="96"/>
      <c r="F109" s="96"/>
      <c r="G109" s="96"/>
      <c r="H109" s="97">
        <v>0</v>
      </c>
      <c r="I109" s="98"/>
      <c r="J109" s="98"/>
      <c r="K109" s="99"/>
      <c r="L109" s="100"/>
      <c r="M109" s="51">
        <v>0</v>
      </c>
      <c r="N109" s="51">
        <f t="shared" si="30"/>
        <v>0</v>
      </c>
      <c r="O109" s="98"/>
      <c r="P109" s="98"/>
      <c r="Q109" s="98"/>
      <c r="R109" s="98">
        <v>0</v>
      </c>
      <c r="S109" s="98"/>
      <c r="T109" s="98"/>
      <c r="V109" s="41"/>
      <c r="W109" s="41"/>
      <c r="X109" s="35"/>
      <c r="Y109" s="35"/>
      <c r="Z109" s="35"/>
      <c r="AA109" s="119"/>
      <c r="AB109" s="114">
        <f>+X109</f>
        <v>0</v>
      </c>
      <c r="AC109" s="35"/>
    </row>
    <row r="110" spans="2:29" x14ac:dyDescent="0.25">
      <c r="B110" s="72">
        <v>1</v>
      </c>
      <c r="C110" s="101" t="s">
        <v>366</v>
      </c>
      <c r="D110" s="102" t="s">
        <v>26</v>
      </c>
      <c r="E110" s="103">
        <v>1</v>
      </c>
      <c r="F110" s="103" t="s">
        <v>27</v>
      </c>
      <c r="G110" s="103"/>
      <c r="H110" s="76">
        <v>467500</v>
      </c>
      <c r="I110" s="77">
        <f t="shared" ref="I110:I117" si="56">H110*19/100</f>
        <v>88825</v>
      </c>
      <c r="J110" s="77">
        <f t="shared" ref="J110:J117" si="57">I110+H110</f>
        <v>556325</v>
      </c>
      <c r="K110" s="78"/>
      <c r="L110" s="79">
        <v>320000</v>
      </c>
      <c r="M110" s="51">
        <v>60800</v>
      </c>
      <c r="N110" s="51">
        <f t="shared" si="30"/>
        <v>380800</v>
      </c>
      <c r="O110" s="77">
        <v>680000</v>
      </c>
      <c r="P110" s="77">
        <f t="shared" ref="P110:P117" si="58">O110*19/100</f>
        <v>129200</v>
      </c>
      <c r="Q110" s="77">
        <f t="shared" ref="Q110:Q117" si="59">P110+O110</f>
        <v>809200</v>
      </c>
      <c r="R110" s="77">
        <v>850000</v>
      </c>
      <c r="S110" s="77">
        <f t="shared" ref="S110:S117" si="60">R110*19/100</f>
        <v>161500</v>
      </c>
      <c r="T110" s="77">
        <f t="shared" ref="T110:T117" si="61">S110+R110</f>
        <v>1011500</v>
      </c>
      <c r="V110" s="41">
        <f>MIN(J110,Q110,T110)</f>
        <v>556325</v>
      </c>
      <c r="W110" s="41">
        <f t="shared" ref="W110:W111" si="62">AVERAGE(J110,Q110,T110)</f>
        <v>792341.66666666663</v>
      </c>
      <c r="X110" s="35">
        <f t="shared" ref="X110:X111" si="63">HARMEAN(J110,Q110,T110)</f>
        <v>745910.61452513956</v>
      </c>
      <c r="Y110" s="35">
        <f t="shared" ref="Y110:Y111" si="64">GEOMEAN(J110,Q110,T110)</f>
        <v>769337.28281202947</v>
      </c>
      <c r="Z110" s="35">
        <f t="shared" si="41"/>
        <v>166888.98547304556</v>
      </c>
      <c r="AA110" s="119">
        <f t="shared" si="42"/>
        <v>0.2106275518428021</v>
      </c>
      <c r="AB110" s="114">
        <f t="shared" ref="AB110:AB117" si="65">ROUND((+Y110),0)</f>
        <v>769337</v>
      </c>
      <c r="AC110" s="52" t="s">
        <v>56</v>
      </c>
    </row>
    <row r="111" spans="2:29" ht="42.75" x14ac:dyDescent="0.25">
      <c r="B111" s="80">
        <v>2</v>
      </c>
      <c r="C111" s="104" t="s">
        <v>377</v>
      </c>
      <c r="D111" s="81" t="s">
        <v>378</v>
      </c>
      <c r="E111" s="82">
        <v>1</v>
      </c>
      <c r="F111" s="82" t="s">
        <v>27</v>
      </c>
      <c r="G111" s="82"/>
      <c r="H111" s="83">
        <v>269500</v>
      </c>
      <c r="I111" s="34">
        <f t="shared" si="56"/>
        <v>51205</v>
      </c>
      <c r="J111" s="34">
        <f t="shared" si="57"/>
        <v>320705</v>
      </c>
      <c r="K111" s="84"/>
      <c r="L111" s="85">
        <v>90000</v>
      </c>
      <c r="M111" s="51">
        <v>17100</v>
      </c>
      <c r="N111" s="51">
        <f t="shared" si="30"/>
        <v>107100</v>
      </c>
      <c r="O111" s="34">
        <v>392000</v>
      </c>
      <c r="P111" s="34">
        <f t="shared" si="58"/>
        <v>74480</v>
      </c>
      <c r="Q111" s="34">
        <f t="shared" si="59"/>
        <v>466480</v>
      </c>
      <c r="R111" s="34">
        <v>490000</v>
      </c>
      <c r="S111" s="34">
        <f t="shared" si="60"/>
        <v>93100</v>
      </c>
      <c r="T111" s="34">
        <f t="shared" si="61"/>
        <v>583100</v>
      </c>
      <c r="V111" s="41">
        <f>MIN(J111,Q111,T111)</f>
        <v>320705</v>
      </c>
      <c r="W111" s="41">
        <f t="shared" si="62"/>
        <v>456761.66666666669</v>
      </c>
      <c r="X111" s="35">
        <f t="shared" si="63"/>
        <v>429995.53072625695</v>
      </c>
      <c r="Y111" s="35">
        <f t="shared" si="64"/>
        <v>443500.31597399345</v>
      </c>
      <c r="Z111" s="35">
        <f t="shared" si="41"/>
        <v>96206.591625637098</v>
      </c>
      <c r="AA111" s="119">
        <f t="shared" si="42"/>
        <v>0.21062755184280005</v>
      </c>
      <c r="AB111" s="114">
        <f t="shared" si="65"/>
        <v>443500</v>
      </c>
      <c r="AC111" s="52" t="s">
        <v>56</v>
      </c>
    </row>
    <row r="112" spans="2:29" x14ac:dyDescent="0.25">
      <c r="B112" s="80">
        <v>3</v>
      </c>
      <c r="C112" s="104" t="s">
        <v>379</v>
      </c>
      <c r="D112" s="81" t="s">
        <v>26</v>
      </c>
      <c r="E112" s="82">
        <v>1</v>
      </c>
      <c r="F112" s="82" t="s">
        <v>27</v>
      </c>
      <c r="G112" s="82"/>
      <c r="H112" s="83">
        <v>2062500</v>
      </c>
      <c r="I112" s="34">
        <f t="shared" si="56"/>
        <v>391875</v>
      </c>
      <c r="J112" s="34">
        <f t="shared" si="57"/>
        <v>2454375</v>
      </c>
      <c r="K112" s="84"/>
      <c r="L112" s="85">
        <v>2368000</v>
      </c>
      <c r="M112" s="51">
        <v>449920</v>
      </c>
      <c r="N112" s="51">
        <f t="shared" si="30"/>
        <v>2817920</v>
      </c>
      <c r="O112" s="34">
        <v>3000000</v>
      </c>
      <c r="P112" s="34">
        <f t="shared" si="58"/>
        <v>570000</v>
      </c>
      <c r="Q112" s="34">
        <f t="shared" si="59"/>
        <v>3570000</v>
      </c>
      <c r="R112" s="34">
        <v>3750000</v>
      </c>
      <c r="S112" s="34">
        <f t="shared" si="60"/>
        <v>712500</v>
      </c>
      <c r="T112" s="34">
        <f t="shared" si="61"/>
        <v>4462500</v>
      </c>
      <c r="V112" s="41">
        <f t="shared" si="44"/>
        <v>2454375</v>
      </c>
      <c r="W112" s="41">
        <f t="shared" si="45"/>
        <v>3326198.75</v>
      </c>
      <c r="X112" s="35">
        <f t="shared" si="46"/>
        <v>3158287.7093833638</v>
      </c>
      <c r="Y112" s="35">
        <f t="shared" si="47"/>
        <v>3239880.6034822878</v>
      </c>
      <c r="Z112" s="35">
        <f t="shared" si="41"/>
        <v>616472.4856244853</v>
      </c>
      <c r="AA112" s="119">
        <f t="shared" si="42"/>
        <v>0.1853384394496827</v>
      </c>
      <c r="AB112" s="114">
        <f t="shared" si="65"/>
        <v>3239881</v>
      </c>
      <c r="AC112" s="52" t="s">
        <v>56</v>
      </c>
    </row>
    <row r="113" spans="2:29" ht="42.75" x14ac:dyDescent="0.25">
      <c r="B113" s="80">
        <v>4</v>
      </c>
      <c r="C113" s="104" t="s">
        <v>380</v>
      </c>
      <c r="D113" s="81" t="s">
        <v>360</v>
      </c>
      <c r="E113" s="82">
        <v>1</v>
      </c>
      <c r="F113" s="82" t="s">
        <v>27</v>
      </c>
      <c r="G113" s="82"/>
      <c r="H113" s="83">
        <v>412500</v>
      </c>
      <c r="I113" s="34">
        <f t="shared" si="56"/>
        <v>78375</v>
      </c>
      <c r="J113" s="34">
        <f t="shared" si="57"/>
        <v>490875</v>
      </c>
      <c r="K113" s="84"/>
      <c r="L113" s="85">
        <v>411000</v>
      </c>
      <c r="M113" s="51">
        <v>78090</v>
      </c>
      <c r="N113" s="51">
        <f t="shared" si="30"/>
        <v>489090</v>
      </c>
      <c r="O113" s="34">
        <v>600000</v>
      </c>
      <c r="P113" s="34">
        <f t="shared" si="58"/>
        <v>114000</v>
      </c>
      <c r="Q113" s="34">
        <f t="shared" si="59"/>
        <v>714000</v>
      </c>
      <c r="R113" s="34">
        <v>750000</v>
      </c>
      <c r="S113" s="34">
        <f t="shared" si="60"/>
        <v>142500</v>
      </c>
      <c r="T113" s="34">
        <f t="shared" si="61"/>
        <v>892500</v>
      </c>
      <c r="V113" s="41">
        <f t="shared" si="44"/>
        <v>489090</v>
      </c>
      <c r="W113" s="41">
        <f t="shared" si="45"/>
        <v>646616.25</v>
      </c>
      <c r="X113" s="35">
        <f t="shared" si="46"/>
        <v>605803.56388818508</v>
      </c>
      <c r="Y113" s="35">
        <f t="shared" si="47"/>
        <v>625412.46597482171</v>
      </c>
      <c r="Z113" s="35">
        <f t="shared" si="41"/>
        <v>111387.87958988738</v>
      </c>
      <c r="AA113" s="119">
        <f t="shared" si="42"/>
        <v>0.17226272861204367</v>
      </c>
      <c r="AB113" s="114">
        <f t="shared" si="65"/>
        <v>625412</v>
      </c>
      <c r="AC113" s="52" t="s">
        <v>56</v>
      </c>
    </row>
    <row r="114" spans="2:29" ht="28.5" x14ac:dyDescent="0.25">
      <c r="B114" s="80">
        <v>5</v>
      </c>
      <c r="C114" s="104" t="s">
        <v>381</v>
      </c>
      <c r="D114" s="81"/>
      <c r="E114" s="82">
        <v>1</v>
      </c>
      <c r="F114" s="82" t="s">
        <v>27</v>
      </c>
      <c r="G114" s="82"/>
      <c r="H114" s="83">
        <v>467500</v>
      </c>
      <c r="I114" s="34">
        <f t="shared" si="56"/>
        <v>88825</v>
      </c>
      <c r="J114" s="34">
        <f t="shared" si="57"/>
        <v>556325</v>
      </c>
      <c r="K114" s="84"/>
      <c r="L114" s="85">
        <v>411000</v>
      </c>
      <c r="M114" s="51">
        <v>78090</v>
      </c>
      <c r="N114" s="51">
        <f t="shared" si="30"/>
        <v>489090</v>
      </c>
      <c r="O114" s="34">
        <v>680000</v>
      </c>
      <c r="P114" s="34">
        <f t="shared" si="58"/>
        <v>129200</v>
      </c>
      <c r="Q114" s="34">
        <f t="shared" si="59"/>
        <v>809200</v>
      </c>
      <c r="R114" s="34">
        <v>850000</v>
      </c>
      <c r="S114" s="34">
        <f t="shared" si="60"/>
        <v>161500</v>
      </c>
      <c r="T114" s="34">
        <f t="shared" si="61"/>
        <v>1011500</v>
      </c>
      <c r="V114" s="41">
        <f t="shared" si="44"/>
        <v>489090</v>
      </c>
      <c r="W114" s="41">
        <f t="shared" si="45"/>
        <v>716528.75</v>
      </c>
      <c r="X114" s="35">
        <f t="shared" si="46"/>
        <v>659354.08988095785</v>
      </c>
      <c r="Y114" s="35">
        <f t="shared" si="47"/>
        <v>686965.26795858843</v>
      </c>
      <c r="Z114" s="35">
        <f t="shared" si="41"/>
        <v>160823.48242959188</v>
      </c>
      <c r="AA114" s="119">
        <f t="shared" si="42"/>
        <v>0.22444805240486426</v>
      </c>
      <c r="AB114" s="114">
        <f t="shared" si="65"/>
        <v>686965</v>
      </c>
      <c r="AC114" s="52" t="s">
        <v>56</v>
      </c>
    </row>
    <row r="115" spans="2:29" ht="42.75" x14ac:dyDescent="0.25">
      <c r="B115" s="80">
        <v>6</v>
      </c>
      <c r="C115" s="104" t="s">
        <v>382</v>
      </c>
      <c r="D115" s="81" t="s">
        <v>360</v>
      </c>
      <c r="E115" s="82">
        <v>1</v>
      </c>
      <c r="F115" s="82" t="s">
        <v>27</v>
      </c>
      <c r="G115" s="82"/>
      <c r="H115" s="83">
        <v>299062.5</v>
      </c>
      <c r="I115" s="34">
        <f t="shared" si="56"/>
        <v>56821.875</v>
      </c>
      <c r="J115" s="34">
        <f t="shared" si="57"/>
        <v>355884.375</v>
      </c>
      <c r="K115" s="84"/>
      <c r="L115" s="85">
        <v>60000</v>
      </c>
      <c r="M115" s="51">
        <v>11400</v>
      </c>
      <c r="N115" s="51">
        <f t="shared" si="30"/>
        <v>71400</v>
      </c>
      <c r="O115" s="34">
        <v>435000</v>
      </c>
      <c r="P115" s="34">
        <f t="shared" si="58"/>
        <v>82650</v>
      </c>
      <c r="Q115" s="34">
        <f t="shared" si="59"/>
        <v>517650</v>
      </c>
      <c r="R115" s="34">
        <v>543750</v>
      </c>
      <c r="S115" s="34">
        <f t="shared" si="60"/>
        <v>103312.5</v>
      </c>
      <c r="T115" s="34">
        <f t="shared" si="61"/>
        <v>647062.5</v>
      </c>
      <c r="V115" s="41">
        <f t="shared" ref="V115:V117" si="66">MIN(J115,Q115,T115)</f>
        <v>355884.375</v>
      </c>
      <c r="W115" s="41">
        <f t="shared" ref="W115:W117" si="67">AVERAGE(J115,Q115,T115)</f>
        <v>506865.625</v>
      </c>
      <c r="X115" s="35">
        <f t="shared" ref="X115:X117" si="68">HARMEAN(J115,Q115,T115)</f>
        <v>477163.40782122902</v>
      </c>
      <c r="Y115" s="35">
        <f t="shared" ref="Y115:Y117" si="69">GEOMEAN(J115,Q115,T115)</f>
        <v>492149.58532828355</v>
      </c>
      <c r="Z115" s="35">
        <f t="shared" si="41"/>
        <v>106759.86570702142</v>
      </c>
      <c r="AA115" s="119">
        <f t="shared" si="42"/>
        <v>0.21062755184280138</v>
      </c>
      <c r="AB115" s="114">
        <f t="shared" si="65"/>
        <v>492150</v>
      </c>
      <c r="AC115" s="52" t="s">
        <v>56</v>
      </c>
    </row>
    <row r="116" spans="2:29" ht="42.75" x14ac:dyDescent="0.25">
      <c r="B116" s="80">
        <v>7</v>
      </c>
      <c r="C116" s="104" t="s">
        <v>383</v>
      </c>
      <c r="D116" s="81" t="s">
        <v>378</v>
      </c>
      <c r="E116" s="82">
        <v>1</v>
      </c>
      <c r="F116" s="82" t="s">
        <v>27</v>
      </c>
      <c r="G116" s="82"/>
      <c r="H116" s="83">
        <v>261250</v>
      </c>
      <c r="I116" s="34">
        <f t="shared" si="56"/>
        <v>49637.5</v>
      </c>
      <c r="J116" s="34">
        <f t="shared" si="57"/>
        <v>310887.5</v>
      </c>
      <c r="K116" s="84"/>
      <c r="L116" s="85">
        <v>85000</v>
      </c>
      <c r="M116" s="51">
        <v>16150</v>
      </c>
      <c r="N116" s="51">
        <f t="shared" si="30"/>
        <v>101150</v>
      </c>
      <c r="O116" s="34">
        <v>380000</v>
      </c>
      <c r="P116" s="34">
        <f t="shared" si="58"/>
        <v>72200</v>
      </c>
      <c r="Q116" s="34">
        <f t="shared" si="59"/>
        <v>452200</v>
      </c>
      <c r="R116" s="34">
        <v>475000</v>
      </c>
      <c r="S116" s="34">
        <f t="shared" si="60"/>
        <v>90250</v>
      </c>
      <c r="T116" s="34">
        <f t="shared" si="61"/>
        <v>565250</v>
      </c>
      <c r="V116" s="41">
        <f t="shared" si="66"/>
        <v>310887.5</v>
      </c>
      <c r="W116" s="41">
        <f t="shared" si="67"/>
        <v>442779.16666666669</v>
      </c>
      <c r="X116" s="35">
        <f t="shared" si="68"/>
        <v>416832.40223463683</v>
      </c>
      <c r="Y116" s="35">
        <f t="shared" si="69"/>
        <v>429923.77568907535</v>
      </c>
      <c r="Z116" s="35">
        <f t="shared" si="41"/>
        <v>93261.491881995651</v>
      </c>
      <c r="AA116" s="119">
        <f t="shared" si="42"/>
        <v>0.21062755184280121</v>
      </c>
      <c r="AB116" s="114">
        <f t="shared" si="65"/>
        <v>429924</v>
      </c>
      <c r="AC116" s="52" t="s">
        <v>56</v>
      </c>
    </row>
    <row r="117" spans="2:29" ht="15" thickBot="1" x14ac:dyDescent="0.3">
      <c r="B117" s="86">
        <v>8</v>
      </c>
      <c r="C117" s="105" t="s">
        <v>364</v>
      </c>
      <c r="D117" s="88"/>
      <c r="E117" s="89">
        <v>1</v>
      </c>
      <c r="F117" s="89"/>
      <c r="G117" s="89"/>
      <c r="H117" s="90">
        <v>412500</v>
      </c>
      <c r="I117" s="91">
        <f t="shared" si="56"/>
        <v>78375</v>
      </c>
      <c r="J117" s="91">
        <f t="shared" si="57"/>
        <v>490875</v>
      </c>
      <c r="K117" s="92"/>
      <c r="L117" s="93">
        <v>250000</v>
      </c>
      <c r="M117" s="51">
        <v>47500</v>
      </c>
      <c r="N117" s="51">
        <f t="shared" si="30"/>
        <v>297500</v>
      </c>
      <c r="O117" s="91">
        <v>600000</v>
      </c>
      <c r="P117" s="91">
        <f t="shared" si="58"/>
        <v>114000</v>
      </c>
      <c r="Q117" s="91">
        <f t="shared" si="59"/>
        <v>714000</v>
      </c>
      <c r="R117" s="91">
        <v>750000</v>
      </c>
      <c r="S117" s="91">
        <f t="shared" si="60"/>
        <v>142500</v>
      </c>
      <c r="T117" s="91">
        <f t="shared" si="61"/>
        <v>892500</v>
      </c>
      <c r="V117" s="41">
        <f t="shared" si="66"/>
        <v>490875</v>
      </c>
      <c r="W117" s="41">
        <f t="shared" si="67"/>
        <v>699125</v>
      </c>
      <c r="X117" s="35">
        <f t="shared" si="68"/>
        <v>658156.42458100559</v>
      </c>
      <c r="Y117" s="35">
        <f t="shared" si="69"/>
        <v>678827.01424590836</v>
      </c>
      <c r="Z117" s="35">
        <f t="shared" si="41"/>
        <v>147254.98718209853</v>
      </c>
      <c r="AA117" s="119">
        <f t="shared" si="42"/>
        <v>0.21062755184280141</v>
      </c>
      <c r="AB117" s="114">
        <f t="shared" si="65"/>
        <v>678827</v>
      </c>
      <c r="AC117" s="52" t="s">
        <v>56</v>
      </c>
    </row>
    <row r="118" spans="2:29" ht="30.75" thickBot="1" x14ac:dyDescent="0.3">
      <c r="C118" s="94"/>
      <c r="D118" s="95" t="s">
        <v>384</v>
      </c>
      <c r="E118" s="96"/>
      <c r="F118" s="96"/>
      <c r="G118" s="96"/>
      <c r="H118" s="97">
        <v>0</v>
      </c>
      <c r="I118" s="98"/>
      <c r="J118" s="98"/>
      <c r="K118" s="99"/>
      <c r="L118" s="100"/>
      <c r="M118" s="51">
        <v>0</v>
      </c>
      <c r="N118" s="51">
        <f t="shared" si="30"/>
        <v>0</v>
      </c>
      <c r="O118" s="98"/>
      <c r="P118" s="98"/>
      <c r="Q118" s="98"/>
      <c r="R118" s="98">
        <v>0</v>
      </c>
      <c r="S118" s="98"/>
      <c r="T118" s="98"/>
      <c r="V118" s="41"/>
      <c r="W118" s="41"/>
      <c r="X118" s="35"/>
      <c r="Y118" s="35"/>
      <c r="Z118" s="35"/>
      <c r="AA118" s="119"/>
      <c r="AB118" s="114">
        <f>+X118</f>
        <v>0</v>
      </c>
      <c r="AC118" s="35"/>
    </row>
    <row r="119" spans="2:29" x14ac:dyDescent="0.25">
      <c r="B119" s="72">
        <v>1</v>
      </c>
      <c r="C119" s="101" t="s">
        <v>366</v>
      </c>
      <c r="D119" s="102" t="s">
        <v>26</v>
      </c>
      <c r="E119" s="103">
        <v>1</v>
      </c>
      <c r="F119" s="103" t="s">
        <v>27</v>
      </c>
      <c r="G119" s="103"/>
      <c r="H119" s="76">
        <v>3093750</v>
      </c>
      <c r="I119" s="77">
        <f t="shared" ref="I119:I125" si="70">H119*19/100</f>
        <v>587812.5</v>
      </c>
      <c r="J119" s="77">
        <f t="shared" ref="J119:J125" si="71">I119+H119</f>
        <v>3681562.5</v>
      </c>
      <c r="K119" s="78"/>
      <c r="L119" s="79">
        <v>350000</v>
      </c>
      <c r="M119" s="51">
        <v>66500</v>
      </c>
      <c r="N119" s="51">
        <f t="shared" si="30"/>
        <v>416500</v>
      </c>
      <c r="O119" s="77">
        <v>4500000</v>
      </c>
      <c r="P119" s="77">
        <f t="shared" ref="P119:P125" si="72">O119*19/100</f>
        <v>855000</v>
      </c>
      <c r="Q119" s="77">
        <f t="shared" ref="Q119:Q125" si="73">P119+O119</f>
        <v>5355000</v>
      </c>
      <c r="R119" s="77">
        <v>5625000</v>
      </c>
      <c r="S119" s="77">
        <f t="shared" ref="S119:S125" si="74">R119*19/100</f>
        <v>1068750</v>
      </c>
      <c r="T119" s="77">
        <f t="shared" ref="T119:T125" si="75">S119+R119</f>
        <v>6693750</v>
      </c>
      <c r="V119" s="41">
        <f t="shared" ref="V119:V123" si="76">MIN(J119,Q119,T119)</f>
        <v>3681562.5</v>
      </c>
      <c r="W119" s="41">
        <f t="shared" ref="W119:W123" si="77">AVERAGE(J119,Q119,T119)</f>
        <v>5243437.5</v>
      </c>
      <c r="X119" s="35">
        <f t="shared" ref="X119:X123" si="78">HARMEAN(J119,Q119,T119)</f>
        <v>4936173.1843575416</v>
      </c>
      <c r="Y119" s="35">
        <f t="shared" ref="Y119:Y123" si="79">GEOMEAN(J119,Q119,T119)</f>
        <v>5091202.6068443125</v>
      </c>
      <c r="Z119" s="35">
        <f t="shared" si="41"/>
        <v>1104412.403865739</v>
      </c>
      <c r="AA119" s="119">
        <f t="shared" si="42"/>
        <v>0.21062755184280141</v>
      </c>
      <c r="AB119" s="114">
        <f t="shared" ref="AB119:AB125" si="80">ROUND((+Y119),0)</f>
        <v>5091203</v>
      </c>
      <c r="AC119" s="52" t="s">
        <v>56</v>
      </c>
    </row>
    <row r="120" spans="2:29" x14ac:dyDescent="0.25">
      <c r="B120" s="80">
        <v>2</v>
      </c>
      <c r="C120" s="104" t="s">
        <v>385</v>
      </c>
      <c r="D120" s="81" t="s">
        <v>26</v>
      </c>
      <c r="E120" s="82">
        <v>1</v>
      </c>
      <c r="F120" s="82" t="s">
        <v>27</v>
      </c>
      <c r="G120" s="82"/>
      <c r="H120" s="83">
        <v>446875</v>
      </c>
      <c r="I120" s="34">
        <f t="shared" si="70"/>
        <v>84906.25</v>
      </c>
      <c r="J120" s="34">
        <f t="shared" si="71"/>
        <v>531781.25</v>
      </c>
      <c r="K120" s="84"/>
      <c r="L120" s="85">
        <v>120000</v>
      </c>
      <c r="M120" s="51">
        <v>22800</v>
      </c>
      <c r="N120" s="51">
        <f t="shared" si="30"/>
        <v>142800</v>
      </c>
      <c r="O120" s="34">
        <v>650000</v>
      </c>
      <c r="P120" s="34">
        <f t="shared" si="72"/>
        <v>123500</v>
      </c>
      <c r="Q120" s="34">
        <f t="shared" si="73"/>
        <v>773500</v>
      </c>
      <c r="R120" s="34">
        <v>812500</v>
      </c>
      <c r="S120" s="34">
        <f t="shared" si="74"/>
        <v>154375</v>
      </c>
      <c r="T120" s="34">
        <f t="shared" si="75"/>
        <v>966875</v>
      </c>
      <c r="V120" s="41">
        <f t="shared" si="76"/>
        <v>531781.25</v>
      </c>
      <c r="W120" s="41">
        <f t="shared" si="77"/>
        <v>757385.41666666663</v>
      </c>
      <c r="X120" s="35">
        <f t="shared" si="78"/>
        <v>713002.79329608928</v>
      </c>
      <c r="Y120" s="35">
        <f t="shared" si="79"/>
        <v>735395.93209973408</v>
      </c>
      <c r="Z120" s="35">
        <f t="shared" si="41"/>
        <v>159526.23611394039</v>
      </c>
      <c r="AA120" s="119">
        <f t="shared" si="42"/>
        <v>0.21062755184280182</v>
      </c>
      <c r="AB120" s="114">
        <f t="shared" si="80"/>
        <v>735396</v>
      </c>
      <c r="AC120" s="52" t="s">
        <v>56</v>
      </c>
    </row>
    <row r="121" spans="2:29" ht="28.5" x14ac:dyDescent="0.25">
      <c r="B121" s="80">
        <v>3</v>
      </c>
      <c r="C121" s="104" t="s">
        <v>386</v>
      </c>
      <c r="D121" s="81" t="s">
        <v>387</v>
      </c>
      <c r="E121" s="82">
        <v>1</v>
      </c>
      <c r="F121" s="82" t="s">
        <v>27</v>
      </c>
      <c r="G121" s="82"/>
      <c r="H121" s="83">
        <v>584375</v>
      </c>
      <c r="I121" s="34">
        <f t="shared" si="70"/>
        <v>111031.25</v>
      </c>
      <c r="J121" s="34">
        <f t="shared" si="71"/>
        <v>695406.25</v>
      </c>
      <c r="K121" s="84"/>
      <c r="L121" s="85">
        <v>280000</v>
      </c>
      <c r="M121" s="51">
        <v>53200</v>
      </c>
      <c r="N121" s="51">
        <f t="shared" si="30"/>
        <v>333200</v>
      </c>
      <c r="O121" s="34">
        <v>850000</v>
      </c>
      <c r="P121" s="34">
        <f t="shared" si="72"/>
        <v>161500</v>
      </c>
      <c r="Q121" s="34">
        <f t="shared" si="73"/>
        <v>1011500</v>
      </c>
      <c r="R121" s="34">
        <v>1062500</v>
      </c>
      <c r="S121" s="34">
        <f t="shared" si="74"/>
        <v>201875</v>
      </c>
      <c r="T121" s="34">
        <f t="shared" si="75"/>
        <v>1264375</v>
      </c>
      <c r="V121" s="41">
        <f t="shared" si="76"/>
        <v>695406.25</v>
      </c>
      <c r="W121" s="41">
        <f t="shared" si="77"/>
        <v>990427.08333333337</v>
      </c>
      <c r="X121" s="35">
        <f t="shared" si="78"/>
        <v>932388.26815642475</v>
      </c>
      <c r="Y121" s="35">
        <f t="shared" si="79"/>
        <v>961671.60351503687</v>
      </c>
      <c r="Z121" s="35">
        <f t="shared" si="41"/>
        <v>208611.23184130611</v>
      </c>
      <c r="AA121" s="119">
        <f t="shared" si="42"/>
        <v>0.21062755184280127</v>
      </c>
      <c r="AB121" s="114">
        <f t="shared" si="80"/>
        <v>961672</v>
      </c>
      <c r="AC121" s="52" t="s">
        <v>56</v>
      </c>
    </row>
    <row r="122" spans="2:29" ht="28.5" x14ac:dyDescent="0.25">
      <c r="B122" s="80">
        <v>4</v>
      </c>
      <c r="C122" s="104" t="s">
        <v>388</v>
      </c>
      <c r="D122" s="81" t="s">
        <v>387</v>
      </c>
      <c r="E122" s="82">
        <v>1</v>
      </c>
      <c r="F122" s="82" t="s">
        <v>27</v>
      </c>
      <c r="G122" s="82"/>
      <c r="H122" s="83">
        <v>3334375</v>
      </c>
      <c r="I122" s="34">
        <f t="shared" si="70"/>
        <v>633531.25</v>
      </c>
      <c r="J122" s="34">
        <f t="shared" si="71"/>
        <v>3967906.25</v>
      </c>
      <c r="K122" s="84"/>
      <c r="L122" s="85">
        <v>890000</v>
      </c>
      <c r="M122" s="51">
        <v>169100</v>
      </c>
      <c r="N122" s="51">
        <f t="shared" si="30"/>
        <v>1059100</v>
      </c>
      <c r="O122" s="34">
        <v>4850000</v>
      </c>
      <c r="P122" s="34">
        <f t="shared" si="72"/>
        <v>921500</v>
      </c>
      <c r="Q122" s="34">
        <f t="shared" si="73"/>
        <v>5771500</v>
      </c>
      <c r="R122" s="34">
        <v>6062500</v>
      </c>
      <c r="S122" s="34">
        <f t="shared" si="74"/>
        <v>1151875</v>
      </c>
      <c r="T122" s="34">
        <f t="shared" si="75"/>
        <v>7214375</v>
      </c>
      <c r="V122" s="41">
        <f t="shared" si="76"/>
        <v>3967906.25</v>
      </c>
      <c r="W122" s="41">
        <f t="shared" si="77"/>
        <v>5651260.416666667</v>
      </c>
      <c r="X122" s="35">
        <f t="shared" si="78"/>
        <v>5320097.7653631279</v>
      </c>
      <c r="Y122" s="35">
        <f t="shared" si="79"/>
        <v>5487185.0318210935</v>
      </c>
      <c r="Z122" s="35">
        <f t="shared" si="41"/>
        <v>1190311.1463886271</v>
      </c>
      <c r="AA122" s="119">
        <f t="shared" si="42"/>
        <v>0.21062755184280091</v>
      </c>
      <c r="AB122" s="114">
        <f t="shared" si="80"/>
        <v>5487185</v>
      </c>
      <c r="AC122" s="52" t="s">
        <v>56</v>
      </c>
    </row>
    <row r="123" spans="2:29" ht="28.5" x14ac:dyDescent="0.25">
      <c r="B123" s="80">
        <v>5</v>
      </c>
      <c r="C123" s="104" t="s">
        <v>389</v>
      </c>
      <c r="D123" s="81" t="s">
        <v>390</v>
      </c>
      <c r="E123" s="82">
        <v>1</v>
      </c>
      <c r="F123" s="82" t="s">
        <v>27</v>
      </c>
      <c r="G123" s="82"/>
      <c r="H123" s="83">
        <v>1155000</v>
      </c>
      <c r="I123" s="34">
        <f t="shared" si="70"/>
        <v>219450</v>
      </c>
      <c r="J123" s="34">
        <f t="shared" si="71"/>
        <v>1374450</v>
      </c>
      <c r="K123" s="84"/>
      <c r="L123" s="85">
        <v>450000</v>
      </c>
      <c r="M123" s="51">
        <v>85500</v>
      </c>
      <c r="N123" s="51">
        <f t="shared" si="30"/>
        <v>535500</v>
      </c>
      <c r="O123" s="34">
        <v>1680000</v>
      </c>
      <c r="P123" s="34">
        <f t="shared" si="72"/>
        <v>319200</v>
      </c>
      <c r="Q123" s="34">
        <f t="shared" si="73"/>
        <v>1999200</v>
      </c>
      <c r="R123" s="34">
        <v>2100000</v>
      </c>
      <c r="S123" s="34">
        <f t="shared" si="74"/>
        <v>399000</v>
      </c>
      <c r="T123" s="34">
        <f t="shared" si="75"/>
        <v>2499000</v>
      </c>
      <c r="V123" s="41">
        <f t="shared" si="76"/>
        <v>1374450</v>
      </c>
      <c r="W123" s="41">
        <f t="shared" si="77"/>
        <v>1957550</v>
      </c>
      <c r="X123" s="35">
        <f t="shared" si="78"/>
        <v>1842837.9888268155</v>
      </c>
      <c r="Y123" s="35">
        <f t="shared" si="79"/>
        <v>1900715.6398885434</v>
      </c>
      <c r="Z123" s="35">
        <f t="shared" si="41"/>
        <v>412313.96410987584</v>
      </c>
      <c r="AA123" s="119">
        <f t="shared" si="42"/>
        <v>0.21062755184280138</v>
      </c>
      <c r="AB123" s="114">
        <f t="shared" si="80"/>
        <v>1900716</v>
      </c>
      <c r="AC123" s="52" t="s">
        <v>56</v>
      </c>
    </row>
    <row r="124" spans="2:29" ht="28.5" x14ac:dyDescent="0.25">
      <c r="B124" s="80">
        <v>6</v>
      </c>
      <c r="C124" s="104" t="s">
        <v>391</v>
      </c>
      <c r="D124" s="81" t="s">
        <v>390</v>
      </c>
      <c r="E124" s="82">
        <v>1</v>
      </c>
      <c r="F124" s="82" t="s">
        <v>27</v>
      </c>
      <c r="G124" s="82"/>
      <c r="H124" s="83">
        <v>220000</v>
      </c>
      <c r="I124" s="34">
        <f t="shared" si="70"/>
        <v>41800</v>
      </c>
      <c r="J124" s="34">
        <f t="shared" si="71"/>
        <v>261800</v>
      </c>
      <c r="K124" s="84"/>
      <c r="L124" s="85">
        <v>260000</v>
      </c>
      <c r="M124" s="51">
        <v>49400</v>
      </c>
      <c r="N124" s="51">
        <f t="shared" si="30"/>
        <v>309400</v>
      </c>
      <c r="O124" s="34">
        <v>320000</v>
      </c>
      <c r="P124" s="34">
        <f t="shared" si="72"/>
        <v>60800</v>
      </c>
      <c r="Q124" s="34">
        <f t="shared" si="73"/>
        <v>380800</v>
      </c>
      <c r="R124" s="34">
        <v>400000</v>
      </c>
      <c r="S124" s="34">
        <f t="shared" si="74"/>
        <v>76000</v>
      </c>
      <c r="T124" s="34">
        <f t="shared" si="75"/>
        <v>476000</v>
      </c>
      <c r="V124" s="41">
        <f t="shared" si="44"/>
        <v>261800</v>
      </c>
      <c r="W124" s="41">
        <f t="shared" si="45"/>
        <v>357000</v>
      </c>
      <c r="X124" s="35">
        <f t="shared" si="46"/>
        <v>339597.13127533521</v>
      </c>
      <c r="Y124" s="35">
        <f t="shared" si="47"/>
        <v>348095.54169375013</v>
      </c>
      <c r="Z124" s="35">
        <f t="shared" si="41"/>
        <v>67316.565568959326</v>
      </c>
      <c r="AA124" s="119">
        <f t="shared" si="42"/>
        <v>0.18856180831641267</v>
      </c>
      <c r="AB124" s="114">
        <f t="shared" si="80"/>
        <v>348096</v>
      </c>
      <c r="AC124" s="52" t="s">
        <v>56</v>
      </c>
    </row>
    <row r="125" spans="2:29" ht="15" thickBot="1" x14ac:dyDescent="0.3">
      <c r="B125" s="86">
        <v>7</v>
      </c>
      <c r="C125" s="105" t="s">
        <v>364</v>
      </c>
      <c r="D125" s="106"/>
      <c r="E125" s="89">
        <v>1</v>
      </c>
      <c r="F125" s="89"/>
      <c r="G125" s="89"/>
      <c r="H125" s="90">
        <v>1045000</v>
      </c>
      <c r="I125" s="91">
        <f t="shared" si="70"/>
        <v>198550</v>
      </c>
      <c r="J125" s="91">
        <f t="shared" si="71"/>
        <v>1243550</v>
      </c>
      <c r="K125" s="92"/>
      <c r="L125" s="93">
        <v>160000</v>
      </c>
      <c r="M125" s="51">
        <v>30400</v>
      </c>
      <c r="N125" s="51">
        <f t="shared" si="30"/>
        <v>190400</v>
      </c>
      <c r="O125" s="91">
        <v>1520000</v>
      </c>
      <c r="P125" s="91">
        <f t="shared" si="72"/>
        <v>288800</v>
      </c>
      <c r="Q125" s="91">
        <f t="shared" si="73"/>
        <v>1808800</v>
      </c>
      <c r="R125" s="91">
        <v>1900000</v>
      </c>
      <c r="S125" s="91">
        <f t="shared" si="74"/>
        <v>361000</v>
      </c>
      <c r="T125" s="91">
        <f t="shared" si="75"/>
        <v>2261000</v>
      </c>
      <c r="V125" s="41">
        <f>MIN(J125,Q125,T125)</f>
        <v>1243550</v>
      </c>
      <c r="W125" s="41">
        <f>AVERAGE(J125,Q125,T125)</f>
        <v>1771116.6666666667</v>
      </c>
      <c r="X125" s="35">
        <f>HARMEAN(J125,Q125,T125)</f>
        <v>1667329.6089385473</v>
      </c>
      <c r="Y125" s="35">
        <f>GEOMEAN(J125,Q125,T125)</f>
        <v>1719695.1027563014</v>
      </c>
      <c r="Z125" s="35">
        <f t="shared" si="41"/>
        <v>373045.9675279826</v>
      </c>
      <c r="AA125" s="119">
        <f t="shared" si="42"/>
        <v>0.21062755184280121</v>
      </c>
      <c r="AB125" s="114">
        <f t="shared" si="80"/>
        <v>1719695</v>
      </c>
      <c r="AC125" s="52" t="s">
        <v>56</v>
      </c>
    </row>
    <row r="126" spans="2:29" ht="30.75" thickBot="1" x14ac:dyDescent="0.3">
      <c r="C126" s="94"/>
      <c r="D126" s="107" t="s">
        <v>392</v>
      </c>
      <c r="E126" s="96"/>
      <c r="F126" s="96"/>
      <c r="G126" s="96"/>
      <c r="H126" s="97">
        <v>0</v>
      </c>
      <c r="I126" s="98"/>
      <c r="J126" s="98"/>
      <c r="K126" s="99"/>
      <c r="L126" s="100"/>
      <c r="M126" s="51">
        <v>0</v>
      </c>
      <c r="N126" s="51">
        <f t="shared" si="30"/>
        <v>0</v>
      </c>
      <c r="O126" s="98"/>
      <c r="P126" s="98"/>
      <c r="Q126" s="98"/>
      <c r="R126" s="98">
        <v>0</v>
      </c>
      <c r="S126" s="98"/>
      <c r="T126" s="98"/>
      <c r="V126" s="41"/>
      <c r="W126" s="41"/>
      <c r="X126" s="35"/>
      <c r="Y126" s="35"/>
      <c r="Z126" s="35"/>
      <c r="AA126" s="119"/>
      <c r="AB126" s="114">
        <f>+X126</f>
        <v>0</v>
      </c>
      <c r="AC126" s="35"/>
    </row>
    <row r="127" spans="2:29" ht="28.5" x14ac:dyDescent="0.25">
      <c r="B127" s="72">
        <v>1</v>
      </c>
      <c r="C127" s="101" t="s">
        <v>393</v>
      </c>
      <c r="D127" s="102" t="s">
        <v>26</v>
      </c>
      <c r="E127" s="103">
        <v>1</v>
      </c>
      <c r="F127" s="103" t="s">
        <v>27</v>
      </c>
      <c r="G127" s="103"/>
      <c r="H127" s="76">
        <v>654500</v>
      </c>
      <c r="I127" s="77">
        <f t="shared" ref="I127:I135" si="81">H127*19/100</f>
        <v>124355</v>
      </c>
      <c r="J127" s="77">
        <f t="shared" ref="J127:J135" si="82">I127+H127</f>
        <v>778855</v>
      </c>
      <c r="K127" s="78"/>
      <c r="L127" s="79">
        <v>360000</v>
      </c>
      <c r="M127" s="51">
        <v>68400</v>
      </c>
      <c r="N127" s="51">
        <f t="shared" si="30"/>
        <v>428400</v>
      </c>
      <c r="O127" s="77">
        <v>952000</v>
      </c>
      <c r="P127" s="77">
        <f t="shared" ref="P127:P135" si="83">O127*19/100</f>
        <v>180880</v>
      </c>
      <c r="Q127" s="77">
        <f t="shared" ref="Q127:Q135" si="84">P127+O127</f>
        <v>1132880</v>
      </c>
      <c r="R127" s="77">
        <v>1190000</v>
      </c>
      <c r="S127" s="77">
        <f t="shared" ref="S127:S135" si="85">R127*19/100</f>
        <v>226100</v>
      </c>
      <c r="T127" s="77">
        <f t="shared" ref="T127:T135" si="86">S127+R127</f>
        <v>1416100</v>
      </c>
      <c r="V127" s="41">
        <f t="shared" ref="V127:V133" si="87">MIN(J127,Q127,T127)</f>
        <v>778855</v>
      </c>
      <c r="W127" s="41">
        <f t="shared" ref="W127:W133" si="88">AVERAGE(J127,Q127,T127)</f>
        <v>1109278.3333333333</v>
      </c>
      <c r="X127" s="35">
        <f t="shared" ref="X127:X133" si="89">HARMEAN(J127,Q127,T127)</f>
        <v>1044274.8603351956</v>
      </c>
      <c r="Y127" s="35">
        <f t="shared" ref="Y127:Y133" si="90">GEOMEAN(J127,Q127,T127)</f>
        <v>1077072.1959368414</v>
      </c>
      <c r="Z127" s="35">
        <f t="shared" si="41"/>
        <v>233644.57966226269</v>
      </c>
      <c r="AA127" s="119">
        <f t="shared" si="42"/>
        <v>0.21062755184280113</v>
      </c>
      <c r="AB127" s="114">
        <f t="shared" ref="AB127:AB135" si="91">ROUND((+Y127),0)</f>
        <v>1077072</v>
      </c>
      <c r="AC127" s="52" t="s">
        <v>56</v>
      </c>
    </row>
    <row r="128" spans="2:29" x14ac:dyDescent="0.25">
      <c r="B128" s="80">
        <v>2</v>
      </c>
      <c r="C128" s="104" t="s">
        <v>394</v>
      </c>
      <c r="D128" s="81" t="s">
        <v>26</v>
      </c>
      <c r="E128" s="82">
        <v>1</v>
      </c>
      <c r="F128" s="82" t="s">
        <v>27</v>
      </c>
      <c r="G128" s="82"/>
      <c r="H128" s="83">
        <v>357500</v>
      </c>
      <c r="I128" s="34">
        <f t="shared" si="81"/>
        <v>67925</v>
      </c>
      <c r="J128" s="34">
        <f t="shared" si="82"/>
        <v>425425</v>
      </c>
      <c r="K128" s="84"/>
      <c r="L128" s="85">
        <v>40000</v>
      </c>
      <c r="M128" s="51">
        <v>7600</v>
      </c>
      <c r="N128" s="51">
        <f t="shared" si="30"/>
        <v>47600</v>
      </c>
      <c r="O128" s="34">
        <v>520000</v>
      </c>
      <c r="P128" s="34">
        <f t="shared" si="83"/>
        <v>98800</v>
      </c>
      <c r="Q128" s="34">
        <f t="shared" si="84"/>
        <v>618800</v>
      </c>
      <c r="R128" s="34">
        <v>650000</v>
      </c>
      <c r="S128" s="34">
        <f t="shared" si="85"/>
        <v>123500</v>
      </c>
      <c r="T128" s="34">
        <f t="shared" si="86"/>
        <v>773500</v>
      </c>
      <c r="V128" s="41">
        <f t="shared" si="87"/>
        <v>425425</v>
      </c>
      <c r="W128" s="41">
        <f t="shared" si="88"/>
        <v>605908.33333333337</v>
      </c>
      <c r="X128" s="35">
        <f t="shared" si="89"/>
        <v>570402.23463687149</v>
      </c>
      <c r="Y128" s="35">
        <f t="shared" si="90"/>
        <v>588316.74567978724</v>
      </c>
      <c r="Z128" s="35">
        <f t="shared" si="41"/>
        <v>127620.988891152</v>
      </c>
      <c r="AA128" s="119">
        <f t="shared" si="42"/>
        <v>0.21062755184280127</v>
      </c>
      <c r="AB128" s="114">
        <f t="shared" si="91"/>
        <v>588317</v>
      </c>
      <c r="AC128" s="52" t="s">
        <v>56</v>
      </c>
    </row>
    <row r="129" spans="2:29" ht="28.5" x14ac:dyDescent="0.25">
      <c r="B129" s="80">
        <v>4</v>
      </c>
      <c r="C129" s="104" t="s">
        <v>395</v>
      </c>
      <c r="D129" s="81" t="s">
        <v>396</v>
      </c>
      <c r="E129" s="82">
        <v>1</v>
      </c>
      <c r="F129" s="82" t="s">
        <v>27</v>
      </c>
      <c r="G129" s="82"/>
      <c r="H129" s="83">
        <v>1443750</v>
      </c>
      <c r="I129" s="34">
        <f t="shared" si="81"/>
        <v>274312.5</v>
      </c>
      <c r="J129" s="34">
        <f t="shared" si="82"/>
        <v>1718062.5</v>
      </c>
      <c r="K129" s="84"/>
      <c r="L129" s="85">
        <v>380000</v>
      </c>
      <c r="M129" s="51">
        <v>72200</v>
      </c>
      <c r="N129" s="51">
        <f t="shared" si="30"/>
        <v>452200</v>
      </c>
      <c r="O129" s="34">
        <v>2100000</v>
      </c>
      <c r="P129" s="34">
        <f t="shared" si="83"/>
        <v>399000</v>
      </c>
      <c r="Q129" s="34">
        <f t="shared" si="84"/>
        <v>2499000</v>
      </c>
      <c r="R129" s="34">
        <v>2625000</v>
      </c>
      <c r="S129" s="34">
        <f t="shared" si="85"/>
        <v>498750</v>
      </c>
      <c r="T129" s="34">
        <f t="shared" si="86"/>
        <v>3123750</v>
      </c>
      <c r="V129" s="41">
        <f t="shared" si="87"/>
        <v>1718062.5</v>
      </c>
      <c r="W129" s="41">
        <f t="shared" si="88"/>
        <v>2446937.5</v>
      </c>
      <c r="X129" s="35">
        <f t="shared" si="89"/>
        <v>2303547.4860335197</v>
      </c>
      <c r="Y129" s="35">
        <f t="shared" si="90"/>
        <v>2375894.5498606795</v>
      </c>
      <c r="Z129" s="35">
        <f t="shared" si="41"/>
        <v>515392.45513734483</v>
      </c>
      <c r="AA129" s="119">
        <f t="shared" si="42"/>
        <v>0.21062755184280138</v>
      </c>
      <c r="AB129" s="114">
        <f t="shared" si="91"/>
        <v>2375895</v>
      </c>
      <c r="AC129" s="52" t="s">
        <v>56</v>
      </c>
    </row>
    <row r="130" spans="2:29" ht="28.5" x14ac:dyDescent="0.25">
      <c r="B130" s="80">
        <v>5</v>
      </c>
      <c r="C130" s="104" t="s">
        <v>397</v>
      </c>
      <c r="D130" s="81" t="s">
        <v>396</v>
      </c>
      <c r="E130" s="82">
        <v>1</v>
      </c>
      <c r="F130" s="82" t="s">
        <v>27</v>
      </c>
      <c r="G130" s="82"/>
      <c r="H130" s="83">
        <v>1340625</v>
      </c>
      <c r="I130" s="34">
        <f t="shared" si="81"/>
        <v>254718.75</v>
      </c>
      <c r="J130" s="34">
        <f t="shared" si="82"/>
        <v>1595343.75</v>
      </c>
      <c r="K130" s="84"/>
      <c r="L130" s="85">
        <v>420000</v>
      </c>
      <c r="M130" s="51">
        <v>79800</v>
      </c>
      <c r="N130" s="51">
        <f t="shared" si="30"/>
        <v>499800</v>
      </c>
      <c r="O130" s="34">
        <v>1950000</v>
      </c>
      <c r="P130" s="34">
        <f t="shared" si="83"/>
        <v>370500</v>
      </c>
      <c r="Q130" s="34">
        <f t="shared" si="84"/>
        <v>2320500</v>
      </c>
      <c r="R130" s="34">
        <v>2437500</v>
      </c>
      <c r="S130" s="34">
        <f t="shared" si="85"/>
        <v>463125</v>
      </c>
      <c r="T130" s="34">
        <f t="shared" si="86"/>
        <v>2900625</v>
      </c>
      <c r="V130" s="41">
        <f t="shared" si="87"/>
        <v>1595343.75</v>
      </c>
      <c r="W130" s="41">
        <f t="shared" si="88"/>
        <v>2272156.25</v>
      </c>
      <c r="X130" s="35">
        <f t="shared" si="89"/>
        <v>2139008.3798882682</v>
      </c>
      <c r="Y130" s="35">
        <f t="shared" si="90"/>
        <v>2206187.7962992024</v>
      </c>
      <c r="Z130" s="35">
        <f t="shared" si="41"/>
        <v>478578.70834182022</v>
      </c>
      <c r="AA130" s="119">
        <f t="shared" si="42"/>
        <v>0.21062755184280141</v>
      </c>
      <c r="AB130" s="114">
        <f t="shared" si="91"/>
        <v>2206188</v>
      </c>
      <c r="AC130" s="52" t="s">
        <v>56</v>
      </c>
    </row>
    <row r="131" spans="2:29" ht="28.5" x14ac:dyDescent="0.25">
      <c r="B131" s="80">
        <v>6</v>
      </c>
      <c r="C131" s="104" t="s">
        <v>398</v>
      </c>
      <c r="D131" s="81" t="s">
        <v>396</v>
      </c>
      <c r="E131" s="82">
        <v>1</v>
      </c>
      <c r="F131" s="82" t="s">
        <v>27</v>
      </c>
      <c r="G131" s="82"/>
      <c r="H131" s="83">
        <v>1443750</v>
      </c>
      <c r="I131" s="34">
        <f t="shared" si="81"/>
        <v>274312.5</v>
      </c>
      <c r="J131" s="34">
        <f t="shared" si="82"/>
        <v>1718062.5</v>
      </c>
      <c r="K131" s="84"/>
      <c r="L131" s="85">
        <v>315000</v>
      </c>
      <c r="M131" s="51">
        <v>59850</v>
      </c>
      <c r="N131" s="51">
        <f t="shared" si="30"/>
        <v>374850</v>
      </c>
      <c r="O131" s="34">
        <v>2100000</v>
      </c>
      <c r="P131" s="34">
        <f t="shared" si="83"/>
        <v>399000</v>
      </c>
      <c r="Q131" s="34">
        <f t="shared" si="84"/>
        <v>2499000</v>
      </c>
      <c r="R131" s="34">
        <v>2625000</v>
      </c>
      <c r="S131" s="34">
        <f t="shared" si="85"/>
        <v>498750</v>
      </c>
      <c r="T131" s="34">
        <f t="shared" si="86"/>
        <v>3123750</v>
      </c>
      <c r="V131" s="41">
        <f t="shared" si="87"/>
        <v>1718062.5</v>
      </c>
      <c r="W131" s="41">
        <f t="shared" si="88"/>
        <v>2446937.5</v>
      </c>
      <c r="X131" s="35">
        <f t="shared" si="89"/>
        <v>2303547.4860335197</v>
      </c>
      <c r="Y131" s="35">
        <f t="shared" si="90"/>
        <v>2375894.5498606795</v>
      </c>
      <c r="Z131" s="35">
        <f t="shared" si="41"/>
        <v>515392.45513734483</v>
      </c>
      <c r="AA131" s="119">
        <f t="shared" si="42"/>
        <v>0.21062755184280138</v>
      </c>
      <c r="AB131" s="114">
        <f t="shared" si="91"/>
        <v>2375895</v>
      </c>
      <c r="AC131" s="52" t="s">
        <v>56</v>
      </c>
    </row>
    <row r="132" spans="2:29" ht="28.5" x14ac:dyDescent="0.25">
      <c r="B132" s="80">
        <v>7</v>
      </c>
      <c r="C132" s="104" t="s">
        <v>399</v>
      </c>
      <c r="D132" s="81" t="s">
        <v>396</v>
      </c>
      <c r="E132" s="82">
        <v>1</v>
      </c>
      <c r="F132" s="82" t="s">
        <v>27</v>
      </c>
      <c r="G132" s="82"/>
      <c r="H132" s="83">
        <v>1045000</v>
      </c>
      <c r="I132" s="34">
        <f t="shared" si="81"/>
        <v>198550</v>
      </c>
      <c r="J132" s="34">
        <f t="shared" si="82"/>
        <v>1243550</v>
      </c>
      <c r="K132" s="84"/>
      <c r="L132" s="85">
        <v>30000</v>
      </c>
      <c r="M132" s="51">
        <v>5700</v>
      </c>
      <c r="N132" s="51">
        <f t="shared" si="30"/>
        <v>35700</v>
      </c>
      <c r="O132" s="34">
        <v>1520000</v>
      </c>
      <c r="P132" s="34">
        <f t="shared" si="83"/>
        <v>288800</v>
      </c>
      <c r="Q132" s="34">
        <f t="shared" si="84"/>
        <v>1808800</v>
      </c>
      <c r="R132" s="34">
        <v>1900000</v>
      </c>
      <c r="S132" s="34">
        <f t="shared" si="85"/>
        <v>361000</v>
      </c>
      <c r="T132" s="34">
        <f t="shared" si="86"/>
        <v>2261000</v>
      </c>
      <c r="V132" s="41">
        <f t="shared" si="87"/>
        <v>1243550</v>
      </c>
      <c r="W132" s="41">
        <f t="shared" si="88"/>
        <v>1771116.6666666667</v>
      </c>
      <c r="X132" s="35">
        <f t="shared" si="89"/>
        <v>1667329.6089385473</v>
      </c>
      <c r="Y132" s="35">
        <f t="shared" si="90"/>
        <v>1719695.1027563014</v>
      </c>
      <c r="Z132" s="35">
        <f t="shared" si="41"/>
        <v>373045.9675279826</v>
      </c>
      <c r="AA132" s="119">
        <f t="shared" si="42"/>
        <v>0.21062755184280121</v>
      </c>
      <c r="AB132" s="114">
        <f t="shared" si="91"/>
        <v>1719695</v>
      </c>
      <c r="AC132" s="52" t="s">
        <v>56</v>
      </c>
    </row>
    <row r="133" spans="2:29" ht="28.5" x14ac:dyDescent="0.25">
      <c r="B133" s="80">
        <v>8</v>
      </c>
      <c r="C133" s="104" t="s">
        <v>382</v>
      </c>
      <c r="D133" s="81" t="s">
        <v>396</v>
      </c>
      <c r="E133" s="82">
        <v>1</v>
      </c>
      <c r="F133" s="82" t="s">
        <v>27</v>
      </c>
      <c r="G133" s="82"/>
      <c r="H133" s="83">
        <v>446875</v>
      </c>
      <c r="I133" s="34">
        <f t="shared" si="81"/>
        <v>84906.25</v>
      </c>
      <c r="J133" s="34">
        <f t="shared" si="82"/>
        <v>531781.25</v>
      </c>
      <c r="K133" s="84"/>
      <c r="L133" s="85">
        <v>30000</v>
      </c>
      <c r="M133" s="51">
        <v>5700</v>
      </c>
      <c r="N133" s="51">
        <f t="shared" si="30"/>
        <v>35700</v>
      </c>
      <c r="O133" s="34">
        <v>650000</v>
      </c>
      <c r="P133" s="34">
        <f t="shared" si="83"/>
        <v>123500</v>
      </c>
      <c r="Q133" s="34">
        <f t="shared" si="84"/>
        <v>773500</v>
      </c>
      <c r="R133" s="34">
        <v>812500</v>
      </c>
      <c r="S133" s="34">
        <f t="shared" si="85"/>
        <v>154375</v>
      </c>
      <c r="T133" s="34">
        <f t="shared" si="86"/>
        <v>966875</v>
      </c>
      <c r="V133" s="41">
        <f t="shared" si="87"/>
        <v>531781.25</v>
      </c>
      <c r="W133" s="41">
        <f t="shared" si="88"/>
        <v>757385.41666666663</v>
      </c>
      <c r="X133" s="35">
        <f t="shared" si="89"/>
        <v>713002.79329608928</v>
      </c>
      <c r="Y133" s="35">
        <f t="shared" si="90"/>
        <v>735395.93209973408</v>
      </c>
      <c r="Z133" s="35">
        <f t="shared" si="41"/>
        <v>159526.23611394039</v>
      </c>
      <c r="AA133" s="119">
        <f t="shared" si="42"/>
        <v>0.21062755184280182</v>
      </c>
      <c r="AB133" s="114">
        <f t="shared" si="91"/>
        <v>735396</v>
      </c>
      <c r="AC133" s="52" t="s">
        <v>56</v>
      </c>
    </row>
    <row r="134" spans="2:29" ht="28.5" x14ac:dyDescent="0.25">
      <c r="B134" s="80">
        <v>9</v>
      </c>
      <c r="C134" s="104" t="s">
        <v>400</v>
      </c>
      <c r="D134" s="81" t="s">
        <v>375</v>
      </c>
      <c r="E134" s="82">
        <v>1</v>
      </c>
      <c r="F134" s="82" t="s">
        <v>27</v>
      </c>
      <c r="G134" s="82"/>
      <c r="H134" s="83">
        <v>171875</v>
      </c>
      <c r="I134" s="34">
        <f t="shared" si="81"/>
        <v>32656.25</v>
      </c>
      <c r="J134" s="34">
        <f t="shared" si="82"/>
        <v>204531.25</v>
      </c>
      <c r="K134" s="84"/>
      <c r="L134" s="85">
        <v>290000</v>
      </c>
      <c r="M134" s="51">
        <v>55100</v>
      </c>
      <c r="N134" s="51">
        <f t="shared" si="30"/>
        <v>345100</v>
      </c>
      <c r="O134" s="34">
        <v>250000</v>
      </c>
      <c r="P134" s="34">
        <f t="shared" si="83"/>
        <v>47500</v>
      </c>
      <c r="Q134" s="34">
        <f t="shared" si="84"/>
        <v>297500</v>
      </c>
      <c r="R134" s="34">
        <v>312500</v>
      </c>
      <c r="S134" s="34">
        <f t="shared" si="85"/>
        <v>59375</v>
      </c>
      <c r="T134" s="34">
        <f t="shared" si="86"/>
        <v>371875</v>
      </c>
      <c r="V134" s="41">
        <f t="shared" si="44"/>
        <v>204531.25</v>
      </c>
      <c r="W134" s="41">
        <f t="shared" si="45"/>
        <v>304751.5625</v>
      </c>
      <c r="X134" s="35">
        <f t="shared" si="46"/>
        <v>289072.49466950959</v>
      </c>
      <c r="Y134" s="35">
        <f t="shared" si="47"/>
        <v>297267.30525803933</v>
      </c>
      <c r="Z134" s="35">
        <f t="shared" si="41"/>
        <v>70866.462581384912</v>
      </c>
      <c r="AA134" s="119">
        <f t="shared" si="42"/>
        <v>0.2325384716653747</v>
      </c>
      <c r="AB134" s="114">
        <f t="shared" si="91"/>
        <v>297267</v>
      </c>
      <c r="AC134" s="52" t="s">
        <v>56</v>
      </c>
    </row>
    <row r="135" spans="2:29" ht="43.5" thickBot="1" x14ac:dyDescent="0.3">
      <c r="B135" s="86">
        <v>10</v>
      </c>
      <c r="C135" s="105" t="s">
        <v>364</v>
      </c>
      <c r="D135" s="88" t="s">
        <v>378</v>
      </c>
      <c r="E135" s="89">
        <v>1</v>
      </c>
      <c r="F135" s="89" t="s">
        <v>27</v>
      </c>
      <c r="G135" s="89"/>
      <c r="H135" s="90">
        <v>470937.5</v>
      </c>
      <c r="I135" s="91">
        <f t="shared" si="81"/>
        <v>89478.125</v>
      </c>
      <c r="J135" s="91">
        <f t="shared" si="82"/>
        <v>560415.625</v>
      </c>
      <c r="K135" s="92"/>
      <c r="L135" s="93">
        <v>250000</v>
      </c>
      <c r="M135" s="51">
        <v>47500</v>
      </c>
      <c r="N135" s="51">
        <f t="shared" si="30"/>
        <v>297500</v>
      </c>
      <c r="O135" s="91">
        <v>685000</v>
      </c>
      <c r="P135" s="91">
        <f t="shared" si="83"/>
        <v>130150</v>
      </c>
      <c r="Q135" s="91">
        <f t="shared" si="84"/>
        <v>815150</v>
      </c>
      <c r="R135" s="91">
        <v>856250</v>
      </c>
      <c r="S135" s="91">
        <f t="shared" si="85"/>
        <v>162687.5</v>
      </c>
      <c r="T135" s="91">
        <f t="shared" si="86"/>
        <v>1018937.5</v>
      </c>
      <c r="V135" s="41">
        <f>MIN(J135,Q135,T135)</f>
        <v>560415.625</v>
      </c>
      <c r="W135" s="41">
        <f>AVERAGE(J135,Q135,T135)</f>
        <v>798167.70833333337</v>
      </c>
      <c r="X135" s="35">
        <f>HARMEAN(J135,Q135,T135)</f>
        <v>751395.251396648</v>
      </c>
      <c r="Y135" s="35">
        <f>GEOMEAN(J135,Q135,T135)</f>
        <v>774994.17459741211</v>
      </c>
      <c r="Z135" s="35">
        <f t="shared" si="41"/>
        <v>168116.1103662285</v>
      </c>
      <c r="AA135" s="119">
        <f t="shared" si="42"/>
        <v>0.21062755184280058</v>
      </c>
      <c r="AB135" s="114">
        <f t="shared" si="91"/>
        <v>774994</v>
      </c>
      <c r="AC135" s="52" t="s">
        <v>56</v>
      </c>
    </row>
    <row r="136" spans="2:29" ht="30.75" thickBot="1" x14ac:dyDescent="0.3">
      <c r="C136" s="94"/>
      <c r="D136" s="95" t="s">
        <v>401</v>
      </c>
      <c r="E136" s="96"/>
      <c r="F136" s="96"/>
      <c r="G136" s="96"/>
      <c r="H136" s="97">
        <v>0</v>
      </c>
      <c r="I136" s="98"/>
      <c r="J136" s="98"/>
      <c r="K136" s="99"/>
      <c r="L136" s="100"/>
      <c r="M136" s="51">
        <v>0</v>
      </c>
      <c r="N136" s="51">
        <f t="shared" si="30"/>
        <v>0</v>
      </c>
      <c r="O136" s="98"/>
      <c r="P136" s="98"/>
      <c r="Q136" s="98"/>
      <c r="R136" s="98">
        <v>0</v>
      </c>
      <c r="S136" s="98"/>
      <c r="T136" s="98"/>
      <c r="V136" s="41"/>
      <c r="W136" s="41"/>
      <c r="X136" s="35"/>
      <c r="Y136" s="35"/>
      <c r="Z136" s="35"/>
      <c r="AA136" s="119"/>
      <c r="AB136" s="114">
        <f>+X136</f>
        <v>0</v>
      </c>
      <c r="AC136" s="35"/>
    </row>
    <row r="137" spans="2:29" x14ac:dyDescent="0.25">
      <c r="B137" s="72">
        <v>1</v>
      </c>
      <c r="C137" s="101" t="s">
        <v>402</v>
      </c>
      <c r="D137" s="102" t="s">
        <v>26</v>
      </c>
      <c r="E137" s="103">
        <v>1</v>
      </c>
      <c r="F137" s="103" t="s">
        <v>304</v>
      </c>
      <c r="G137" s="103"/>
      <c r="H137" s="76">
        <v>756250</v>
      </c>
      <c r="I137" s="77">
        <f t="shared" ref="I137:I142" si="92">H137*19/100</f>
        <v>143687.5</v>
      </c>
      <c r="J137" s="77">
        <f t="shared" ref="J137:J142" si="93">I137+H137</f>
        <v>899937.5</v>
      </c>
      <c r="K137" s="78"/>
      <c r="L137" s="79">
        <v>80000</v>
      </c>
      <c r="M137" s="51">
        <v>15200</v>
      </c>
      <c r="N137" s="51">
        <f t="shared" si="30"/>
        <v>95200</v>
      </c>
      <c r="O137" s="77">
        <v>1100000</v>
      </c>
      <c r="P137" s="77">
        <f t="shared" ref="P137:P142" si="94">O137*19/100</f>
        <v>209000</v>
      </c>
      <c r="Q137" s="77">
        <f t="shared" ref="Q137:Q142" si="95">P137+O137</f>
        <v>1309000</v>
      </c>
      <c r="R137" s="77">
        <v>1375000</v>
      </c>
      <c r="S137" s="77">
        <f t="shared" ref="S137:S142" si="96">R137*19/100</f>
        <v>261250</v>
      </c>
      <c r="T137" s="77">
        <f t="shared" ref="T137:T142" si="97">S137+R137</f>
        <v>1636250</v>
      </c>
      <c r="V137" s="41">
        <f t="shared" ref="V137:V140" si="98">MIN(J137,Q137,T137)</f>
        <v>899937.5</v>
      </c>
      <c r="W137" s="41">
        <f t="shared" ref="W137:W140" si="99">AVERAGE(J137,Q137,T137)</f>
        <v>1281729.1666666667</v>
      </c>
      <c r="X137" s="35">
        <f t="shared" ref="X137:X140" si="100">HARMEAN(J137,Q137,T137)</f>
        <v>1206620.1117318436</v>
      </c>
      <c r="Y137" s="35">
        <f t="shared" ref="Y137:Y140" si="101">GEOMEAN(J137,Q137,T137)</f>
        <v>1244516.1927841655</v>
      </c>
      <c r="Z137" s="35">
        <f t="shared" si="41"/>
        <v>269967.47650051414</v>
      </c>
      <c r="AA137" s="119">
        <f t="shared" si="42"/>
        <v>0.21062755184280152</v>
      </c>
      <c r="AB137" s="114">
        <f t="shared" ref="AB137:AB140" si="102">ROUND((+Y137),0)</f>
        <v>1244516</v>
      </c>
      <c r="AC137" s="52" t="s">
        <v>56</v>
      </c>
    </row>
    <row r="138" spans="2:29" x14ac:dyDescent="0.25">
      <c r="B138" s="80">
        <v>2</v>
      </c>
      <c r="C138" s="104" t="s">
        <v>394</v>
      </c>
      <c r="D138" s="81" t="s">
        <v>26</v>
      </c>
      <c r="E138" s="82">
        <v>1</v>
      </c>
      <c r="F138" s="82" t="s">
        <v>304</v>
      </c>
      <c r="G138" s="82"/>
      <c r="H138" s="83">
        <v>242000</v>
      </c>
      <c r="I138" s="34">
        <f t="shared" si="92"/>
        <v>45980</v>
      </c>
      <c r="J138" s="34">
        <f t="shared" si="93"/>
        <v>287980</v>
      </c>
      <c r="K138" s="84"/>
      <c r="L138" s="85">
        <v>80000</v>
      </c>
      <c r="M138" s="51">
        <v>15200</v>
      </c>
      <c r="N138" s="51">
        <f t="shared" si="30"/>
        <v>95200</v>
      </c>
      <c r="O138" s="34">
        <v>352000</v>
      </c>
      <c r="P138" s="34">
        <f t="shared" si="94"/>
        <v>66880</v>
      </c>
      <c r="Q138" s="34">
        <f t="shared" si="95"/>
        <v>418880</v>
      </c>
      <c r="R138" s="34">
        <v>440000</v>
      </c>
      <c r="S138" s="34">
        <f t="shared" si="96"/>
        <v>83600</v>
      </c>
      <c r="T138" s="34">
        <f t="shared" si="97"/>
        <v>523600</v>
      </c>
      <c r="V138" s="41">
        <f t="shared" si="98"/>
        <v>287980</v>
      </c>
      <c r="W138" s="41">
        <f t="shared" si="99"/>
        <v>410153.33333333331</v>
      </c>
      <c r="X138" s="35">
        <f t="shared" si="100"/>
        <v>386118.43575419002</v>
      </c>
      <c r="Y138" s="35">
        <f t="shared" si="101"/>
        <v>398245.18169093295</v>
      </c>
      <c r="Z138" s="35">
        <f t="shared" si="41"/>
        <v>86389.592480164618</v>
      </c>
      <c r="AA138" s="119">
        <f t="shared" si="42"/>
        <v>0.21062755184280177</v>
      </c>
      <c r="AB138" s="114">
        <f t="shared" si="102"/>
        <v>398245</v>
      </c>
      <c r="AC138" s="52" t="s">
        <v>56</v>
      </c>
    </row>
    <row r="139" spans="2:29" x14ac:dyDescent="0.25">
      <c r="B139" s="80">
        <v>3</v>
      </c>
      <c r="C139" s="104" t="s">
        <v>403</v>
      </c>
      <c r="D139" s="81" t="s">
        <v>26</v>
      </c>
      <c r="E139" s="82">
        <v>1</v>
      </c>
      <c r="F139" s="82" t="s">
        <v>304</v>
      </c>
      <c r="G139" s="82"/>
      <c r="H139" s="83">
        <v>1375000</v>
      </c>
      <c r="I139" s="34">
        <f t="shared" si="92"/>
        <v>261250</v>
      </c>
      <c r="J139" s="34">
        <f t="shared" si="93"/>
        <v>1636250</v>
      </c>
      <c r="K139" s="84"/>
      <c r="L139" s="85">
        <v>220000</v>
      </c>
      <c r="M139" s="51">
        <v>41800</v>
      </c>
      <c r="N139" s="51">
        <f t="shared" si="30"/>
        <v>261800</v>
      </c>
      <c r="O139" s="34">
        <v>2000000</v>
      </c>
      <c r="P139" s="34">
        <f t="shared" si="94"/>
        <v>380000</v>
      </c>
      <c r="Q139" s="34">
        <f t="shared" si="95"/>
        <v>2380000</v>
      </c>
      <c r="R139" s="34">
        <v>2500000</v>
      </c>
      <c r="S139" s="34">
        <f t="shared" si="96"/>
        <v>475000</v>
      </c>
      <c r="T139" s="34">
        <f t="shared" si="97"/>
        <v>2975000</v>
      </c>
      <c r="V139" s="41">
        <f t="shared" si="98"/>
        <v>1636250</v>
      </c>
      <c r="W139" s="41">
        <f t="shared" si="99"/>
        <v>2330416.6666666665</v>
      </c>
      <c r="X139" s="35">
        <f t="shared" si="100"/>
        <v>2193854.7486033519</v>
      </c>
      <c r="Y139" s="35">
        <f t="shared" si="101"/>
        <v>2262756.7141530281</v>
      </c>
      <c r="Z139" s="35">
        <f t="shared" si="41"/>
        <v>490849.95727366186</v>
      </c>
      <c r="AA139" s="119">
        <f t="shared" si="42"/>
        <v>0.21062755184280146</v>
      </c>
      <c r="AB139" s="114">
        <f t="shared" si="102"/>
        <v>2262757</v>
      </c>
      <c r="AC139" s="52" t="s">
        <v>56</v>
      </c>
    </row>
    <row r="140" spans="2:29" ht="28.5" x14ac:dyDescent="0.25">
      <c r="B140" s="80">
        <v>4</v>
      </c>
      <c r="C140" s="104" t="s">
        <v>404</v>
      </c>
      <c r="D140" s="81" t="s">
        <v>387</v>
      </c>
      <c r="E140" s="82">
        <v>1</v>
      </c>
      <c r="F140" s="82" t="s">
        <v>304</v>
      </c>
      <c r="G140" s="82"/>
      <c r="H140" s="83">
        <v>240625</v>
      </c>
      <c r="I140" s="34">
        <f t="shared" si="92"/>
        <v>45718.75</v>
      </c>
      <c r="J140" s="34">
        <f t="shared" si="93"/>
        <v>286343.75</v>
      </c>
      <c r="K140" s="84"/>
      <c r="L140" s="85">
        <v>120000</v>
      </c>
      <c r="M140" s="51">
        <v>22800</v>
      </c>
      <c r="N140" s="51">
        <f t="shared" si="30"/>
        <v>142800</v>
      </c>
      <c r="O140" s="34">
        <v>350000</v>
      </c>
      <c r="P140" s="34">
        <f t="shared" si="94"/>
        <v>66500</v>
      </c>
      <c r="Q140" s="34">
        <f t="shared" si="95"/>
        <v>416500</v>
      </c>
      <c r="R140" s="34">
        <v>437500</v>
      </c>
      <c r="S140" s="34">
        <f t="shared" si="96"/>
        <v>83125</v>
      </c>
      <c r="T140" s="34">
        <f t="shared" si="97"/>
        <v>520625</v>
      </c>
      <c r="V140" s="41">
        <f t="shared" si="98"/>
        <v>286343.75</v>
      </c>
      <c r="W140" s="41">
        <f t="shared" si="99"/>
        <v>407822.91666666669</v>
      </c>
      <c r="X140" s="35">
        <f t="shared" si="100"/>
        <v>383924.58100558654</v>
      </c>
      <c r="Y140" s="35">
        <f t="shared" si="101"/>
        <v>395982.4249767799</v>
      </c>
      <c r="Z140" s="35">
        <f t="shared" si="41"/>
        <v>85898.742522890607</v>
      </c>
      <c r="AA140" s="119">
        <f t="shared" si="42"/>
        <v>0.21062755184280091</v>
      </c>
      <c r="AB140" s="114">
        <f t="shared" si="102"/>
        <v>395982</v>
      </c>
      <c r="AC140" s="52" t="s">
        <v>56</v>
      </c>
    </row>
    <row r="141" spans="2:29" ht="28.5" x14ac:dyDescent="0.25">
      <c r="B141" s="80">
        <v>5</v>
      </c>
      <c r="C141" s="104" t="s">
        <v>405</v>
      </c>
      <c r="D141" s="81" t="s">
        <v>387</v>
      </c>
      <c r="E141" s="82">
        <v>1</v>
      </c>
      <c r="F141" s="82" t="s">
        <v>304</v>
      </c>
      <c r="G141" s="82"/>
      <c r="H141" s="83">
        <v>446875</v>
      </c>
      <c r="I141" s="34">
        <f t="shared" si="92"/>
        <v>84906.25</v>
      </c>
      <c r="J141" s="34">
        <f t="shared" si="93"/>
        <v>531781.25</v>
      </c>
      <c r="K141" s="84"/>
      <c r="L141" s="85">
        <v>280000</v>
      </c>
      <c r="M141" s="51">
        <v>53200</v>
      </c>
      <c r="N141" s="51">
        <f t="shared" ref="N141:N142" si="103">SUM(L141:M141)</f>
        <v>333200</v>
      </c>
      <c r="O141" s="34">
        <v>650000</v>
      </c>
      <c r="P141" s="34">
        <f t="shared" si="94"/>
        <v>123500</v>
      </c>
      <c r="Q141" s="34">
        <f t="shared" si="95"/>
        <v>773500</v>
      </c>
      <c r="R141" s="34">
        <v>812500</v>
      </c>
      <c r="S141" s="34">
        <f t="shared" si="96"/>
        <v>154375</v>
      </c>
      <c r="T141" s="34">
        <f t="shared" si="97"/>
        <v>966875</v>
      </c>
      <c r="V141" s="41">
        <f t="shared" si="44"/>
        <v>333200</v>
      </c>
      <c r="W141" s="41">
        <f t="shared" si="45"/>
        <v>651339.0625</v>
      </c>
      <c r="X141" s="35">
        <f t="shared" si="46"/>
        <v>554880.63351577974</v>
      </c>
      <c r="Y141" s="35">
        <f t="shared" si="47"/>
        <v>603347.01103057095</v>
      </c>
      <c r="Z141" s="35">
        <f t="shared" si="41"/>
        <v>224958.28845408087</v>
      </c>
      <c r="AA141" s="119">
        <f t="shared" si="42"/>
        <v>0.34537816232092</v>
      </c>
      <c r="AB141" s="114">
        <f>ROUND((+X141),0)</f>
        <v>554881</v>
      </c>
      <c r="AC141" s="52" t="s">
        <v>32</v>
      </c>
    </row>
    <row r="142" spans="2:29" ht="36" customHeight="1" thickBot="1" x14ac:dyDescent="0.3">
      <c r="B142" s="86">
        <v>6</v>
      </c>
      <c r="C142" s="105" t="s">
        <v>364</v>
      </c>
      <c r="D142" s="88"/>
      <c r="E142" s="89">
        <v>1</v>
      </c>
      <c r="F142" s="82" t="s">
        <v>304</v>
      </c>
      <c r="G142" s="89"/>
      <c r="H142" s="90">
        <v>470937.5</v>
      </c>
      <c r="I142" s="91">
        <f t="shared" si="92"/>
        <v>89478.125</v>
      </c>
      <c r="J142" s="91">
        <f t="shared" si="93"/>
        <v>560415.625</v>
      </c>
      <c r="K142" s="92"/>
      <c r="L142" s="93">
        <v>90000</v>
      </c>
      <c r="M142" s="51">
        <v>17100</v>
      </c>
      <c r="N142" s="51">
        <f t="shared" si="103"/>
        <v>107100</v>
      </c>
      <c r="O142" s="91">
        <v>685000</v>
      </c>
      <c r="P142" s="91">
        <f t="shared" si="94"/>
        <v>130150</v>
      </c>
      <c r="Q142" s="91">
        <f t="shared" si="95"/>
        <v>815150</v>
      </c>
      <c r="R142" s="91">
        <v>856250</v>
      </c>
      <c r="S142" s="91">
        <f t="shared" si="96"/>
        <v>162687.5</v>
      </c>
      <c r="T142" s="91">
        <f t="shared" si="97"/>
        <v>1018937.5</v>
      </c>
      <c r="V142" s="41">
        <f>MIN(J142,Q142,T142)</f>
        <v>560415.625</v>
      </c>
      <c r="W142" s="41">
        <f>AVERAGE(J142,Q142,T142)</f>
        <v>798167.70833333337</v>
      </c>
      <c r="X142" s="35">
        <f>HARMEAN(J142,Q142,T142)</f>
        <v>751395.251396648</v>
      </c>
      <c r="Y142" s="35">
        <f>GEOMEAN(J142,Q142,T142)</f>
        <v>774994.17459741211</v>
      </c>
      <c r="Z142" s="35">
        <f t="shared" si="41"/>
        <v>168116.1103662285</v>
      </c>
      <c r="AA142" s="119">
        <f t="shared" si="42"/>
        <v>0.21062755184280058</v>
      </c>
      <c r="AB142" s="114">
        <f>ROUND((+Y142),0)</f>
        <v>774994</v>
      </c>
      <c r="AC142" s="52" t="s">
        <v>56</v>
      </c>
    </row>
    <row r="143" spans="2:29" ht="18" x14ac:dyDescent="0.25">
      <c r="AA143" s="122" t="s">
        <v>334</v>
      </c>
      <c r="AB143" s="123">
        <f>SUM(AB61:AB142)</f>
        <v>67276982</v>
      </c>
      <c r="AC143" s="3"/>
    </row>
    <row r="144" spans="2:29" ht="72" x14ac:dyDescent="0.25">
      <c r="AA144" s="124" t="s">
        <v>406</v>
      </c>
      <c r="AB144" s="123">
        <f>AB57+AB143</f>
        <v>141052345.74929741</v>
      </c>
      <c r="AC144" s="3"/>
    </row>
    <row r="145" spans="29:29" x14ac:dyDescent="0.25">
      <c r="AC145" s="3"/>
    </row>
    <row r="146" spans="29:29" ht="18" customHeight="1" x14ac:dyDescent="0.25">
      <c r="AC146" s="3"/>
    </row>
    <row r="147" spans="29:29" x14ac:dyDescent="0.25">
      <c r="AC147" s="3"/>
    </row>
    <row r="148" spans="29:29" x14ac:dyDescent="0.25">
      <c r="AC148" s="3"/>
    </row>
    <row r="149" spans="29:29" x14ac:dyDescent="0.25">
      <c r="AC149" s="3"/>
    </row>
    <row r="150" spans="29:29" x14ac:dyDescent="0.25">
      <c r="AC150" s="3"/>
    </row>
    <row r="151" spans="29:29" x14ac:dyDescent="0.25">
      <c r="AC151" s="3"/>
    </row>
    <row r="152" spans="29:29" x14ac:dyDescent="0.25">
      <c r="AC152" s="3"/>
    </row>
    <row r="153" spans="29:29" x14ac:dyDescent="0.25">
      <c r="AC153" s="3"/>
    </row>
  </sheetData>
  <autoFilter ref="A7:AC56" xr:uid="{5ED6A05A-CE2D-4CC9-A4D9-07B0F1802E88}">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autoFilter>
  <mergeCells count="11">
    <mergeCell ref="B1:J2"/>
    <mergeCell ref="B5:G5"/>
    <mergeCell ref="H5:J5"/>
    <mergeCell ref="R58:T58"/>
    <mergeCell ref="L5:N5"/>
    <mergeCell ref="O5:Q5"/>
    <mergeCell ref="B58:G58"/>
    <mergeCell ref="H58:J58"/>
    <mergeCell ref="L58:N58"/>
    <mergeCell ref="O58:Q58"/>
    <mergeCell ref="B7:K7"/>
  </mergeCells>
  <conditionalFormatting sqref="D57 D143:D1048576">
    <cfRule type="cellIs" dxfId="2" priority="3" operator="equal">
      <formula>TRUE</formula>
    </cfRule>
  </conditionalFormatting>
  <conditionalFormatting sqref="AA6:AA56 X57 X143:X1048576 X5">
    <cfRule type="cellIs" dxfId="1" priority="2" operator="greaterThan">
      <formula>0.35</formula>
    </cfRule>
  </conditionalFormatting>
  <conditionalFormatting sqref="AA58:AA142">
    <cfRule type="cellIs" dxfId="0" priority="1" operator="greaterThan">
      <formula>0.35</formula>
    </cfRule>
  </conditionalFormatting>
  <pageMargins left="0.25" right="0.25" top="0.75" bottom="0.75" header="0.3" footer="0.3"/>
  <pageSetup scale="5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LOTE 1</vt:lpstr>
      <vt:lpstr>LOTE 2</vt:lpstr>
      <vt:lpstr>'LOTE 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fernando espinosa montealegre</dc:creator>
  <cp:keywords/>
  <dc:description/>
  <cp:lastModifiedBy>TS21. SANDRA MILENA OCHOA REYES</cp:lastModifiedBy>
  <cp:revision/>
  <dcterms:created xsi:type="dcterms:W3CDTF">2023-09-11T16:46:45Z</dcterms:created>
  <dcterms:modified xsi:type="dcterms:W3CDTF">2026-06-03T15:01:10Z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0x0101000ECC3D4321DCDE4486B753F1445B1D7A</vt:lpwstr>
  </property>
  <property fmtid="{D5CDD505-2E9C-101B-9397-08002B2CF9AE}" pid="3" name="MediaServiceImageTags">
    <vt:lpwstr/>
  </property>
</Properties>
</file>