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saalvaran_sena_edu_co/Documents/Escritorio/COMERCIO 2026 SMAM/4. MAYO/Documentos Kits/PRECONTRACTUALES KITS/"/>
    </mc:Choice>
  </mc:AlternateContent>
  <xr:revisionPtr revIDLastSave="241" documentId="8_{A3805758-C5F5-4A76-84DB-E394358D0793}" xr6:coauthVersionLast="47" xr6:coauthVersionMax="47" xr10:uidLastSave="{AC2B1F12-A804-411D-8F8E-8DCF78DAB15B}"/>
  <bookViews>
    <workbookView xWindow="-110" yWindow="-110" windowWidth="19420" windowHeight="10300" xr2:uid="{9E543A94-3D45-4573-B083-441E26D42705}"/>
  </bookViews>
  <sheets>
    <sheet name="LOTE 2 ARTESANIAS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" i="5" l="1"/>
  <c r="A10" i="5" s="1"/>
  <c r="A11" i="5" s="1"/>
  <c r="A12" i="5" s="1"/>
  <c r="A13" i="5" s="1"/>
  <c r="A14" i="5" s="1"/>
  <c r="A15" i="5" s="1"/>
  <c r="A16" i="5" s="1"/>
  <c r="A17" i="5" s="1"/>
  <c r="Q17" i="5"/>
  <c r="N17" i="5"/>
  <c r="O17" i="5" s="1"/>
  <c r="P17" i="5" s="1"/>
  <c r="I17" i="5"/>
  <c r="J17" i="5" s="1"/>
  <c r="K17" i="5" s="1"/>
  <c r="Q16" i="5"/>
  <c r="N16" i="5"/>
  <c r="O16" i="5" s="1"/>
  <c r="P16" i="5" s="1"/>
  <c r="J16" i="5"/>
  <c r="K16" i="5" s="1"/>
  <c r="I16" i="5"/>
  <c r="Q15" i="5"/>
  <c r="S15" i="5" s="1"/>
  <c r="T15" i="5" s="1"/>
  <c r="U15" i="5" s="1"/>
  <c r="O15" i="5"/>
  <c r="P15" i="5" s="1"/>
  <c r="N15" i="5"/>
  <c r="I15" i="5"/>
  <c r="J15" i="5" s="1"/>
  <c r="K15" i="5" s="1"/>
  <c r="S14" i="5"/>
  <c r="T14" i="5" s="1"/>
  <c r="U14" i="5" s="1"/>
  <c r="Q14" i="5"/>
  <c r="N14" i="5"/>
  <c r="O14" i="5" s="1"/>
  <c r="P14" i="5" s="1"/>
  <c r="I14" i="5"/>
  <c r="J14" i="5" s="1"/>
  <c r="K14" i="5" s="1"/>
  <c r="Q13" i="5"/>
  <c r="N13" i="5"/>
  <c r="O13" i="5" s="1"/>
  <c r="P13" i="5" s="1"/>
  <c r="I13" i="5"/>
  <c r="J13" i="5" s="1"/>
  <c r="K13" i="5" s="1"/>
  <c r="Q12" i="5"/>
  <c r="N12" i="5"/>
  <c r="O12" i="5" s="1"/>
  <c r="P12" i="5" s="1"/>
  <c r="J12" i="5"/>
  <c r="K12" i="5" s="1"/>
  <c r="I12" i="5"/>
  <c r="Q11" i="5"/>
  <c r="S11" i="5" s="1"/>
  <c r="T11" i="5" s="1"/>
  <c r="U11" i="5" s="1"/>
  <c r="O11" i="5"/>
  <c r="P11" i="5" s="1"/>
  <c r="N11" i="5"/>
  <c r="I11" i="5"/>
  <c r="J11" i="5" s="1"/>
  <c r="K11" i="5" s="1"/>
  <c r="S10" i="5"/>
  <c r="T10" i="5" s="1"/>
  <c r="U10" i="5" s="1"/>
  <c r="Q10" i="5"/>
  <c r="N10" i="5"/>
  <c r="O10" i="5" s="1"/>
  <c r="P10" i="5" s="1"/>
  <c r="I10" i="5"/>
  <c r="J10" i="5" s="1"/>
  <c r="K10" i="5" s="1"/>
  <c r="Q9" i="5"/>
  <c r="N9" i="5"/>
  <c r="O9" i="5" s="1"/>
  <c r="P9" i="5" s="1"/>
  <c r="I9" i="5"/>
  <c r="J9" i="5" s="1"/>
  <c r="K9" i="5" s="1"/>
  <c r="K18" i="5" s="1"/>
  <c r="Q8" i="5"/>
  <c r="S8" i="5" s="1"/>
  <c r="T8" i="5" s="1"/>
  <c r="U8" i="5" s="1"/>
  <c r="O8" i="5"/>
  <c r="P8" i="5" s="1"/>
  <c r="N8" i="5"/>
  <c r="I8" i="5"/>
  <c r="J8" i="5" s="1"/>
  <c r="K8" i="5" s="1"/>
  <c r="A8" i="5"/>
  <c r="S7" i="5"/>
  <c r="T7" i="5" s="1"/>
  <c r="U7" i="5" s="1"/>
  <c r="Q7" i="5"/>
  <c r="N7" i="5"/>
  <c r="O7" i="5" s="1"/>
  <c r="P7" i="5" s="1"/>
  <c r="P18" i="5" s="1"/>
  <c r="I7" i="5"/>
  <c r="J7" i="5" s="1"/>
  <c r="K7" i="5" s="1"/>
  <c r="I3" i="5"/>
  <c r="T17" i="5" l="1"/>
  <c r="U17" i="5" s="1"/>
  <c r="S9" i="5"/>
  <c r="T9" i="5" s="1"/>
  <c r="U9" i="5" s="1"/>
  <c r="S13" i="5"/>
  <c r="T13" i="5" s="1"/>
  <c r="U13" i="5" s="1"/>
  <c r="S17" i="5"/>
  <c r="S12" i="5"/>
  <c r="T12" i="5" s="1"/>
  <c r="U12" i="5" s="1"/>
  <c r="S16" i="5"/>
  <c r="T16" i="5" s="1"/>
  <c r="U16" i="5" s="1"/>
  <c r="U18" i="5" l="1"/>
  <c r="U21" i="5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</futureMetadata>
  <valueMetadata count="6">
    <bk>
      <rc t="1" v="0"/>
    </bk>
    <bk>
      <rc t="1" v="1"/>
    </bk>
    <bk>
      <rc t="1" v="2"/>
    </bk>
    <bk>
      <rc t="1" v="3"/>
    </bk>
    <bk>
      <rc t="1" v="4"/>
    </bk>
    <bk>
      <rc t="1" v="5"/>
    </bk>
  </valueMetadata>
</metadata>
</file>

<file path=xl/sharedStrings.xml><?xml version="1.0" encoding="utf-8"?>
<sst xmlns="http://schemas.openxmlformats.org/spreadsheetml/2006/main" count="65" uniqueCount="46">
  <si>
    <t>VALOR TOTAL DEL ITEM</t>
  </si>
  <si>
    <t>SERVICIO NACIONAL DE APRENDIZAJE
CENTRO DE COMERCIO Y SERVICIOS
FORMATO DE FICHA TÉCNICA</t>
  </si>
  <si>
    <t>FECHA</t>
  </si>
  <si>
    <t>MARZO</t>
  </si>
  <si>
    <t>DETEINSAS</t>
  </si>
  <si>
    <t>DIVERMINSAS</t>
  </si>
  <si>
    <t xml:space="preserve">Promedio de precio mercado 2 cotizacioneS </t>
  </si>
  <si>
    <t>ÍTEM</t>
  </si>
  <si>
    <t>PRODUCTO</t>
  </si>
  <si>
    <t>DESCRIPCION DETALLADA DE LOS BIENES</t>
  </si>
  <si>
    <t>PRESENTACION</t>
  </si>
  <si>
    <t>CANTIDAD REQUERIDA</t>
  </si>
  <si>
    <t>Las imágenes son ejemplo - si lo desea</t>
  </si>
  <si>
    <t xml:space="preserve">VALOR UNITARIO SIN IVA  </t>
  </si>
  <si>
    <t>% DEL IVA</t>
  </si>
  <si>
    <t xml:space="preserve">VALOR DEL IVA </t>
  </si>
  <si>
    <t xml:space="preserve">VALOR UNITARIO IVA INCLUIDO </t>
  </si>
  <si>
    <t xml:space="preserve">HILO PRE-ENCERADO 100%NYLON 0.08MM
MIYUKI
</t>
  </si>
  <si>
    <r>
      <t xml:space="preserve">HILO DE NYLON PRE-ENCERADO ESPECIAL PARA BISUTERIA, PARA REALIZACIÓN DE PROYECTOS EN </t>
    </r>
    <r>
      <rPr>
        <b/>
        <sz val="11"/>
        <rFont val="Arial"/>
        <family val="2"/>
      </rPr>
      <t>MIYUKI SOBRE TELAR</t>
    </r>
    <r>
      <rPr>
        <sz val="11"/>
        <rFont val="Arial"/>
        <family val="2"/>
      </rPr>
      <t>, COLORES VARIADOS UNO DE CADA COLOR.
TUBOS DE 50 METROS</t>
    </r>
  </si>
  <si>
    <t>UNIDAD</t>
  </si>
  <si>
    <t>MOSTACILLA # 11 DELICA PRECIOSA TUBULAR
MIYUKI</t>
  </si>
  <si>
    <t>Nombre: 10 Tarros de Miyuki Delica 11/0 (9.8gr) en COLORES TOTALMENTE VARIADOS, variados y aleatorios, según disponibilidad e inventario 
Otros nombres: cuenta, delica, bolita, pepita, miyuki, delica 11/0, piedrita
Material: Miyuki Japonés
Color: colores totalmente variados seleccionados según la disponibilidad de colores disponibles en Bidecol.
Presentación: 10 tarros (9.80 gramos cada tarro)
Largo: 7cm x 1.8cm aproximado (unidad de empaque)
Peso: 12 gramos aproximado (unidad de empaque + insumo) (10 tarros) (120 gramos)
Cantidad de contenido por presentación: 9.80 gramos x tarro, 98 gramos de contenido
Aplicaciones: producto o insumo para elaboración de accesorios unisex.
NOTA: COLORES TOTALMENTE VARIADOS SELECCIONADOS SEGÚN LA DISPONIBILIDAD D</t>
  </si>
  <si>
    <t>Paquete de 10 tarros</t>
  </si>
  <si>
    <t xml:space="preserve">AGUJAS MOSTACILLERA LARGA </t>
  </si>
  <si>
    <t>AGUJA MOSTACILLERA O CHAQUIRERA LARGA DE 10 CM, NUMERO 100 , AGUJA EXTRADELGADA PARA TEJER PROYECTOS CON MOSTACILLA SOBRE TELAR.EL PAQUETE TRAE 25 UNIDADES DE AGUJAS , SON 10 PAQUETES.</t>
  </si>
  <si>
    <t>PAQUETE</t>
  </si>
  <si>
    <t>TELAR EN TRIPODE TRIANGULAR.</t>
  </si>
  <si>
    <t>TELAR EXPANDIBLE EN TRIPODE PARA TEJER CON MOSTACILLA , DE MADERA QUE SE EXPANDA PARA TEJER PROYECTOS COLLARES PECTORALES .MEDIDAS APROXIMADAS 35 CM ALTO Y 25 DE ANCHO , DE MADERA .</t>
  </si>
  <si>
    <t>HILO NYLON 6.6 LUBRICADO CALIBRE 40.</t>
  </si>
  <si>
    <t>HILO NYLON 6,6 LUBRICADO CALIBRE 40 O 60 PARA TEJER PROYECTOS EN MOSTACILLA SOBRE TELAR. COLORES 1  NEGRO Y 1  BLANCO.
TUBOS DE 500 METROS</t>
  </si>
  <si>
    <t xml:space="preserve">TUBO UNIDAD </t>
  </si>
  <si>
    <t>JUEGO DE PINZAS PARA BISUTERIA</t>
  </si>
  <si>
    <t>PINZAS DE DISTINTAS FORMAS PARA BISUTERIA, JUEGO DE 5 PINZAS DE . PUNTA PLANA, PUNTA REDONDA, PINZA DE CORTE, PINZA CÓNICA Y PINZA CURZA .</t>
  </si>
  <si>
    <t>PAQUETES  DE TERMINALES  EN RODIO.</t>
  </si>
  <si>
    <r>
      <t xml:space="preserve">TERMINAL TUBULAR CON ALAS EN RODIO 1  PAQUETES DE CADA CALIBRE,  2 DORADOS Y 2  PLATEADOS,UNO DE CADA LONGITUD. TERMINALES PARA BISUTERIA CON DISTINTOS CENTIMETROS DE LONGITUD,  10MM,  20 MM. </t>
    </r>
    <r>
      <rPr>
        <b/>
        <sz val="11"/>
        <rFont val="Arial"/>
        <family val="2"/>
      </rPr>
      <t>PAQUETES DE 12 UNIDADES EN PAR.</t>
    </r>
  </si>
  <si>
    <r>
      <t xml:space="preserve">TERMINAL DE MALETA PARA BISUTERIA EN RODIO 
1  PAQUETES DE CADA CALIBRE,  
2 DORADOS Y  2  PLATEADOS,  UNO DE CADA LONGITUD
TERMINALES PARA BISUTERIA MALETA CON DISTINTOS CENTIMETROS DE LONGITUD,  10MM, 20 MM. 
</t>
    </r>
    <r>
      <rPr>
        <b/>
        <sz val="11"/>
        <rFont val="Arial"/>
        <family val="2"/>
      </rPr>
      <t>PAQUETES DE 12 UNIDADES EN PAR.</t>
    </r>
  </si>
  <si>
    <t xml:space="preserve">PAQUETE
</t>
  </si>
  <si>
    <t>GANCHOS PERICO PARA ARETAS EN GOLFI Y PLATA</t>
  </si>
  <si>
    <t>GANCHOS PESCADOR PARA ARETES MEDIDA ESTANDAR:
2 EN BAÑO DE GOLFI Y 1  EN BAÑO DE PLATA
CADA PAQUETE DE 10 UNIDADES</t>
  </si>
  <si>
    <t>BROCHES  DE PERICO  EN RODIO PARA BISUTERIA</t>
  </si>
  <si>
    <r>
      <t xml:space="preserve">BROCHES DE PERICO LORO DE 10MM , 
1 RODIO PLATEADO Y 
2 RODIO DORADO
</t>
    </r>
    <r>
      <rPr>
        <b/>
        <sz val="11"/>
        <rFont val="Arial"/>
        <family val="2"/>
      </rPr>
      <t>CADA PAQUETE DE 10 UNIDADES</t>
    </r>
  </si>
  <si>
    <t xml:space="preserve">MOSTACILLA CHECA PAREJA </t>
  </si>
  <si>
    <t>MOSTACILLA CHECA PAREJA , NÚMERO 10 PARA LA REALIZACIÓN DE OBJETOS ARTESANALES EN TELAR DE MOSTACILLAS.
COLORES:  , 1.NEGRO, 2.BLANCO, 3 IRIDISENTE, 4 COLORES VARIADOS.
250 GRAMOS CADA PAQUETE</t>
  </si>
  <si>
    <t xml:space="preserve">TOTAL COTIZACION </t>
  </si>
  <si>
    <t>VALOR DISPONIBLE</t>
  </si>
  <si>
    <t>DFERENCIA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</si>
</sst>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(&quot;C$&quot;* #,##0.00_);_(&quot;C$&quot;* \(#,##0.00\);_(&quot;C$&quot;* &quot;-&quot;??_);_(@_)"/>
    <numFmt numFmtId="166" formatCode="_-[$$-240A]\ * #,##0.00_-;\-[$$-240A]\ * #,##0.00_-;_-[$$-240A]\ * &quot;-&quot;??_-;_-@_-"/>
  </numFmts>
  <fonts count="10" x14ac:knownFonts="1"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5.5"/>
      <color rgb="FF000000"/>
      <name val="Calibri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65">
    <xf numFmtId="0" fontId="0" fillId="0" borderId="0" xfId="0"/>
    <xf numFmtId="166" fontId="0" fillId="0" borderId="0" xfId="0" applyNumberFormat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9" fontId="4" fillId="4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9" fontId="4" fillId="4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6" fontId="5" fillId="0" borderId="0" xfId="1" applyNumberFormat="1" applyFont="1"/>
    <xf numFmtId="166" fontId="4" fillId="0" borderId="1" xfId="1" applyNumberFormat="1" applyFont="1" applyBorder="1" applyAlignment="1">
      <alignment vertical="center"/>
    </xf>
    <xf numFmtId="166" fontId="4" fillId="2" borderId="0" xfId="1" applyNumberFormat="1" applyFont="1" applyFill="1" applyAlignment="1">
      <alignment horizontal="center" vertical="center"/>
    </xf>
    <xf numFmtId="166" fontId="7" fillId="5" borderId="1" xfId="1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 wrapText="1"/>
    </xf>
    <xf numFmtId="166" fontId="5" fillId="0" borderId="0" xfId="1" applyNumberFormat="1" applyFont="1" applyAlignment="1">
      <alignment horizontal="center" vertical="center"/>
    </xf>
    <xf numFmtId="166" fontId="0" fillId="0" borderId="0" xfId="1" applyNumberFormat="1" applyFont="1"/>
    <xf numFmtId="166" fontId="7" fillId="6" borderId="1" xfId="1" applyNumberFormat="1" applyFont="1" applyFill="1" applyBorder="1" applyAlignment="1">
      <alignment horizontal="center" vertical="center" wrapText="1"/>
    </xf>
    <xf numFmtId="166" fontId="7" fillId="3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5" fillId="4" borderId="0" xfId="1" applyNumberFormat="1" applyFont="1" applyFill="1"/>
    <xf numFmtId="166" fontId="4" fillId="4" borderId="0" xfId="1" applyNumberFormat="1" applyFont="1" applyFill="1" applyAlignment="1">
      <alignment horizontal="center" vertical="center"/>
    </xf>
    <xf numFmtId="166" fontId="7" fillId="4" borderId="1" xfId="1" applyNumberFormat="1" applyFont="1" applyFill="1" applyBorder="1" applyAlignment="1">
      <alignment horizontal="center" vertical="center" wrapText="1"/>
    </xf>
    <xf numFmtId="166" fontId="4" fillId="4" borderId="1" xfId="1" applyNumberFormat="1" applyFont="1" applyFill="1" applyBorder="1" applyAlignment="1">
      <alignment horizontal="center" vertical="center" wrapText="1"/>
    </xf>
    <xf numFmtId="166" fontId="5" fillId="4" borderId="0" xfId="1" applyNumberFormat="1" applyFont="1" applyFill="1" applyAlignment="1">
      <alignment horizontal="center" vertical="center"/>
    </xf>
    <xf numFmtId="166" fontId="3" fillId="4" borderId="1" xfId="1" applyNumberFormat="1" applyFont="1" applyFill="1" applyBorder="1" applyAlignment="1">
      <alignment horizontal="center" vertical="center"/>
    </xf>
    <xf numFmtId="166" fontId="5" fillId="3" borderId="1" xfId="1" applyNumberFormat="1" applyFont="1" applyFill="1" applyBorder="1"/>
    <xf numFmtId="166" fontId="9" fillId="4" borderId="1" xfId="1" applyNumberFormat="1" applyFont="1" applyFill="1" applyBorder="1"/>
    <xf numFmtId="0" fontId="6" fillId="0" borderId="1" xfId="0" applyFont="1" applyBorder="1" applyAlignment="1">
      <alignment vertical="center"/>
    </xf>
    <xf numFmtId="9" fontId="4" fillId="0" borderId="1" xfId="0" applyNumberFormat="1" applyFont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horizontal="center" vertical="center"/>
    </xf>
    <xf numFmtId="166" fontId="5" fillId="0" borderId="0" xfId="1" applyNumberFormat="1" applyFont="1" applyBorder="1" applyAlignment="1">
      <alignment horizontal="center" vertical="center"/>
    </xf>
    <xf numFmtId="166" fontId="5" fillId="0" borderId="0" xfId="1" applyNumberFormat="1" applyFont="1" applyBorder="1"/>
    <xf numFmtId="166" fontId="8" fillId="0" borderId="0" xfId="0" applyNumberFormat="1" applyFont="1" applyAlignment="1">
      <alignment horizontal="center" vertical="top" shrinkToFi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</cellXfs>
  <cellStyles count="5">
    <cellStyle name="Moneda" xfId="1" builtinId="4"/>
    <cellStyle name="Normal" xfId="0" builtinId="0"/>
    <cellStyle name="Normal 2" xfId="4" xr:uid="{474AC2A9-8205-4136-ACBC-DEB6835014AA}"/>
    <cellStyle name="Normal 6" xfId="3" xr:uid="{0FBD9B57-ADAA-4FEC-8DA8-E68D80249519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jpeg"/><Relationship Id="rId1" Type="http://schemas.openxmlformats.org/officeDocument/2006/relationships/image" Target="../media/image7.emf"/><Relationship Id="rId6" Type="http://schemas.openxmlformats.org/officeDocument/2006/relationships/image" Target="../media/image12.png"/><Relationship Id="rId5" Type="http://schemas.openxmlformats.org/officeDocument/2006/relationships/image" Target="../media/image11.jpeg"/><Relationship Id="rId4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30728</xdr:colOff>
      <xdr:row>0</xdr:row>
      <xdr:rowOff>33905</xdr:rowOff>
    </xdr:from>
    <xdr:to>
      <xdr:col>1</xdr:col>
      <xdr:colOff>747881</xdr:colOff>
      <xdr:row>3</xdr:row>
      <xdr:rowOff>54939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A45B9B-DEA3-4E2C-B2B5-A01956576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728" y="33905"/>
          <a:ext cx="717153" cy="783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1270000</xdr:colOff>
      <xdr:row>6</xdr:row>
      <xdr:rowOff>127000</xdr:rowOff>
    </xdr:from>
    <xdr:to>
      <xdr:col>5</xdr:col>
      <xdr:colOff>2021581</xdr:colOff>
      <xdr:row>6</xdr:row>
      <xdr:rowOff>1127294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FD8F554-CB0D-4234-88D9-1BFEA2674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4333" y="1778000"/>
          <a:ext cx="751581" cy="1000294"/>
        </a:xfrm>
        <a:prstGeom prst="rect">
          <a:avLst/>
        </a:prstGeom>
      </xdr:spPr>
    </xdr:pic>
    <xdr:clientData/>
  </xdr:twoCellAnchor>
  <xdr:twoCellAnchor editAs="oneCell">
    <xdr:from>
      <xdr:col>5</xdr:col>
      <xdr:colOff>656167</xdr:colOff>
      <xdr:row>7</xdr:row>
      <xdr:rowOff>105833</xdr:rowOff>
    </xdr:from>
    <xdr:to>
      <xdr:col>5</xdr:col>
      <xdr:colOff>2181492</xdr:colOff>
      <xdr:row>8</xdr:row>
      <xdr:rowOff>22492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3AFA246D-9BD7-4BA3-93E0-332121852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0500" y="3069166"/>
          <a:ext cx="1525325" cy="1525325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1333500</xdr:colOff>
      <xdr:row>14</xdr:row>
      <xdr:rowOff>349250</xdr:rowOff>
    </xdr:from>
    <xdr:to>
      <xdr:col>5</xdr:col>
      <xdr:colOff>2393311</xdr:colOff>
      <xdr:row>14</xdr:row>
      <xdr:rowOff>1308274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1FD342E8-F487-4E21-893F-B8F2A449B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7833" y="14403917"/>
          <a:ext cx="1059811" cy="959024"/>
        </a:xfrm>
        <a:prstGeom prst="rect">
          <a:avLst/>
        </a:prstGeom>
      </xdr:spPr>
    </xdr:pic>
    <xdr:clientData/>
  </xdr:twoCellAnchor>
  <xdr:twoCellAnchor editAs="oneCell">
    <xdr:from>
      <xdr:col>5</xdr:col>
      <xdr:colOff>1174750</xdr:colOff>
      <xdr:row>13</xdr:row>
      <xdr:rowOff>656167</xdr:rowOff>
    </xdr:from>
    <xdr:to>
      <xdr:col>5</xdr:col>
      <xdr:colOff>2234406</xdr:colOff>
      <xdr:row>13</xdr:row>
      <xdr:rowOff>1715823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8AF1E91-CA4F-408F-B9E4-9E5CD5353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9083" y="12498917"/>
          <a:ext cx="1059656" cy="1059656"/>
        </a:xfrm>
        <a:prstGeom prst="rect">
          <a:avLst/>
        </a:prstGeom>
      </xdr:spPr>
    </xdr:pic>
    <xdr:clientData/>
  </xdr:twoCellAnchor>
  <xdr:twoCellAnchor editAs="oneCell">
    <xdr:from>
      <xdr:col>5</xdr:col>
      <xdr:colOff>1121834</xdr:colOff>
      <xdr:row>12</xdr:row>
      <xdr:rowOff>391583</xdr:rowOff>
    </xdr:from>
    <xdr:to>
      <xdr:col>5</xdr:col>
      <xdr:colOff>2235534</xdr:colOff>
      <xdr:row>12</xdr:row>
      <xdr:rowOff>1498864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438D9AE-6FFE-455D-9C7C-5054DFE35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6167" y="10816166"/>
          <a:ext cx="1113700" cy="1107281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056E3-910C-458B-93D4-FB274886C06B}">
  <dimension ref="A1:U21"/>
  <sheetViews>
    <sheetView tabSelected="1" topLeftCell="F1" zoomScale="60" zoomScaleNormal="60" workbookViewId="0">
      <selection activeCell="Q16" sqref="Q16"/>
    </sheetView>
  </sheetViews>
  <sheetFormatPr baseColWidth="10" defaultRowHeight="30" customHeight="1" x14ac:dyDescent="0.25"/>
  <cols>
    <col min="2" max="2" width="29.08984375" customWidth="1"/>
    <col min="3" max="3" width="49.1796875" customWidth="1"/>
    <col min="5" max="5" width="20.453125" customWidth="1"/>
    <col min="6" max="6" width="48.81640625" customWidth="1"/>
    <col min="7" max="7" width="18.36328125" style="32" customWidth="1"/>
    <col min="9" max="9" width="15.36328125" style="1" customWidth="1"/>
    <col min="10" max="10" width="13.54296875" style="1" bestFit="1" customWidth="1"/>
    <col min="11" max="11" width="21.36328125" style="1" bestFit="1" customWidth="1"/>
    <col min="12" max="12" width="13.54296875" style="1" bestFit="1" customWidth="1"/>
    <col min="14" max="15" width="14.08984375" style="1" customWidth="1"/>
    <col min="16" max="16" width="22.54296875" style="1" customWidth="1"/>
    <col min="17" max="17" width="14.08984375" style="1" customWidth="1"/>
    <col min="19" max="19" width="12.54296875" style="1" bestFit="1" customWidth="1"/>
    <col min="20" max="20" width="13.54296875" style="1" bestFit="1" customWidth="1"/>
    <col min="21" max="21" width="21.36328125" style="1" bestFit="1" customWidth="1"/>
  </cols>
  <sheetData>
    <row r="1" spans="1:21" ht="20" customHeight="1" x14ac:dyDescent="0.3">
      <c r="A1" s="52"/>
      <c r="B1" s="55" t="s">
        <v>1</v>
      </c>
      <c r="C1" s="56"/>
      <c r="D1" s="59"/>
      <c r="E1" s="60"/>
      <c r="F1" s="60"/>
      <c r="G1" s="26"/>
      <c r="H1" s="2"/>
      <c r="I1" s="26"/>
      <c r="J1" s="26"/>
      <c r="K1" s="26"/>
      <c r="L1" s="26"/>
      <c r="M1" s="2"/>
      <c r="N1" s="26"/>
      <c r="O1" s="26"/>
      <c r="P1" s="26"/>
      <c r="Q1" s="38"/>
      <c r="R1" s="3"/>
      <c r="S1" s="38"/>
      <c r="T1" s="38"/>
      <c r="U1" s="38"/>
    </row>
    <row r="2" spans="1:21" ht="20" customHeight="1" x14ac:dyDescent="0.3">
      <c r="A2" s="52"/>
      <c r="B2" s="57"/>
      <c r="C2" s="58"/>
      <c r="D2" s="61"/>
      <c r="E2" s="62"/>
      <c r="F2" s="62"/>
      <c r="G2" s="26"/>
      <c r="H2" s="2"/>
      <c r="I2" s="26"/>
      <c r="J2" s="26"/>
      <c r="K2" s="26"/>
      <c r="L2" s="26"/>
      <c r="M2" s="2"/>
      <c r="N2" s="26"/>
      <c r="O2" s="26"/>
      <c r="P2" s="26"/>
      <c r="Q2" s="38"/>
      <c r="R2" s="3"/>
      <c r="S2" s="38"/>
      <c r="T2" s="38"/>
      <c r="U2" s="38"/>
    </row>
    <row r="3" spans="1:21" ht="20" customHeight="1" x14ac:dyDescent="0.3">
      <c r="A3" s="52"/>
      <c r="B3" s="57"/>
      <c r="C3" s="58"/>
      <c r="D3" s="4" t="s">
        <v>2</v>
      </c>
      <c r="E3" s="35">
        <v>24</v>
      </c>
      <c r="F3" s="5" t="s">
        <v>3</v>
      </c>
      <c r="G3" s="27">
        <v>2026</v>
      </c>
      <c r="H3" s="2"/>
      <c r="I3" s="26">
        <f>12000*16</f>
        <v>192000</v>
      </c>
      <c r="J3" s="26"/>
      <c r="K3" s="26"/>
      <c r="L3" s="26"/>
      <c r="M3" s="2"/>
      <c r="N3" s="26"/>
      <c r="O3" s="26"/>
      <c r="P3" s="26"/>
      <c r="Q3" s="38"/>
      <c r="R3" s="3"/>
      <c r="S3" s="38"/>
      <c r="T3" s="38"/>
      <c r="U3" s="38"/>
    </row>
    <row r="4" spans="1:21" ht="20" customHeight="1" x14ac:dyDescent="0.3">
      <c r="A4" s="52"/>
      <c r="B4" s="57"/>
      <c r="C4" s="58"/>
      <c r="D4" s="6"/>
      <c r="E4" s="36"/>
      <c r="F4" s="7"/>
      <c r="G4" s="28"/>
      <c r="H4" s="2"/>
      <c r="I4" s="26"/>
      <c r="J4" s="26"/>
      <c r="K4" s="26"/>
      <c r="L4" s="28"/>
      <c r="M4" s="2"/>
      <c r="N4" s="26"/>
      <c r="O4" s="26"/>
      <c r="P4" s="26"/>
      <c r="Q4" s="39"/>
      <c r="R4" s="3"/>
      <c r="S4" s="38"/>
      <c r="T4" s="38"/>
      <c r="U4" s="38"/>
    </row>
    <row r="5" spans="1:21" ht="20" customHeight="1" x14ac:dyDescent="0.3">
      <c r="A5" s="53"/>
      <c r="B5" s="57"/>
      <c r="C5" s="58"/>
      <c r="D5" s="8"/>
      <c r="E5" s="36"/>
      <c r="F5" s="9"/>
      <c r="G5" s="63" t="s">
        <v>4</v>
      </c>
      <c r="H5" s="63"/>
      <c r="I5" s="63"/>
      <c r="J5" s="63"/>
      <c r="K5" s="63"/>
      <c r="L5" s="64" t="s">
        <v>5</v>
      </c>
      <c r="M5" s="64"/>
      <c r="N5" s="64"/>
      <c r="O5" s="64"/>
      <c r="P5" s="64"/>
      <c r="Q5" s="54" t="s">
        <v>6</v>
      </c>
      <c r="R5" s="54"/>
      <c r="S5" s="54"/>
      <c r="T5" s="54"/>
      <c r="U5" s="54"/>
    </row>
    <row r="6" spans="1:21" ht="68.5" customHeight="1" x14ac:dyDescent="0.3">
      <c r="A6" s="10" t="s">
        <v>7</v>
      </c>
      <c r="B6" s="10" t="s">
        <v>8</v>
      </c>
      <c r="C6" s="11" t="s">
        <v>9</v>
      </c>
      <c r="D6" s="10" t="s">
        <v>10</v>
      </c>
      <c r="E6" s="10" t="s">
        <v>11</v>
      </c>
      <c r="F6" s="12" t="s">
        <v>12</v>
      </c>
      <c r="G6" s="29" t="s">
        <v>13</v>
      </c>
      <c r="H6" s="13" t="s">
        <v>14</v>
      </c>
      <c r="I6" s="29" t="s">
        <v>15</v>
      </c>
      <c r="J6" s="29" t="s">
        <v>16</v>
      </c>
      <c r="K6" s="29" t="s">
        <v>0</v>
      </c>
      <c r="L6" s="33" t="s">
        <v>13</v>
      </c>
      <c r="M6" s="14" t="s">
        <v>14</v>
      </c>
      <c r="N6" s="33" t="s">
        <v>15</v>
      </c>
      <c r="O6" s="33" t="s">
        <v>16</v>
      </c>
      <c r="P6" s="33" t="s">
        <v>0</v>
      </c>
      <c r="Q6" s="40" t="s">
        <v>13</v>
      </c>
      <c r="R6" s="15" t="s">
        <v>14</v>
      </c>
      <c r="S6" s="40" t="s">
        <v>15</v>
      </c>
      <c r="T6" s="40" t="s">
        <v>16</v>
      </c>
      <c r="U6" s="40" t="s">
        <v>0</v>
      </c>
    </row>
    <row r="7" spans="1:21" ht="103.5" customHeight="1" x14ac:dyDescent="0.25">
      <c r="A7" s="10">
        <v>1</v>
      </c>
      <c r="B7" s="16" t="s">
        <v>17</v>
      </c>
      <c r="C7" s="17" t="s">
        <v>18</v>
      </c>
      <c r="D7" s="16" t="s">
        <v>19</v>
      </c>
      <c r="E7" s="37">
        <v>6</v>
      </c>
      <c r="F7" s="46"/>
      <c r="G7" s="30">
        <v>15000</v>
      </c>
      <c r="H7" s="47">
        <v>0.19</v>
      </c>
      <c r="I7" s="30">
        <f>+G7*H7</f>
        <v>2850</v>
      </c>
      <c r="J7" s="30">
        <f t="shared" ref="J7:J16" si="0">+G7+I7</f>
        <v>17850</v>
      </c>
      <c r="K7" s="30">
        <f>+J7*E7</f>
        <v>107100</v>
      </c>
      <c r="L7" s="30">
        <v>16800</v>
      </c>
      <c r="M7" s="47">
        <v>0.19</v>
      </c>
      <c r="N7" s="30">
        <f>+L7*M7</f>
        <v>3192</v>
      </c>
      <c r="O7" s="30">
        <f>+L7+N7</f>
        <v>19992</v>
      </c>
      <c r="P7" s="30">
        <f t="shared" ref="P7:P17" si="1">+O7*E7</f>
        <v>119952</v>
      </c>
      <c r="Q7" s="41">
        <f>+(G7+L7)/2</f>
        <v>15900</v>
      </c>
      <c r="R7" s="18">
        <v>0.19</v>
      </c>
      <c r="S7" s="41">
        <f>+Q7*R7</f>
        <v>3021</v>
      </c>
      <c r="T7" s="41">
        <f>+Q7+S7</f>
        <v>18921</v>
      </c>
      <c r="U7" s="41">
        <f>+T7*E7</f>
        <v>113526</v>
      </c>
    </row>
    <row r="8" spans="1:21" ht="126.5" customHeight="1" x14ac:dyDescent="0.25">
      <c r="A8" s="10">
        <f>+A7+1</f>
        <v>2</v>
      </c>
      <c r="B8" s="16" t="s">
        <v>20</v>
      </c>
      <c r="C8" s="17" t="s">
        <v>21</v>
      </c>
      <c r="D8" s="16" t="s">
        <v>22</v>
      </c>
      <c r="E8" s="37">
        <v>3</v>
      </c>
      <c r="F8" s="46"/>
      <c r="G8" s="30">
        <v>195000</v>
      </c>
      <c r="H8" s="19">
        <v>0.19</v>
      </c>
      <c r="I8" s="30">
        <f t="shared" ref="I8:I16" si="2">+G8*H8</f>
        <v>37050</v>
      </c>
      <c r="J8" s="30">
        <f t="shared" si="0"/>
        <v>232050</v>
      </c>
      <c r="K8" s="30">
        <f t="shared" ref="K8:K16" si="3">+J8*E8</f>
        <v>696150</v>
      </c>
      <c r="L8" s="30">
        <v>210000</v>
      </c>
      <c r="M8" s="19">
        <v>0.19</v>
      </c>
      <c r="N8" s="30">
        <f t="shared" ref="N8:N17" si="4">+L8*M8</f>
        <v>39900</v>
      </c>
      <c r="O8" s="30">
        <f t="shared" ref="O8:O17" si="5">+L8+N8</f>
        <v>249900</v>
      </c>
      <c r="P8" s="30">
        <f t="shared" si="1"/>
        <v>749700</v>
      </c>
      <c r="Q8" s="41">
        <f t="shared" ref="Q8:Q17" si="6">+(G8+L8)/2</f>
        <v>202500</v>
      </c>
      <c r="R8" s="20">
        <v>0.19</v>
      </c>
      <c r="S8" s="41">
        <f t="shared" ref="S8:S17" si="7">+Q8*R8</f>
        <v>38475</v>
      </c>
      <c r="T8" s="41">
        <f t="shared" ref="T8:T17" si="8">+Q8+S8</f>
        <v>240975</v>
      </c>
      <c r="U8" s="41">
        <f t="shared" ref="U8:U17" si="9">+T8*E8</f>
        <v>722925</v>
      </c>
    </row>
    <row r="9" spans="1:21" ht="106" customHeight="1" x14ac:dyDescent="0.25">
      <c r="A9" s="10">
        <f t="shared" ref="A9:A17" si="10">+A8+1</f>
        <v>3</v>
      </c>
      <c r="B9" s="10" t="s">
        <v>23</v>
      </c>
      <c r="C9" s="21" t="s">
        <v>24</v>
      </c>
      <c r="D9" s="10" t="s">
        <v>25</v>
      </c>
      <c r="E9" s="10">
        <v>2</v>
      </c>
      <c r="F9" s="10" t="e" vm="1">
        <v>#VALUE!</v>
      </c>
      <c r="G9" s="30">
        <v>9750</v>
      </c>
      <c r="H9" s="19">
        <v>0.19</v>
      </c>
      <c r="I9" s="30">
        <f t="shared" si="2"/>
        <v>1852.5</v>
      </c>
      <c r="J9" s="30">
        <f t="shared" si="0"/>
        <v>11602.5</v>
      </c>
      <c r="K9" s="30">
        <f t="shared" si="3"/>
        <v>23205</v>
      </c>
      <c r="L9" s="30">
        <v>10125</v>
      </c>
      <c r="M9" s="19">
        <v>0.19</v>
      </c>
      <c r="N9" s="30">
        <f t="shared" si="4"/>
        <v>1923.75</v>
      </c>
      <c r="O9" s="30">
        <f t="shared" si="5"/>
        <v>12048.75</v>
      </c>
      <c r="P9" s="30">
        <f t="shared" si="1"/>
        <v>24097.5</v>
      </c>
      <c r="Q9" s="41">
        <f t="shared" si="6"/>
        <v>9937.5</v>
      </c>
      <c r="R9" s="20">
        <v>0.19</v>
      </c>
      <c r="S9" s="41">
        <f t="shared" si="7"/>
        <v>1888.125</v>
      </c>
      <c r="T9" s="41">
        <f t="shared" si="8"/>
        <v>11825.625</v>
      </c>
      <c r="U9" s="41">
        <f t="shared" si="9"/>
        <v>23651.25</v>
      </c>
    </row>
    <row r="10" spans="1:21" ht="130" customHeight="1" x14ac:dyDescent="0.25">
      <c r="A10" s="10">
        <f t="shared" si="10"/>
        <v>4</v>
      </c>
      <c r="B10" s="10" t="s">
        <v>26</v>
      </c>
      <c r="C10" s="21" t="s">
        <v>27</v>
      </c>
      <c r="D10" s="10" t="s">
        <v>19</v>
      </c>
      <c r="E10" s="10">
        <v>1</v>
      </c>
      <c r="F10" s="10" t="e" vm="2">
        <v>#VALUE!</v>
      </c>
      <c r="G10" s="30">
        <v>76050</v>
      </c>
      <c r="H10" s="19">
        <v>0.19</v>
      </c>
      <c r="I10" s="30">
        <f t="shared" si="2"/>
        <v>14449.5</v>
      </c>
      <c r="J10" s="30">
        <f t="shared" si="0"/>
        <v>90499.5</v>
      </c>
      <c r="K10" s="30">
        <f t="shared" si="3"/>
        <v>90499.5</v>
      </c>
      <c r="L10" s="30">
        <v>78975</v>
      </c>
      <c r="M10" s="19">
        <v>0.19</v>
      </c>
      <c r="N10" s="30">
        <f t="shared" si="4"/>
        <v>15005.25</v>
      </c>
      <c r="O10" s="30">
        <f t="shared" si="5"/>
        <v>93980.25</v>
      </c>
      <c r="P10" s="30">
        <f t="shared" si="1"/>
        <v>93980.25</v>
      </c>
      <c r="Q10" s="41">
        <f t="shared" si="6"/>
        <v>77512.5</v>
      </c>
      <c r="R10" s="20">
        <v>0.19</v>
      </c>
      <c r="S10" s="41">
        <f t="shared" si="7"/>
        <v>14727.375</v>
      </c>
      <c r="T10" s="41">
        <f t="shared" si="8"/>
        <v>92239.875</v>
      </c>
      <c r="U10" s="41">
        <f t="shared" si="9"/>
        <v>92239.875</v>
      </c>
    </row>
    <row r="11" spans="1:21" ht="121" customHeight="1" x14ac:dyDescent="0.25">
      <c r="A11" s="10">
        <f t="shared" si="10"/>
        <v>5</v>
      </c>
      <c r="B11" s="10" t="s">
        <v>28</v>
      </c>
      <c r="C11" s="21" t="s">
        <v>29</v>
      </c>
      <c r="D11" s="10" t="s">
        <v>30</v>
      </c>
      <c r="E11" s="10">
        <v>2</v>
      </c>
      <c r="F11" s="10" t="e" vm="3">
        <v>#VALUE!</v>
      </c>
      <c r="G11" s="30">
        <v>10500</v>
      </c>
      <c r="H11" s="19">
        <v>0.19</v>
      </c>
      <c r="I11" s="30">
        <f t="shared" si="2"/>
        <v>1995</v>
      </c>
      <c r="J11" s="30">
        <f t="shared" si="0"/>
        <v>12495</v>
      </c>
      <c r="K11" s="30">
        <f t="shared" si="3"/>
        <v>24990</v>
      </c>
      <c r="L11" s="30">
        <v>27000</v>
      </c>
      <c r="M11" s="19">
        <v>0.19</v>
      </c>
      <c r="N11" s="30">
        <f t="shared" si="4"/>
        <v>5130</v>
      </c>
      <c r="O11" s="30">
        <f t="shared" si="5"/>
        <v>32130</v>
      </c>
      <c r="P11" s="30">
        <f t="shared" si="1"/>
        <v>64260</v>
      </c>
      <c r="Q11" s="41">
        <f t="shared" si="6"/>
        <v>18750</v>
      </c>
      <c r="R11" s="20">
        <v>0.19</v>
      </c>
      <c r="S11" s="41">
        <f t="shared" si="7"/>
        <v>3562.5</v>
      </c>
      <c r="T11" s="41">
        <f t="shared" si="8"/>
        <v>22312.5</v>
      </c>
      <c r="U11" s="41">
        <f t="shared" si="9"/>
        <v>44625</v>
      </c>
    </row>
    <row r="12" spans="1:21" ht="104" customHeight="1" x14ac:dyDescent="0.25">
      <c r="A12" s="10">
        <f t="shared" si="10"/>
        <v>6</v>
      </c>
      <c r="B12" s="10" t="s">
        <v>31</v>
      </c>
      <c r="C12" s="21" t="s">
        <v>32</v>
      </c>
      <c r="D12" s="10" t="s">
        <v>19</v>
      </c>
      <c r="E12" s="10">
        <v>1</v>
      </c>
      <c r="F12" s="10" t="e" vm="4">
        <v>#VALUE!</v>
      </c>
      <c r="G12" s="30">
        <v>52000</v>
      </c>
      <c r="H12" s="19">
        <v>0.19</v>
      </c>
      <c r="I12" s="30">
        <f t="shared" si="2"/>
        <v>9880</v>
      </c>
      <c r="J12" s="30">
        <f t="shared" si="0"/>
        <v>61880</v>
      </c>
      <c r="K12" s="30">
        <f t="shared" si="3"/>
        <v>61880</v>
      </c>
      <c r="L12" s="30">
        <v>54000</v>
      </c>
      <c r="M12" s="19">
        <v>0.19</v>
      </c>
      <c r="N12" s="30">
        <f t="shared" si="4"/>
        <v>10260</v>
      </c>
      <c r="O12" s="30">
        <f t="shared" si="5"/>
        <v>64260</v>
      </c>
      <c r="P12" s="30">
        <f t="shared" si="1"/>
        <v>64260</v>
      </c>
      <c r="Q12" s="41">
        <f t="shared" si="6"/>
        <v>53000</v>
      </c>
      <c r="R12" s="20">
        <v>0.19</v>
      </c>
      <c r="S12" s="41">
        <f t="shared" si="7"/>
        <v>10070</v>
      </c>
      <c r="T12" s="41">
        <f t="shared" si="8"/>
        <v>63070</v>
      </c>
      <c r="U12" s="41">
        <f t="shared" si="9"/>
        <v>63070</v>
      </c>
    </row>
    <row r="13" spans="1:21" ht="139" customHeight="1" x14ac:dyDescent="0.25">
      <c r="A13" s="10">
        <f t="shared" si="10"/>
        <v>7</v>
      </c>
      <c r="B13" s="10" t="s">
        <v>33</v>
      </c>
      <c r="C13" s="21" t="s">
        <v>34</v>
      </c>
      <c r="D13" s="10" t="s">
        <v>25</v>
      </c>
      <c r="E13" s="10">
        <v>4</v>
      </c>
      <c r="F13" s="10"/>
      <c r="G13" s="30">
        <v>87100</v>
      </c>
      <c r="H13" s="19">
        <v>0.19</v>
      </c>
      <c r="I13" s="30">
        <f t="shared" si="2"/>
        <v>16549</v>
      </c>
      <c r="J13" s="30">
        <f t="shared" si="0"/>
        <v>103649</v>
      </c>
      <c r="K13" s="30">
        <f t="shared" si="3"/>
        <v>414596</v>
      </c>
      <c r="L13" s="30">
        <v>90450</v>
      </c>
      <c r="M13" s="19">
        <v>0.19</v>
      </c>
      <c r="N13" s="30">
        <f t="shared" si="4"/>
        <v>17185.5</v>
      </c>
      <c r="O13" s="30">
        <f t="shared" si="5"/>
        <v>107635.5</v>
      </c>
      <c r="P13" s="30">
        <f t="shared" si="1"/>
        <v>430542</v>
      </c>
      <c r="Q13" s="41">
        <f t="shared" si="6"/>
        <v>88775</v>
      </c>
      <c r="R13" s="20">
        <v>0.19</v>
      </c>
      <c r="S13" s="41">
        <f t="shared" si="7"/>
        <v>16867.25</v>
      </c>
      <c r="T13" s="41">
        <f t="shared" si="8"/>
        <v>105642.25</v>
      </c>
      <c r="U13" s="41">
        <f t="shared" si="9"/>
        <v>422569</v>
      </c>
    </row>
    <row r="14" spans="1:21" ht="174" customHeight="1" x14ac:dyDescent="0.25">
      <c r="A14" s="10">
        <f t="shared" si="10"/>
        <v>8</v>
      </c>
      <c r="B14" s="10" t="s">
        <v>33</v>
      </c>
      <c r="C14" s="21" t="s">
        <v>35</v>
      </c>
      <c r="D14" s="10" t="s">
        <v>36</v>
      </c>
      <c r="E14" s="10">
        <v>4</v>
      </c>
      <c r="F14" s="10"/>
      <c r="G14" s="30">
        <v>12000</v>
      </c>
      <c r="H14" s="19">
        <v>0.19</v>
      </c>
      <c r="I14" s="30">
        <f t="shared" si="2"/>
        <v>2280</v>
      </c>
      <c r="J14" s="30">
        <f t="shared" si="0"/>
        <v>14280</v>
      </c>
      <c r="K14" s="30">
        <f t="shared" si="3"/>
        <v>57120</v>
      </c>
      <c r="L14" s="30">
        <v>12500</v>
      </c>
      <c r="M14" s="19">
        <v>0.19</v>
      </c>
      <c r="N14" s="30">
        <f t="shared" si="4"/>
        <v>2375</v>
      </c>
      <c r="O14" s="30">
        <f t="shared" si="5"/>
        <v>14875</v>
      </c>
      <c r="P14" s="30">
        <f t="shared" si="1"/>
        <v>59500</v>
      </c>
      <c r="Q14" s="41">
        <f t="shared" si="6"/>
        <v>12250</v>
      </c>
      <c r="R14" s="20">
        <v>0.19</v>
      </c>
      <c r="S14" s="41">
        <f t="shared" si="7"/>
        <v>2327.5</v>
      </c>
      <c r="T14" s="41">
        <f t="shared" si="8"/>
        <v>14577.5</v>
      </c>
      <c r="U14" s="41">
        <f t="shared" si="9"/>
        <v>58310</v>
      </c>
    </row>
    <row r="15" spans="1:21" ht="143.5" customHeight="1" x14ac:dyDescent="0.25">
      <c r="A15" s="10">
        <f t="shared" si="10"/>
        <v>9</v>
      </c>
      <c r="B15" s="10" t="s">
        <v>37</v>
      </c>
      <c r="C15" s="21" t="s">
        <v>38</v>
      </c>
      <c r="D15" s="10" t="s">
        <v>25</v>
      </c>
      <c r="E15" s="10">
        <v>3</v>
      </c>
      <c r="F15" s="10"/>
      <c r="G15" s="30">
        <v>32500</v>
      </c>
      <c r="H15" s="19">
        <v>0.19</v>
      </c>
      <c r="I15" s="30">
        <f t="shared" si="2"/>
        <v>6175</v>
      </c>
      <c r="J15" s="30">
        <f t="shared" si="0"/>
        <v>38675</v>
      </c>
      <c r="K15" s="30">
        <f t="shared" si="3"/>
        <v>116025</v>
      </c>
      <c r="L15" s="30">
        <v>33750</v>
      </c>
      <c r="M15" s="19">
        <v>0.19</v>
      </c>
      <c r="N15" s="30">
        <f t="shared" si="4"/>
        <v>6412.5</v>
      </c>
      <c r="O15" s="30">
        <f t="shared" si="5"/>
        <v>40162.5</v>
      </c>
      <c r="P15" s="30">
        <f t="shared" si="1"/>
        <v>120487.5</v>
      </c>
      <c r="Q15" s="41">
        <f t="shared" si="6"/>
        <v>33125</v>
      </c>
      <c r="R15" s="20">
        <v>0.19</v>
      </c>
      <c r="S15" s="41">
        <f t="shared" si="7"/>
        <v>6293.75</v>
      </c>
      <c r="T15" s="41">
        <f t="shared" si="8"/>
        <v>39418.75</v>
      </c>
      <c r="U15" s="41">
        <f t="shared" si="9"/>
        <v>118256.25</v>
      </c>
    </row>
    <row r="16" spans="1:21" ht="114" customHeight="1" x14ac:dyDescent="0.25">
      <c r="A16" s="10">
        <f t="shared" si="10"/>
        <v>10</v>
      </c>
      <c r="B16" s="10" t="s">
        <v>39</v>
      </c>
      <c r="C16" s="21" t="s">
        <v>40</v>
      </c>
      <c r="D16" s="10" t="s">
        <v>25</v>
      </c>
      <c r="E16" s="10">
        <v>3</v>
      </c>
      <c r="F16" s="10" t="e" vm="5">
        <v>#VALUE!</v>
      </c>
      <c r="G16" s="30">
        <v>22100</v>
      </c>
      <c r="H16" s="19">
        <v>0.19</v>
      </c>
      <c r="I16" s="30">
        <f t="shared" si="2"/>
        <v>4199</v>
      </c>
      <c r="J16" s="30">
        <f t="shared" si="0"/>
        <v>26299</v>
      </c>
      <c r="K16" s="30">
        <f t="shared" si="3"/>
        <v>78897</v>
      </c>
      <c r="L16" s="30">
        <v>22950</v>
      </c>
      <c r="M16" s="19">
        <v>0.19</v>
      </c>
      <c r="N16" s="30">
        <f t="shared" si="4"/>
        <v>4360.5</v>
      </c>
      <c r="O16" s="30">
        <f t="shared" si="5"/>
        <v>27310.5</v>
      </c>
      <c r="P16" s="30">
        <f t="shared" si="1"/>
        <v>81931.5</v>
      </c>
      <c r="Q16" s="41">
        <f t="shared" si="6"/>
        <v>22525</v>
      </c>
      <c r="R16" s="20">
        <v>0.19</v>
      </c>
      <c r="S16" s="41">
        <f t="shared" si="7"/>
        <v>4279.75</v>
      </c>
      <c r="T16" s="41">
        <f t="shared" si="8"/>
        <v>26804.75</v>
      </c>
      <c r="U16" s="41">
        <f t="shared" si="9"/>
        <v>80414.25</v>
      </c>
    </row>
    <row r="17" spans="1:21" ht="122.5" customHeight="1" x14ac:dyDescent="0.25">
      <c r="A17" s="10">
        <f t="shared" si="10"/>
        <v>11</v>
      </c>
      <c r="B17" s="16" t="s">
        <v>41</v>
      </c>
      <c r="C17" s="17" t="s">
        <v>42</v>
      </c>
      <c r="D17" s="16" t="s">
        <v>19</v>
      </c>
      <c r="E17" s="37">
        <v>4</v>
      </c>
      <c r="F17" s="37" t="e" vm="6">
        <v>#VALUE!</v>
      </c>
      <c r="G17" s="30">
        <v>52000</v>
      </c>
      <c r="H17" s="19">
        <v>0.19</v>
      </c>
      <c r="I17" s="30">
        <f>+G17*H17</f>
        <v>9880</v>
      </c>
      <c r="J17" s="30">
        <f>+G17+I17</f>
        <v>61880</v>
      </c>
      <c r="K17" s="30">
        <f>+J17*E17</f>
        <v>247520</v>
      </c>
      <c r="L17" s="30">
        <v>54000</v>
      </c>
      <c r="M17" s="19">
        <v>0.19</v>
      </c>
      <c r="N17" s="30">
        <f t="shared" si="4"/>
        <v>10260</v>
      </c>
      <c r="O17" s="30">
        <f t="shared" si="5"/>
        <v>64260</v>
      </c>
      <c r="P17" s="30">
        <f t="shared" si="1"/>
        <v>257040</v>
      </c>
      <c r="Q17" s="41">
        <f t="shared" si="6"/>
        <v>53000</v>
      </c>
      <c r="R17" s="20">
        <v>0.19</v>
      </c>
      <c r="S17" s="41">
        <f t="shared" si="7"/>
        <v>10070</v>
      </c>
      <c r="T17" s="41">
        <f t="shared" si="8"/>
        <v>63070</v>
      </c>
      <c r="U17" s="41">
        <f t="shared" si="9"/>
        <v>252280</v>
      </c>
    </row>
    <row r="18" spans="1:21" ht="30" customHeight="1" x14ac:dyDescent="0.3">
      <c r="A18" s="22"/>
      <c r="B18" s="22"/>
      <c r="C18" s="23"/>
      <c r="D18" s="24"/>
      <c r="E18" s="9"/>
      <c r="F18" s="9"/>
      <c r="G18" s="31"/>
      <c r="H18" s="24"/>
      <c r="I18" s="26"/>
      <c r="J18" s="34" t="s">
        <v>43</v>
      </c>
      <c r="K18" s="48">
        <f>SUM(K7:K17)</f>
        <v>1917982.5</v>
      </c>
      <c r="L18" s="31"/>
      <c r="M18" s="24"/>
      <c r="N18" s="26"/>
      <c r="O18" s="34" t="s">
        <v>43</v>
      </c>
      <c r="P18" s="48">
        <f>SUM(P7:P17)</f>
        <v>2065750.75</v>
      </c>
      <c r="Q18" s="42"/>
      <c r="R18" s="25"/>
      <c r="S18" s="38"/>
      <c r="T18" s="40" t="s">
        <v>43</v>
      </c>
      <c r="U18" s="43">
        <f>SUM(U7:U17)</f>
        <v>1991866.625</v>
      </c>
    </row>
    <row r="19" spans="1:21" ht="30" customHeight="1" x14ac:dyDescent="0.3">
      <c r="A19" s="22"/>
      <c r="B19" s="22"/>
      <c r="C19" s="23"/>
      <c r="D19" s="24"/>
      <c r="E19" s="9"/>
      <c r="F19" s="9"/>
      <c r="G19" s="31"/>
      <c r="H19" s="24"/>
      <c r="I19" s="26"/>
      <c r="J19" s="26"/>
      <c r="K19" s="26"/>
      <c r="L19" s="31"/>
      <c r="M19" s="24"/>
      <c r="N19" s="26"/>
      <c r="O19" s="26"/>
      <c r="P19" s="26"/>
      <c r="Q19" s="42"/>
      <c r="R19" s="25"/>
      <c r="S19" s="38"/>
      <c r="T19" s="38"/>
      <c r="U19" s="38"/>
    </row>
    <row r="20" spans="1:21" ht="30" customHeight="1" x14ac:dyDescent="0.3">
      <c r="A20" s="22"/>
      <c r="B20" s="22"/>
      <c r="C20" s="23"/>
      <c r="D20" s="24"/>
      <c r="E20" s="9"/>
      <c r="F20" s="9"/>
      <c r="G20" s="49"/>
      <c r="H20" s="24"/>
      <c r="I20" s="50"/>
      <c r="J20" s="50"/>
      <c r="K20" s="51"/>
      <c r="L20" s="49"/>
      <c r="M20" s="24"/>
      <c r="N20" s="26"/>
      <c r="O20" s="26"/>
      <c r="P20" s="26"/>
      <c r="Q20" s="42"/>
      <c r="R20" s="25"/>
      <c r="S20" s="38"/>
      <c r="T20" s="34" t="s">
        <v>44</v>
      </c>
      <c r="U20" s="44">
        <v>2000000</v>
      </c>
    </row>
    <row r="21" spans="1:21" ht="30" customHeight="1" x14ac:dyDescent="0.3">
      <c r="A21" s="22"/>
      <c r="B21" s="22"/>
      <c r="C21" s="23"/>
      <c r="D21" s="24"/>
      <c r="E21" s="9"/>
      <c r="F21" s="9"/>
      <c r="G21" s="49"/>
      <c r="H21" s="24"/>
      <c r="I21" s="50"/>
      <c r="J21" s="50"/>
      <c r="K21" s="50"/>
      <c r="L21" s="49"/>
      <c r="M21" s="24"/>
      <c r="N21" s="26"/>
      <c r="O21" s="26"/>
      <c r="P21" s="26"/>
      <c r="Q21" s="42"/>
      <c r="R21" s="25"/>
      <c r="S21" s="38"/>
      <c r="T21" s="45" t="s">
        <v>45</v>
      </c>
      <c r="U21" s="45">
        <f>+U18-U20</f>
        <v>-8133.375</v>
      </c>
    </row>
  </sheetData>
  <mergeCells count="6">
    <mergeCell ref="Q5:U5"/>
    <mergeCell ref="A1:A5"/>
    <mergeCell ref="B1:C5"/>
    <mergeCell ref="D1:F2"/>
    <mergeCell ref="G5:K5"/>
    <mergeCell ref="L5:P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ARTESANIAS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DIRECCION-FINANCIERA</dc:creator>
  <cp:lastModifiedBy>Sandra Milena Alvaran Melo</cp:lastModifiedBy>
  <dcterms:created xsi:type="dcterms:W3CDTF">2025-05-27T03:38:33Z</dcterms:created>
  <dcterms:modified xsi:type="dcterms:W3CDTF">2026-05-21T12:36:21Z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2026-04-21T16:24:10Z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36efc0b6-ce89-4df1-adb4-052bed57c019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