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ee38112a76b9217/Documentos/documentos/CONTRALORIA/2026/META/DOCUMENTOS PARA PUBLICAR/"/>
    </mc:Choice>
  </mc:AlternateContent>
  <xr:revisionPtr revIDLastSave="0" documentId="13_ncr:1_{BCF03FE6-2296-411C-9572-99848D111179}" xr6:coauthVersionLast="47" xr6:coauthVersionMax="47" xr10:uidLastSave="{00000000-0000-0000-0000-000000000000}"/>
  <bookViews>
    <workbookView xWindow="705" yWindow="180" windowWidth="13965" windowHeight="15480" firstSheet="1" activeTab="1" xr2:uid="{00000000-000D-0000-FFFF-FFFF00000000}"/>
  </bookViews>
  <sheets>
    <sheet name="Estudio de Mercado (2)" sheetId="3" state="hidden" r:id="rId1"/>
    <sheet name="Hoja1" sheetId="4" r:id="rId2"/>
  </sheets>
  <definedNames>
    <definedName name="_GoBack" localSheetId="0">'Estudio de Mercado (2)'!#REF!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4" l="1"/>
  <c r="S9" i="3"/>
  <c r="S10" i="3"/>
  <c r="S11" i="3"/>
  <c r="S12" i="3"/>
  <c r="S13" i="3"/>
  <c r="S8" i="3"/>
  <c r="Q8" i="3"/>
  <c r="S16" i="3" l="1"/>
  <c r="H14" i="4"/>
  <c r="G14" i="4"/>
  <c r="F9" i="4"/>
  <c r="F10" i="4"/>
  <c r="F11" i="4"/>
  <c r="F12" i="4"/>
  <c r="F13" i="4"/>
  <c r="F8" i="4"/>
  <c r="C9" i="4"/>
  <c r="C10" i="4"/>
  <c r="C11" i="4"/>
  <c r="C12" i="4"/>
  <c r="C13" i="4"/>
  <c r="C8" i="4"/>
  <c r="H23" i="3"/>
  <c r="I23" i="3" s="1"/>
  <c r="H18" i="3"/>
  <c r="I18" i="3" s="1"/>
  <c r="J23" i="3" l="1"/>
  <c r="K23" i="3" s="1"/>
  <c r="J18" i="3"/>
  <c r="K18" i="3" s="1"/>
  <c r="Q13" i="3"/>
  <c r="P16" i="3"/>
  <c r="H8" i="3"/>
  <c r="I8" i="3" s="1"/>
  <c r="J8" i="3" s="1"/>
  <c r="F16" i="3"/>
  <c r="Q11" i="3"/>
  <c r="Q9" i="3"/>
  <c r="Q10" i="3"/>
  <c r="Q12" i="3"/>
  <c r="M12" i="3"/>
  <c r="O12" i="3" s="1"/>
  <c r="M9" i="3"/>
  <c r="O9" i="3" s="1"/>
  <c r="M10" i="3"/>
  <c r="O10" i="3" s="1"/>
  <c r="M11" i="3"/>
  <c r="O11" i="3" s="1"/>
  <c r="M13" i="3"/>
  <c r="O13" i="3" s="1"/>
  <c r="M8" i="3"/>
  <c r="O8" i="3" s="1"/>
  <c r="N9" i="3"/>
  <c r="N10" i="3"/>
  <c r="N11" i="3"/>
  <c r="N12" i="3"/>
  <c r="N13" i="3"/>
  <c r="N8" i="3"/>
  <c r="H13" i="3"/>
  <c r="I13" i="3" s="1"/>
  <c r="J13" i="3" s="1"/>
  <c r="H12" i="3"/>
  <c r="I12" i="3" s="1"/>
  <c r="J12" i="3" s="1"/>
  <c r="H11" i="3"/>
  <c r="I11" i="3" s="1"/>
  <c r="J11" i="3" s="1"/>
  <c r="H10" i="3"/>
  <c r="I10" i="3" s="1"/>
  <c r="J10" i="3" s="1"/>
  <c r="H9" i="3"/>
  <c r="I9" i="3" s="1"/>
  <c r="J9" i="3" s="1"/>
  <c r="K16" i="3"/>
  <c r="Q16" i="3" l="1"/>
  <c r="R16" i="3"/>
</calcChain>
</file>

<file path=xl/sharedStrings.xml><?xml version="1.0" encoding="utf-8"?>
<sst xmlns="http://schemas.openxmlformats.org/spreadsheetml/2006/main" count="56" uniqueCount="26">
  <si>
    <t>ESTUDIO DE MERCADO</t>
  </si>
  <si>
    <t>CANTIDAD</t>
  </si>
  <si>
    <t>VALOR TOTAL CON IVA</t>
  </si>
  <si>
    <t xml:space="preserve">ITEM </t>
  </si>
  <si>
    <t>PROMEDIO</t>
  </si>
  <si>
    <t>TOTAL:</t>
  </si>
  <si>
    <t xml:space="preserve">Código: </t>
  </si>
  <si>
    <t>Versión:</t>
  </si>
  <si>
    <t>F-A-3013-19</t>
  </si>
  <si>
    <t>Proceso de Gestión de Contratación 
Formato Estudio de Mercado</t>
  </si>
  <si>
    <t>IVA</t>
  </si>
  <si>
    <t xml:space="preserve">VALOR TOTAL CON IVA </t>
  </si>
  <si>
    <t>VALOR UNITARIO CON IVA</t>
  </si>
  <si>
    <t xml:space="preserve">VALOR TOTAL CON  IVA </t>
  </si>
  <si>
    <t>JCV INGENIERIA INCOVILLANOS</t>
  </si>
  <si>
    <t xml:space="preserve">INTEGRACION DE FUNCIONARIOS E HIJOS </t>
  </si>
  <si>
    <t>CAMINATA ECOLOGICA</t>
  </si>
  <si>
    <t xml:space="preserve">ENCUENTRO DIVERSIDAD CULTURAL </t>
  </si>
  <si>
    <t>JORNADA CULTURAL ZAPEROCO</t>
  </si>
  <si>
    <t xml:space="preserve">INTEGRACION DE FUNCIONARIOS   </t>
  </si>
  <si>
    <t>DIA DE LA SECRETARIA</t>
  </si>
  <si>
    <t>PRESUPUESTO TOTAL DE LA GERENCIA VIGENCIA 2026</t>
  </si>
  <si>
    <t>CONSTRUCTORA MAGNUS SAS</t>
  </si>
  <si>
    <t xml:space="preserve">CDP 1826 </t>
  </si>
  <si>
    <t>OPERADORES E INVERSIONISTAS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</si>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</sst>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color rgb="FF00B050"/>
      <name val="Arial"/>
      <family val="2"/>
    </font>
    <font>
      <b/>
      <sz val="8"/>
      <color rgb="FF00B050"/>
      <name val="Arial"/>
      <family val="2"/>
    </font>
    <font>
      <sz val="10"/>
      <color rgb="FF00B05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44" fontId="0" fillId="0" borderId="0" xfId="0" applyNumberFormat="1"/>
    <xf numFmtId="0" fontId="3" fillId="0" borderId="0" xfId="0" applyFont="1" applyAlignment="1">
      <alignment horizont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0" fillId="0" borderId="0" xfId="0" applyNumberForma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164" fontId="8" fillId="0" borderId="1" xfId="1" applyNumberFormat="1" applyFont="1" applyBorder="1"/>
    <xf numFmtId="0" fontId="1" fillId="0" borderId="4" xfId="0" applyFont="1" applyBorder="1"/>
    <xf numFmtId="164" fontId="1" fillId="0" borderId="4" xfId="0" applyNumberFormat="1" applyFont="1" applyBorder="1"/>
    <xf numFmtId="0" fontId="5" fillId="4" borderId="1" xfId="0" applyFont="1" applyFill="1" applyBorder="1" applyAlignment="1">
      <alignment horizontal="center" wrapText="1"/>
    </xf>
    <xf numFmtId="164" fontId="8" fillId="6" borderId="1" xfId="1" applyNumberFormat="1" applyFont="1" applyFill="1" applyBorder="1"/>
    <xf numFmtId="164" fontId="8" fillId="0" borderId="1" xfId="1" applyNumberFormat="1" applyFont="1" applyFill="1" applyBorder="1"/>
    <xf numFmtId="0" fontId="9" fillId="0" borderId="0" xfId="0" applyFont="1"/>
    <xf numFmtId="164" fontId="3" fillId="0" borderId="0" xfId="0" applyNumberFormat="1" applyFont="1"/>
    <xf numFmtId="0" fontId="1" fillId="0" borderId="10" xfId="0" applyFont="1" applyBorder="1"/>
    <xf numFmtId="0" fontId="5" fillId="4" borderId="11" xfId="0" applyFont="1" applyFill="1" applyBorder="1" applyAlignment="1">
      <alignment wrapText="1"/>
    </xf>
    <xf numFmtId="164" fontId="1" fillId="0" borderId="12" xfId="0" applyNumberFormat="1" applyFont="1" applyBorder="1"/>
    <xf numFmtId="0" fontId="8" fillId="0" borderId="9" xfId="0" applyFont="1" applyFill="1" applyBorder="1"/>
    <xf numFmtId="44" fontId="0" fillId="0" borderId="0" xfId="1" applyFont="1"/>
    <xf numFmtId="164" fontId="10" fillId="0" borderId="1" xfId="1" applyNumberFormat="1" applyFont="1" applyFill="1" applyBorder="1"/>
    <xf numFmtId="164" fontId="10" fillId="0" borderId="1" xfId="1" applyNumberFormat="1" applyFont="1" applyBorder="1"/>
    <xf numFmtId="0" fontId="10" fillId="0" borderId="11" xfId="0" applyFont="1" applyFill="1" applyBorder="1" applyAlignment="1">
      <alignment horizontal="center" vertical="center"/>
    </xf>
    <xf numFmtId="44" fontId="10" fillId="4" borderId="1" xfId="1" applyNumberFormat="1" applyFont="1" applyFill="1" applyBorder="1"/>
    <xf numFmtId="44" fontId="1" fillId="4" borderId="4" xfId="0" applyNumberFormat="1" applyFont="1" applyFill="1" applyBorder="1"/>
    <xf numFmtId="44" fontId="11" fillId="4" borderId="1" xfId="1" applyNumberFormat="1" applyFont="1" applyFill="1" applyBorder="1"/>
    <xf numFmtId="0" fontId="11" fillId="0" borderId="11" xfId="0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44" fontId="12" fillId="0" borderId="1" xfId="1" applyFont="1" applyBorder="1"/>
    <xf numFmtId="164" fontId="11" fillId="0" borderId="1" xfId="1" applyNumberFormat="1" applyFont="1" applyBorder="1"/>
    <xf numFmtId="44" fontId="1" fillId="6" borderId="4" xfId="0" applyNumberFormat="1" applyFont="1" applyFill="1" applyBorder="1"/>
    <xf numFmtId="0" fontId="4" fillId="0" borderId="9" xfId="0" applyFont="1" applyBorder="1"/>
    <xf numFmtId="0" fontId="4" fillId="0" borderId="9" xfId="0" applyFont="1" applyFill="1" applyBorder="1"/>
    <xf numFmtId="164" fontId="11" fillId="4" borderId="1" xfId="1" applyNumberFormat="1" applyFont="1" applyFill="1" applyBorder="1"/>
    <xf numFmtId="6" fontId="9" fillId="8" borderId="0" xfId="0" applyNumberFormat="1" applyFont="1" applyFill="1"/>
    <xf numFmtId="0" fontId="10" fillId="0" borderId="1" xfId="0" applyFont="1" applyBorder="1" applyAlignment="1">
      <alignment horizontal="center" vertical="center"/>
    </xf>
    <xf numFmtId="164" fontId="10" fillId="6" borderId="1" xfId="1" applyNumberFormat="1" applyFont="1" applyFill="1" applyBorder="1"/>
    <xf numFmtId="0" fontId="14" fillId="3" borderId="11" xfId="0" applyFont="1" applyFill="1" applyBorder="1" applyAlignment="1">
      <alignment wrapText="1"/>
    </xf>
    <xf numFmtId="0" fontId="14" fillId="3" borderId="1" xfId="0" applyFont="1" applyFill="1" applyBorder="1" applyAlignment="1">
      <alignment horizontal="center" wrapText="1"/>
    </xf>
    <xf numFmtId="0" fontId="15" fillId="0" borderId="11" xfId="0" applyFont="1" applyBorder="1" applyAlignment="1">
      <alignment horizontal="center" vertical="center"/>
    </xf>
    <xf numFmtId="164" fontId="15" fillId="0" borderId="1" xfId="1" applyNumberFormat="1" applyFont="1" applyFill="1" applyBorder="1"/>
    <xf numFmtId="164" fontId="15" fillId="0" borderId="1" xfId="1" applyNumberFormat="1" applyFont="1" applyBorder="1"/>
    <xf numFmtId="164" fontId="15" fillId="3" borderId="1" xfId="1" applyNumberFormat="1" applyFont="1" applyFill="1" applyBorder="1"/>
    <xf numFmtId="0" fontId="15" fillId="0" borderId="11" xfId="0" applyFont="1" applyFill="1" applyBorder="1" applyAlignment="1">
      <alignment horizontal="center" vertical="center"/>
    </xf>
    <xf numFmtId="0" fontId="13" fillId="0" borderId="1" xfId="0" applyFont="1" applyBorder="1"/>
    <xf numFmtId="164" fontId="13" fillId="3" borderId="1" xfId="0" applyNumberFormat="1" applyFont="1" applyFill="1" applyBorder="1"/>
    <xf numFmtId="0" fontId="4" fillId="0" borderId="6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wrapText="1"/>
    </xf>
    <xf numFmtId="164" fontId="11" fillId="0" borderId="1" xfId="1" applyNumberFormat="1" applyFont="1" applyFill="1" applyBorder="1"/>
    <xf numFmtId="44" fontId="11" fillId="6" borderId="1" xfId="1" applyNumberFormat="1" applyFont="1" applyFill="1" applyBorder="1"/>
    <xf numFmtId="0" fontId="0" fillId="9" borderId="0" xfId="0" applyFill="1"/>
    <xf numFmtId="6" fontId="0" fillId="9" borderId="0" xfId="0" applyNumberFormat="1" applyFill="1"/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4" fontId="0" fillId="0" borderId="1" xfId="1" applyFont="1" applyBorder="1"/>
    <xf numFmtId="44" fontId="0" fillId="4" borderId="14" xfId="0" applyNumberFormat="1" applyFill="1" applyBorder="1"/>
    <xf numFmtId="0" fontId="17" fillId="3" borderId="1" xfId="0" applyFont="1" applyFill="1" applyBorder="1" applyAlignment="1">
      <alignment horizontal="center" vertical="center" wrapText="1"/>
    </xf>
    <xf numFmtId="44" fontId="0" fillId="3" borderId="15" xfId="0" applyNumberFormat="1" applyFill="1" applyBorder="1"/>
    <xf numFmtId="0" fontId="4" fillId="0" borderId="27" xfId="0" applyFont="1" applyBorder="1"/>
    <xf numFmtId="0" fontId="4" fillId="0" borderId="28" xfId="0" applyFont="1" applyFill="1" applyBorder="1"/>
    <xf numFmtId="0" fontId="4" fillId="0" borderId="22" xfId="0" applyFont="1" applyFill="1" applyBorder="1"/>
    <xf numFmtId="0" fontId="17" fillId="4" borderId="24" xfId="0" applyFont="1" applyFill="1" applyBorder="1" applyAlignment="1">
      <alignment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/>
    </xf>
    <xf numFmtId="44" fontId="0" fillId="0" borderId="3" xfId="1" applyFont="1" applyBorder="1"/>
    <xf numFmtId="0" fontId="11" fillId="0" borderId="24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44" fontId="0" fillId="0" borderId="4" xfId="1" applyFont="1" applyBorder="1"/>
    <xf numFmtId="44" fontId="0" fillId="0" borderId="5" xfId="1" applyFont="1" applyBorder="1"/>
    <xf numFmtId="0" fontId="17" fillId="3" borderId="24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44" fontId="3" fillId="0" borderId="0" xfId="1" applyFont="1"/>
    <xf numFmtId="44" fontId="18" fillId="0" borderId="0" xfId="1" applyFont="1"/>
    <xf numFmtId="44" fontId="18" fillId="0" borderId="0" xfId="1" applyFont="1" applyAlignment="1">
      <alignment horizontal="center" vertical="center"/>
    </xf>
    <xf numFmtId="44" fontId="18" fillId="0" borderId="0" xfId="1" applyFont="1" applyAlignment="1">
      <alignment horizontal="center" vertical="center" wrapText="1"/>
    </xf>
    <xf numFmtId="0" fontId="1" fillId="5" borderId="9" xfId="0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wrapText="1"/>
    </xf>
    <xf numFmtId="0" fontId="16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164" fontId="1" fillId="7" borderId="4" xfId="0" applyNumberFormat="1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164" fontId="8" fillId="0" borderId="1" xfId="1" applyNumberFormat="1" applyFont="1" applyBorder="1" applyAlignment="1">
      <alignment horizontal="center"/>
    </xf>
    <xf numFmtId="164" fontId="8" fillId="0" borderId="3" xfId="1" applyNumberFormat="1" applyFont="1" applyBorder="1" applyAlignment="1">
      <alignment horizontal="center"/>
    </xf>
    <xf numFmtId="0" fontId="16" fillId="3" borderId="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 wrapText="1"/>
    </xf>
    <xf numFmtId="0" fontId="16" fillId="7" borderId="8" xfId="0" applyFont="1" applyFill="1" applyBorder="1" applyAlignment="1">
      <alignment horizontal="center" vertical="center" wrapText="1"/>
    </xf>
    <xf numFmtId="0" fontId="16" fillId="7" borderId="24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44" fontId="9" fillId="7" borderId="10" xfId="0" applyNumberFormat="1" applyFont="1" applyFill="1" applyBorder="1" applyAlignment="1">
      <alignment horizontal="center"/>
    </xf>
    <xf numFmtId="0" fontId="9" fillId="7" borderId="26" xfId="0" applyFont="1" applyFill="1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164" fontId="0" fillId="0" borderId="25" xfId="1" applyNumberFormat="1" applyFont="1" applyBorder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6" fillId="7" borderId="20" xfId="0" applyFont="1" applyFill="1" applyBorder="1" applyAlignment="1">
      <alignment horizontal="center"/>
    </xf>
    <xf numFmtId="0" fontId="16" fillId="7" borderId="13" xfId="0" applyFont="1" applyFill="1" applyBorder="1" applyAlignment="1">
      <alignment horizontal="center"/>
    </xf>
    <xf numFmtId="0" fontId="16" fillId="7" borderId="23" xfId="0" applyFont="1" applyFill="1" applyBorder="1" applyAlignment="1">
      <alignment horizontal="center"/>
    </xf>
    <xf numFmtId="0" fontId="16" fillId="10" borderId="21" xfId="0" applyFont="1" applyFill="1" applyBorder="1" applyAlignment="1">
      <alignment horizontal="center" vertical="center" wrapText="1"/>
    </xf>
    <xf numFmtId="0" fontId="16" fillId="10" borderId="22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0</xdr:row>
      <xdr:rowOff>13607</xdr:rowOff>
    </xdr:from>
    <xdr:to>
      <xdr:col>0</xdr:col>
      <xdr:colOff>3001291</xdr:colOff>
      <xdr:row>2</xdr:row>
      <xdr:rowOff>68036</xdr:rowOff>
    </xdr:to>
    <xdr:pic>
      <xdr:nvPicPr>
        <xdr:cNvPr id="2" name="Imagen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13607"/>
          <a:ext cx="2782217" cy="435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0</xdr:row>
      <xdr:rowOff>13607</xdr:rowOff>
    </xdr:from>
    <xdr:to>
      <xdr:col>0</xdr:col>
      <xdr:colOff>3001291</xdr:colOff>
      <xdr:row>2</xdr:row>
      <xdr:rowOff>68036</xdr:rowOff>
    </xdr:to>
    <xdr:pic>
      <xdr:nvPicPr>
        <xdr:cNvPr id="2" name="Imagen 1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13607"/>
          <a:ext cx="2039267" cy="435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opLeftCell="F1" zoomScale="115" zoomScaleNormal="115" workbookViewId="0">
      <selection activeCell="S17" sqref="S17"/>
    </sheetView>
  </sheetViews>
  <sheetFormatPr baseColWidth="10" defaultRowHeight="15" x14ac:dyDescent="0.25"/>
  <cols>
    <col min="1" max="1" width="33.85546875" customWidth="1"/>
    <col min="2" max="2" width="10.28515625" customWidth="1"/>
    <col min="3" max="4" width="15.5703125" customWidth="1"/>
    <col min="5" max="5" width="15.28515625" customWidth="1"/>
    <col min="6" max="6" width="13.42578125" customWidth="1"/>
    <col min="7" max="7" width="9.7109375" customWidth="1"/>
    <col min="8" max="8" width="16.7109375" bestFit="1" customWidth="1"/>
    <col min="9" max="9" width="16.140625" customWidth="1"/>
    <col min="10" max="10" width="15" customWidth="1"/>
    <col min="11" max="11" width="16.7109375" bestFit="1" customWidth="1"/>
    <col min="12" max="12" width="9" customWidth="1"/>
    <col min="13" max="13" width="12.85546875" customWidth="1"/>
    <col min="14" max="14" width="17.5703125" customWidth="1"/>
    <col min="15" max="15" width="16.140625" customWidth="1"/>
    <col min="16" max="16" width="17.5703125" customWidth="1"/>
    <col min="17" max="17" width="11.85546875" customWidth="1"/>
    <col min="18" max="18" width="4.7109375" customWidth="1"/>
    <col min="19" max="19" width="15.5703125" bestFit="1" customWidth="1"/>
    <col min="20" max="20" width="14.42578125" bestFit="1" customWidth="1"/>
  </cols>
  <sheetData>
    <row r="1" spans="1:20" ht="15" customHeight="1" x14ac:dyDescent="0.25">
      <c r="A1" s="87"/>
      <c r="B1" s="87"/>
      <c r="C1" s="87"/>
      <c r="E1" s="7"/>
      <c r="F1" s="88" t="s">
        <v>9</v>
      </c>
      <c r="G1" s="88"/>
      <c r="H1" s="88"/>
      <c r="I1" s="88"/>
      <c r="J1" s="88"/>
      <c r="K1" s="88"/>
      <c r="L1" s="88"/>
      <c r="M1" s="88"/>
      <c r="N1" s="88"/>
      <c r="O1" s="88"/>
      <c r="P1" s="88"/>
      <c r="Q1" s="5" t="s">
        <v>6</v>
      </c>
      <c r="R1" s="6" t="s">
        <v>8</v>
      </c>
    </row>
    <row r="2" spans="1:20" x14ac:dyDescent="0.25">
      <c r="A2" s="87"/>
      <c r="B2" s="87"/>
      <c r="C2" s="87"/>
      <c r="D2" s="7"/>
      <c r="E2" s="7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 t="s">
        <v>7</v>
      </c>
      <c r="R2" s="88">
        <v>1</v>
      </c>
    </row>
    <row r="3" spans="1:20" s="1" customFormat="1" x14ac:dyDescent="0.2">
      <c r="A3" s="87"/>
      <c r="B3" s="87"/>
      <c r="C3" s="87"/>
      <c r="D3" s="7"/>
      <c r="E3" s="7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  <c r="R3" s="88"/>
    </row>
    <row r="4" spans="1:20" ht="15.75" thickBo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pans="1:20" s="1" customFormat="1" ht="21.75" customHeight="1" x14ac:dyDescent="0.2">
      <c r="A5" s="90" t="s">
        <v>0</v>
      </c>
      <c r="B5" s="91"/>
      <c r="C5" s="91"/>
      <c r="D5" s="91"/>
      <c r="E5" s="91"/>
      <c r="F5" s="91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3"/>
    </row>
    <row r="6" spans="1:20" s="2" customFormat="1" ht="33" customHeight="1" x14ac:dyDescent="0.2">
      <c r="A6" s="82" t="s">
        <v>3</v>
      </c>
      <c r="B6" s="83" t="s">
        <v>22</v>
      </c>
      <c r="C6" s="83"/>
      <c r="D6" s="83"/>
      <c r="E6" s="83"/>
      <c r="F6" s="83"/>
      <c r="G6" s="96" t="s">
        <v>14</v>
      </c>
      <c r="H6" s="97"/>
      <c r="I6" s="97"/>
      <c r="J6" s="97"/>
      <c r="K6" s="97"/>
      <c r="L6" s="84" t="s">
        <v>24</v>
      </c>
      <c r="M6" s="84"/>
      <c r="N6" s="84"/>
      <c r="O6" s="84"/>
      <c r="P6" s="84"/>
      <c r="Q6" s="85" t="s">
        <v>4</v>
      </c>
      <c r="R6" s="86"/>
    </row>
    <row r="7" spans="1:20" s="4" customFormat="1" ht="42" customHeight="1" x14ac:dyDescent="0.2">
      <c r="A7" s="82"/>
      <c r="B7" s="41" t="s">
        <v>1</v>
      </c>
      <c r="C7" s="42" t="s">
        <v>12</v>
      </c>
      <c r="D7" s="42" t="s">
        <v>13</v>
      </c>
      <c r="E7" s="42" t="s">
        <v>10</v>
      </c>
      <c r="F7" s="42" t="s">
        <v>11</v>
      </c>
      <c r="G7" s="20" t="s">
        <v>1</v>
      </c>
      <c r="H7" s="14" t="s">
        <v>12</v>
      </c>
      <c r="I7" s="14" t="s">
        <v>13</v>
      </c>
      <c r="J7" s="14" t="s">
        <v>10</v>
      </c>
      <c r="K7" s="14" t="s">
        <v>11</v>
      </c>
      <c r="L7" s="52" t="s">
        <v>1</v>
      </c>
      <c r="M7" s="52" t="s">
        <v>12</v>
      </c>
      <c r="N7" s="52" t="s">
        <v>13</v>
      </c>
      <c r="O7" s="52" t="s">
        <v>10</v>
      </c>
      <c r="P7" s="52" t="s">
        <v>2</v>
      </c>
      <c r="Q7" s="85"/>
      <c r="R7" s="86"/>
    </row>
    <row r="8" spans="1:20" s="1" customFormat="1" ht="21.75" customHeight="1" x14ac:dyDescent="0.25">
      <c r="A8" s="35" t="s">
        <v>15</v>
      </c>
      <c r="B8" s="43"/>
      <c r="C8" s="44"/>
      <c r="D8" s="45"/>
      <c r="E8" s="45"/>
      <c r="F8" s="46"/>
      <c r="G8" s="30">
        <v>110</v>
      </c>
      <c r="H8" s="32">
        <f>+K8/110</f>
        <v>108329.78363636363</v>
      </c>
      <c r="I8" s="33">
        <f>+H8*G8</f>
        <v>11916276.199999999</v>
      </c>
      <c r="J8" s="33">
        <f>+I8/0.19</f>
        <v>62717243.157894731</v>
      </c>
      <c r="K8" s="37">
        <v>11916276.199999999</v>
      </c>
      <c r="L8" s="30">
        <v>110</v>
      </c>
      <c r="M8" s="53">
        <f>+P8/L8</f>
        <v>90890.909090909088</v>
      </c>
      <c r="N8" s="53">
        <f>+P8/0.19</f>
        <v>52621052.631578945</v>
      </c>
      <c r="O8" s="33">
        <f>+M8*L8</f>
        <v>9998000</v>
      </c>
      <c r="P8" s="54">
        <v>9998000</v>
      </c>
      <c r="Q8" s="98">
        <f>AVERAGE(K8,P8,F8)</f>
        <v>10957138.1</v>
      </c>
      <c r="R8" s="99"/>
      <c r="S8" s="18">
        <f>+(P8+K8)/2</f>
        <v>10957138.1</v>
      </c>
    </row>
    <row r="9" spans="1:20" s="1" customFormat="1" ht="21.75" customHeight="1" x14ac:dyDescent="0.25">
      <c r="A9" s="36" t="s">
        <v>16</v>
      </c>
      <c r="B9" s="47"/>
      <c r="C9" s="44"/>
      <c r="D9" s="45"/>
      <c r="E9" s="45"/>
      <c r="F9" s="46"/>
      <c r="G9" s="31">
        <v>60</v>
      </c>
      <c r="H9" s="32">
        <f>+K9/G9</f>
        <v>82260.645833333328</v>
      </c>
      <c r="I9" s="33">
        <f t="shared" ref="I9:I13" si="0">+H9*G9</f>
        <v>4935638.75</v>
      </c>
      <c r="J9" s="33">
        <f t="shared" ref="J9:J13" si="1">+I9/0.19</f>
        <v>25977046.052631579</v>
      </c>
      <c r="K9" s="37">
        <v>4935638.75</v>
      </c>
      <c r="L9" s="31">
        <v>60</v>
      </c>
      <c r="M9" s="53">
        <f>+P9/L9</f>
        <v>88333.333333333328</v>
      </c>
      <c r="N9" s="53">
        <f t="shared" ref="N9:N13" si="2">+P9/0.19</f>
        <v>27894736.842105262</v>
      </c>
      <c r="O9" s="33">
        <f t="shared" ref="O9:O13" si="3">+M9*L9</f>
        <v>5300000</v>
      </c>
      <c r="P9" s="54">
        <v>5300000</v>
      </c>
      <c r="Q9" s="98">
        <f t="shared" ref="Q9:Q12" si="4">AVERAGE(K9,P9,F9)</f>
        <v>5117819.375</v>
      </c>
      <c r="R9" s="99"/>
      <c r="S9" s="18">
        <f t="shared" ref="S9:S13" si="5">+(P9+K9)/2</f>
        <v>5117819.375</v>
      </c>
    </row>
    <row r="10" spans="1:20" s="1" customFormat="1" ht="21.75" customHeight="1" x14ac:dyDescent="0.25">
      <c r="A10" s="36" t="s">
        <v>17</v>
      </c>
      <c r="B10" s="47"/>
      <c r="C10" s="44"/>
      <c r="D10" s="45"/>
      <c r="E10" s="45"/>
      <c r="F10" s="46"/>
      <c r="G10" s="31">
        <v>60</v>
      </c>
      <c r="H10" s="32">
        <f>+K10/G10</f>
        <v>171375.47083333333</v>
      </c>
      <c r="I10" s="33">
        <f t="shared" si="0"/>
        <v>10282528.25</v>
      </c>
      <c r="J10" s="33">
        <f t="shared" si="1"/>
        <v>54118569.736842103</v>
      </c>
      <c r="K10" s="37">
        <v>10282528.25</v>
      </c>
      <c r="L10" s="31">
        <v>60</v>
      </c>
      <c r="M10" s="53">
        <f t="shared" ref="M10:M13" si="6">+P10/L10</f>
        <v>291666.66666666669</v>
      </c>
      <c r="N10" s="53">
        <f t="shared" si="2"/>
        <v>92105263.157894731</v>
      </c>
      <c r="O10" s="33">
        <f t="shared" si="3"/>
        <v>17500000</v>
      </c>
      <c r="P10" s="54">
        <v>17500000</v>
      </c>
      <c r="Q10" s="98">
        <f t="shared" si="4"/>
        <v>13891264.125</v>
      </c>
      <c r="R10" s="99"/>
      <c r="S10" s="18">
        <f t="shared" si="5"/>
        <v>13891264.125</v>
      </c>
    </row>
    <row r="11" spans="1:20" s="1" customFormat="1" ht="21.75" customHeight="1" x14ac:dyDescent="0.25">
      <c r="A11" s="36" t="s">
        <v>18</v>
      </c>
      <c r="B11" s="47"/>
      <c r="C11" s="44"/>
      <c r="D11" s="45"/>
      <c r="E11" s="45"/>
      <c r="F11" s="46"/>
      <c r="G11" s="31">
        <v>60</v>
      </c>
      <c r="H11" s="32">
        <f>+K11/G11</f>
        <v>79956.78333333334</v>
      </c>
      <c r="I11" s="33">
        <f t="shared" si="0"/>
        <v>4797407</v>
      </c>
      <c r="J11" s="33">
        <f t="shared" si="1"/>
        <v>25249510.52631579</v>
      </c>
      <c r="K11" s="37">
        <v>4797407</v>
      </c>
      <c r="L11" s="31">
        <v>60</v>
      </c>
      <c r="M11" s="53">
        <f t="shared" si="6"/>
        <v>166666.66666666666</v>
      </c>
      <c r="N11" s="53">
        <f t="shared" si="2"/>
        <v>52631578.947368421</v>
      </c>
      <c r="O11" s="33">
        <f t="shared" si="3"/>
        <v>10000000</v>
      </c>
      <c r="P11" s="54">
        <v>10000000</v>
      </c>
      <c r="Q11" s="98">
        <f>AVERAGE(K11,P11,F11)</f>
        <v>7398703.5</v>
      </c>
      <c r="R11" s="99"/>
      <c r="S11" s="18">
        <f t="shared" si="5"/>
        <v>7398703.5</v>
      </c>
    </row>
    <row r="12" spans="1:20" s="1" customFormat="1" ht="21.75" customHeight="1" x14ac:dyDescent="0.25">
      <c r="A12" s="36" t="s">
        <v>19</v>
      </c>
      <c r="B12" s="47"/>
      <c r="C12" s="44"/>
      <c r="D12" s="45"/>
      <c r="E12" s="45"/>
      <c r="F12" s="46"/>
      <c r="G12" s="31">
        <v>70</v>
      </c>
      <c r="H12" s="32">
        <f>+K12/G12</f>
        <v>229618.25205714285</v>
      </c>
      <c r="I12" s="33">
        <f t="shared" si="0"/>
        <v>16073277.643999999</v>
      </c>
      <c r="J12" s="33">
        <f t="shared" si="1"/>
        <v>84596198.126315787</v>
      </c>
      <c r="K12" s="37">
        <v>16073277.643999999</v>
      </c>
      <c r="L12" s="31">
        <v>70</v>
      </c>
      <c r="M12" s="53">
        <f>+P12/L12</f>
        <v>68571.428571428565</v>
      </c>
      <c r="N12" s="53">
        <f t="shared" si="2"/>
        <v>25263157.894736841</v>
      </c>
      <c r="O12" s="33">
        <f t="shared" si="3"/>
        <v>4800000</v>
      </c>
      <c r="P12" s="54">
        <v>4800000</v>
      </c>
      <c r="Q12" s="98">
        <f t="shared" si="4"/>
        <v>10436638.822000001</v>
      </c>
      <c r="R12" s="99"/>
      <c r="S12" s="18">
        <f t="shared" si="5"/>
        <v>10436638.822000001</v>
      </c>
    </row>
    <row r="13" spans="1:20" s="1" customFormat="1" ht="21.75" customHeight="1" x14ac:dyDescent="0.25">
      <c r="A13" s="36" t="s">
        <v>20</v>
      </c>
      <c r="B13" s="47"/>
      <c r="C13" s="44"/>
      <c r="D13" s="45"/>
      <c r="E13" s="45"/>
      <c r="F13" s="46"/>
      <c r="G13" s="31">
        <v>18</v>
      </c>
      <c r="H13" s="32">
        <f>+K13/G13</f>
        <v>169326.23111111112</v>
      </c>
      <c r="I13" s="33">
        <f t="shared" si="0"/>
        <v>3047872.16</v>
      </c>
      <c r="J13" s="33">
        <f t="shared" si="1"/>
        <v>16041432.421052633</v>
      </c>
      <c r="K13" s="37">
        <v>3047872.16</v>
      </c>
      <c r="L13" s="31">
        <v>18</v>
      </c>
      <c r="M13" s="53">
        <f t="shared" si="6"/>
        <v>166666.66666666666</v>
      </c>
      <c r="N13" s="53">
        <f t="shared" si="2"/>
        <v>15789473.684210526</v>
      </c>
      <c r="O13" s="33">
        <f t="shared" si="3"/>
        <v>3000000</v>
      </c>
      <c r="P13" s="54">
        <v>3000000</v>
      </c>
      <c r="Q13" s="98">
        <f>AVERAGE(K13,P13,F13)</f>
        <v>3023936.08</v>
      </c>
      <c r="R13" s="99"/>
      <c r="S13" s="18">
        <f t="shared" si="5"/>
        <v>3023936.08</v>
      </c>
    </row>
    <row r="14" spans="1:20" s="1" customFormat="1" ht="21.75" customHeight="1" x14ac:dyDescent="0.2">
      <c r="A14" s="22"/>
      <c r="B14" s="47"/>
      <c r="C14" s="44"/>
      <c r="D14" s="45"/>
      <c r="E14" s="45"/>
      <c r="F14" s="46"/>
      <c r="G14" s="26"/>
      <c r="H14" s="24"/>
      <c r="I14" s="33"/>
      <c r="J14" s="25"/>
      <c r="K14" s="29"/>
      <c r="L14" s="39"/>
      <c r="M14" s="24"/>
      <c r="N14" s="24"/>
      <c r="O14" s="25"/>
      <c r="P14" s="40"/>
      <c r="Q14" s="98"/>
      <c r="R14" s="99"/>
    </row>
    <row r="15" spans="1:20" s="1" customFormat="1" ht="21.75" customHeight="1" x14ac:dyDescent="0.2">
      <c r="A15" s="22"/>
      <c r="B15" s="47"/>
      <c r="C15" s="44"/>
      <c r="D15" s="45"/>
      <c r="E15" s="45"/>
      <c r="F15" s="46"/>
      <c r="G15" s="26"/>
      <c r="H15" s="24"/>
      <c r="I15" s="25"/>
      <c r="J15" s="25"/>
      <c r="K15" s="27"/>
      <c r="L15" s="10"/>
      <c r="M15" s="16"/>
      <c r="N15" s="16"/>
      <c r="O15" s="11"/>
      <c r="P15" s="15"/>
      <c r="Q15" s="98"/>
      <c r="R15" s="99"/>
    </row>
    <row r="16" spans="1:20" s="1" customFormat="1" ht="27.75" customHeight="1" thickBot="1" x14ac:dyDescent="0.25">
      <c r="A16" s="19" t="s">
        <v>5</v>
      </c>
      <c r="B16" s="48"/>
      <c r="C16" s="48"/>
      <c r="D16" s="48"/>
      <c r="E16" s="48"/>
      <c r="F16" s="49">
        <f>SUM(F8:F15)</f>
        <v>0</v>
      </c>
      <c r="G16" s="21"/>
      <c r="H16" s="13"/>
      <c r="I16" s="13"/>
      <c r="J16" s="13"/>
      <c r="K16" s="28">
        <f>SUM(K8:K15)</f>
        <v>51053000.003999993</v>
      </c>
      <c r="L16" s="12"/>
      <c r="M16" s="12"/>
      <c r="N16" s="12"/>
      <c r="O16" s="11"/>
      <c r="P16" s="34">
        <f>SUM(P8:P14)</f>
        <v>50598000</v>
      </c>
      <c r="Q16" s="94">
        <f>SUM(Q8:R15)</f>
        <v>50825500.002000004</v>
      </c>
      <c r="R16" s="95">
        <f>SUM(R8:R15)</f>
        <v>0</v>
      </c>
      <c r="S16" s="18">
        <f>SUM(S8:S13)</f>
        <v>50825500.002000004</v>
      </c>
      <c r="T16" s="18"/>
    </row>
    <row r="17" spans="1:16" x14ac:dyDescent="0.25">
      <c r="C17" s="3"/>
    </row>
    <row r="18" spans="1:16" x14ac:dyDescent="0.25">
      <c r="H18" s="23">
        <f>+K8/G8</f>
        <v>108329.78363636363</v>
      </c>
      <c r="I18" s="23">
        <f>+H18*19%</f>
        <v>20582.65889090909</v>
      </c>
      <c r="J18" s="3">
        <f>+H18+I18</f>
        <v>128912.44252727272</v>
      </c>
      <c r="K18" s="23">
        <f>+J18*G8</f>
        <v>14180368.677999999</v>
      </c>
    </row>
    <row r="19" spans="1:16" x14ac:dyDescent="0.25">
      <c r="H19" s="23"/>
      <c r="I19" s="23"/>
      <c r="J19" s="23"/>
      <c r="L19" s="55" t="s">
        <v>23</v>
      </c>
      <c r="M19" s="55"/>
      <c r="N19" s="56">
        <v>51081400</v>
      </c>
      <c r="P19" s="3"/>
    </row>
    <row r="20" spans="1:16" ht="21.75" customHeight="1" x14ac:dyDescent="0.25">
      <c r="H20" s="23"/>
      <c r="I20" s="23"/>
      <c r="J20" s="8"/>
      <c r="L20" s="17" t="s">
        <v>21</v>
      </c>
      <c r="P20" s="38">
        <v>51081400</v>
      </c>
    </row>
    <row r="21" spans="1:16" x14ac:dyDescent="0.25">
      <c r="H21" s="23"/>
      <c r="I21" s="8"/>
      <c r="P21" s="3"/>
    </row>
    <row r="22" spans="1:16" x14ac:dyDescent="0.25">
      <c r="H22" s="23"/>
      <c r="J22" s="23"/>
      <c r="K22" s="23"/>
    </row>
    <row r="23" spans="1:16" x14ac:dyDescent="0.25">
      <c r="A23" s="23">
        <v>9998000</v>
      </c>
      <c r="H23" s="23">
        <f>+A23/G8</f>
        <v>90890.909090909088</v>
      </c>
      <c r="I23" s="23">
        <f>+H23*19%</f>
        <v>17269.272727272728</v>
      </c>
      <c r="J23" s="23">
        <f>+H23+I23</f>
        <v>108160.18181818182</v>
      </c>
      <c r="K23" s="23">
        <f>+J23*G8</f>
        <v>11897620</v>
      </c>
    </row>
    <row r="24" spans="1:16" x14ac:dyDescent="0.25">
      <c r="H24" s="23"/>
      <c r="O24" s="8"/>
    </row>
  </sheetData>
  <mergeCells count="19">
    <mergeCell ref="Q16:R16"/>
    <mergeCell ref="G6:K6"/>
    <mergeCell ref="Q13:R13"/>
    <mergeCell ref="Q14:R14"/>
    <mergeCell ref="Q8:R8"/>
    <mergeCell ref="Q9:R9"/>
    <mergeCell ref="Q10:R10"/>
    <mergeCell ref="Q11:R11"/>
    <mergeCell ref="Q12:R12"/>
    <mergeCell ref="Q15:R15"/>
    <mergeCell ref="A6:A7"/>
    <mergeCell ref="B6:F6"/>
    <mergeCell ref="L6:P6"/>
    <mergeCell ref="Q6:R7"/>
    <mergeCell ref="A1:C3"/>
    <mergeCell ref="F1:P3"/>
    <mergeCell ref="Q2:Q3"/>
    <mergeCell ref="R2:R3"/>
    <mergeCell ref="A5:R5"/>
  </mergeCells>
  <printOptions horizontalCentered="1"/>
  <pageMargins left="0.51181102362204722" right="0.51181102362204722" top="0.35433070866141736" bottom="0.35433070866141736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"/>
  <sheetViews>
    <sheetView tabSelected="1" topLeftCell="H1" zoomScale="130" zoomScaleNormal="130" workbookViewId="0">
      <selection activeCell="L16" sqref="L16"/>
    </sheetView>
  </sheetViews>
  <sheetFormatPr baseColWidth="10" defaultRowHeight="15" x14ac:dyDescent="0.25"/>
  <cols>
    <col min="1" max="1" width="33.5703125" customWidth="1"/>
    <col min="3" max="3" width="16.85546875" customWidth="1"/>
    <col min="4" max="4" width="17.85546875" customWidth="1"/>
    <col min="5" max="5" width="12.140625" customWidth="1"/>
    <col min="6" max="6" width="17.140625" customWidth="1"/>
    <col min="7" max="7" width="20.140625" customWidth="1"/>
    <col min="10" max="10" width="16.5703125" style="23" bestFit="1" customWidth="1"/>
    <col min="12" max="13" width="15.5703125" bestFit="1" customWidth="1"/>
  </cols>
  <sheetData>
    <row r="1" spans="1:13" ht="15" customHeight="1" x14ac:dyDescent="0.25">
      <c r="A1" s="87"/>
      <c r="B1" s="88"/>
      <c r="C1" s="88"/>
      <c r="D1" s="88"/>
      <c r="E1" s="88"/>
      <c r="F1" s="88"/>
      <c r="G1" s="88"/>
      <c r="H1" s="51" t="s">
        <v>6</v>
      </c>
      <c r="I1" s="50" t="s">
        <v>8</v>
      </c>
    </row>
    <row r="2" spans="1:13" x14ac:dyDescent="0.25">
      <c r="A2" s="87"/>
      <c r="B2" s="88"/>
      <c r="C2" s="88"/>
      <c r="D2" s="88"/>
      <c r="E2" s="88"/>
      <c r="F2" s="88"/>
      <c r="G2" s="88"/>
      <c r="H2" s="89" t="s">
        <v>7</v>
      </c>
      <c r="I2" s="116">
        <v>1</v>
      </c>
    </row>
    <row r="3" spans="1:13" s="1" customFormat="1" ht="14.25" x14ac:dyDescent="0.2">
      <c r="A3" s="87"/>
      <c r="B3" s="88"/>
      <c r="C3" s="88"/>
      <c r="D3" s="88"/>
      <c r="E3" s="88"/>
      <c r="F3" s="88"/>
      <c r="G3" s="88"/>
      <c r="H3" s="89"/>
      <c r="I3" s="117"/>
      <c r="J3" s="78"/>
    </row>
    <row r="4" spans="1:13" ht="15.75" thickBot="1" x14ac:dyDescent="0.3">
      <c r="A4" s="9"/>
      <c r="B4" s="9"/>
      <c r="C4" s="9"/>
      <c r="D4" s="9"/>
      <c r="E4" s="9"/>
      <c r="F4" s="9"/>
      <c r="G4" s="9"/>
      <c r="H4" s="9"/>
      <c r="I4" s="9"/>
    </row>
    <row r="5" spans="1:13" s="57" customFormat="1" ht="21.75" customHeight="1" thickBot="1" x14ac:dyDescent="0.25">
      <c r="A5" s="118" t="s">
        <v>0</v>
      </c>
      <c r="B5" s="119"/>
      <c r="C5" s="119"/>
      <c r="D5" s="119"/>
      <c r="E5" s="119"/>
      <c r="F5" s="119"/>
      <c r="G5" s="119"/>
      <c r="H5" s="119"/>
      <c r="I5" s="120"/>
      <c r="J5" s="79"/>
    </row>
    <row r="6" spans="1:13" s="58" customFormat="1" ht="33" customHeight="1" x14ac:dyDescent="0.25">
      <c r="A6" s="121" t="s">
        <v>3</v>
      </c>
      <c r="B6" s="123" t="s">
        <v>14</v>
      </c>
      <c r="C6" s="124"/>
      <c r="D6" s="125"/>
      <c r="E6" s="100" t="s">
        <v>24</v>
      </c>
      <c r="F6" s="101"/>
      <c r="G6" s="102"/>
      <c r="H6" s="103" t="s">
        <v>4</v>
      </c>
      <c r="I6" s="104"/>
      <c r="J6" s="80"/>
    </row>
    <row r="7" spans="1:13" s="60" customFormat="1" ht="42" customHeight="1" thickBot="1" x14ac:dyDescent="0.3">
      <c r="A7" s="122"/>
      <c r="B7" s="68" t="s">
        <v>1</v>
      </c>
      <c r="C7" s="59" t="s">
        <v>12</v>
      </c>
      <c r="D7" s="69" t="s">
        <v>11</v>
      </c>
      <c r="E7" s="76" t="s">
        <v>1</v>
      </c>
      <c r="F7" s="63" t="s">
        <v>12</v>
      </c>
      <c r="G7" s="77" t="s">
        <v>2</v>
      </c>
      <c r="H7" s="105"/>
      <c r="I7" s="106"/>
      <c r="J7" s="81"/>
    </row>
    <row r="8" spans="1:13" x14ac:dyDescent="0.25">
      <c r="A8" s="65" t="s">
        <v>15</v>
      </c>
      <c r="B8" s="70">
        <v>110</v>
      </c>
      <c r="C8" s="61">
        <f>+D8/B8</f>
        <v>108329.78363636363</v>
      </c>
      <c r="D8" s="71">
        <v>11916276.199999999</v>
      </c>
      <c r="E8" s="70">
        <v>110</v>
      </c>
      <c r="F8" s="61">
        <f>+G8/E8</f>
        <v>90890.909090909088</v>
      </c>
      <c r="G8" s="71">
        <v>9998000</v>
      </c>
      <c r="H8" s="114">
        <v>10957138</v>
      </c>
      <c r="I8" s="115"/>
      <c r="L8" s="71"/>
      <c r="M8" s="71"/>
    </row>
    <row r="9" spans="1:13" x14ac:dyDescent="0.25">
      <c r="A9" s="66" t="s">
        <v>16</v>
      </c>
      <c r="B9" s="72">
        <v>60</v>
      </c>
      <c r="C9" s="61">
        <f t="shared" ref="C9:C13" si="0">+D9/B9</f>
        <v>82260.645833333328</v>
      </c>
      <c r="D9" s="71">
        <v>4935638.75</v>
      </c>
      <c r="E9" s="72">
        <v>60</v>
      </c>
      <c r="F9" s="61">
        <f t="shared" ref="F9:F13" si="1">+G9/E9</f>
        <v>88333.333333333328</v>
      </c>
      <c r="G9" s="71">
        <v>5300000</v>
      </c>
      <c r="H9" s="114">
        <v>5117819</v>
      </c>
      <c r="I9" s="115"/>
    </row>
    <row r="10" spans="1:13" x14ac:dyDescent="0.25">
      <c r="A10" s="66" t="s">
        <v>17</v>
      </c>
      <c r="B10" s="72">
        <v>60</v>
      </c>
      <c r="C10" s="61">
        <f t="shared" si="0"/>
        <v>171375.47083333333</v>
      </c>
      <c r="D10" s="71">
        <v>10282528.25</v>
      </c>
      <c r="E10" s="72">
        <v>60</v>
      </c>
      <c r="F10" s="61">
        <f t="shared" si="1"/>
        <v>291666.66666666669</v>
      </c>
      <c r="G10" s="71">
        <v>17500000</v>
      </c>
      <c r="H10" s="114">
        <v>13891264</v>
      </c>
      <c r="I10" s="115"/>
    </row>
    <row r="11" spans="1:13" x14ac:dyDescent="0.25">
      <c r="A11" s="66" t="s">
        <v>18</v>
      </c>
      <c r="B11" s="72">
        <v>60</v>
      </c>
      <c r="C11" s="61">
        <f t="shared" si="0"/>
        <v>79956.78333333334</v>
      </c>
      <c r="D11" s="71">
        <v>4797407</v>
      </c>
      <c r="E11" s="72">
        <v>60</v>
      </c>
      <c r="F11" s="61">
        <f t="shared" si="1"/>
        <v>166666.66666666666</v>
      </c>
      <c r="G11" s="71">
        <v>10000000</v>
      </c>
      <c r="H11" s="114">
        <v>7398703</v>
      </c>
      <c r="I11" s="115"/>
    </row>
    <row r="12" spans="1:13" x14ac:dyDescent="0.25">
      <c r="A12" s="66" t="s">
        <v>19</v>
      </c>
      <c r="B12" s="72">
        <v>70</v>
      </c>
      <c r="C12" s="61">
        <f t="shared" si="0"/>
        <v>229618.25205714285</v>
      </c>
      <c r="D12" s="71">
        <v>16073277.643999999</v>
      </c>
      <c r="E12" s="72">
        <v>70</v>
      </c>
      <c r="F12" s="61">
        <f t="shared" si="1"/>
        <v>68571.428571428565</v>
      </c>
      <c r="G12" s="71">
        <v>4800000</v>
      </c>
      <c r="H12" s="114">
        <v>10436638</v>
      </c>
      <c r="I12" s="115"/>
    </row>
    <row r="13" spans="1:13" ht="15.75" thickBot="1" x14ac:dyDescent="0.3">
      <c r="A13" s="67" t="s">
        <v>20</v>
      </c>
      <c r="B13" s="73">
        <v>18</v>
      </c>
      <c r="C13" s="74">
        <f t="shared" si="0"/>
        <v>169326.23111111112</v>
      </c>
      <c r="D13" s="75">
        <v>3047872.16</v>
      </c>
      <c r="E13" s="73">
        <v>18</v>
      </c>
      <c r="F13" s="74">
        <f t="shared" si="1"/>
        <v>166666.66666666666</v>
      </c>
      <c r="G13" s="75">
        <v>3000000</v>
      </c>
      <c r="H13" s="114">
        <v>3023936</v>
      </c>
      <c r="I13" s="115"/>
    </row>
    <row r="14" spans="1:13" ht="15.75" thickBot="1" x14ac:dyDescent="0.3">
      <c r="A14" s="107" t="s">
        <v>25</v>
      </c>
      <c r="B14" s="108"/>
      <c r="C14" s="109"/>
      <c r="D14" s="62">
        <f>+D8+D9+D10+D11+D12+D13</f>
        <v>51053000.003999993</v>
      </c>
      <c r="E14" s="110" t="s">
        <v>25</v>
      </c>
      <c r="F14" s="111"/>
      <c r="G14" s="64">
        <f>SUM(G8:G13)</f>
        <v>50598000</v>
      </c>
      <c r="H14" s="112">
        <f>SUM(H8:I13)</f>
        <v>50825498</v>
      </c>
      <c r="I14" s="113"/>
    </row>
  </sheetData>
  <mergeCells count="18">
    <mergeCell ref="A6:A7"/>
    <mergeCell ref="B6:D6"/>
    <mergeCell ref="E6:G6"/>
    <mergeCell ref="H6:I7"/>
    <mergeCell ref="A14:C14"/>
    <mergeCell ref="E14:F14"/>
    <mergeCell ref="A1:A3"/>
    <mergeCell ref="B1:G3"/>
    <mergeCell ref="H2:H3"/>
    <mergeCell ref="H14:I14"/>
    <mergeCell ref="H8:I8"/>
    <mergeCell ref="H9:I9"/>
    <mergeCell ref="H10:I10"/>
    <mergeCell ref="H11:I11"/>
    <mergeCell ref="H12:I12"/>
    <mergeCell ref="H13:I13"/>
    <mergeCell ref="I2:I3"/>
    <mergeCell ref="A5:I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 (2)</vt:lpstr>
      <vt:lpstr>Hoja1</vt:lpstr>
    </vt:vector>
  </TitlesOfParts>
  <Company>FBSCGR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cmendez</dc:creator>
  <cp:lastModifiedBy>Marialejandra Suárez Pinedo</cp:lastModifiedBy>
  <cp:lastPrinted>2023-07-11T20:01:11Z</cp:lastPrinted>
  <dcterms:created xsi:type="dcterms:W3CDTF">2013-03-09T20:48:10Z</dcterms:created>
  <dcterms:modified xsi:type="dcterms:W3CDTF">2026-06-04T20:55:14Z</dcterms:modified>
</cp:coreProperties>
</file>