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july_\Downloads\"/>
    </mc:Choice>
  </mc:AlternateContent>
  <xr:revisionPtr revIDLastSave="0" documentId="13_ncr:1_{D1553076-CCA8-40E1-903C-2DC597AA22E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71"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(Entidad)'!$I$11:$I$92</definedName>
    <definedName name="_xlnm._FilterDatabase" localSheetId="1" hidden="1">'PROPUESTA ECONOMICA(Proponente)'!$I$11:$I$82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0">'PRESUPUESTO OFICIAL (Entidad)'!$F$3</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(Entidad)'!$A$1:$L$342</definedName>
    <definedName name="_xlnm.Print_Area" localSheetId="1">'PROPUESTA ECONOMICA(Proponente)'!$A$1:$L$331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(Entidad)'!$K$97</definedName>
    <definedName name="solver_lhs1" localSheetId="1" hidden="1">'PROPUESTA ECONOMICA(Proponente)'!$K$87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(Entidad)'!$K$97</definedName>
    <definedName name="solver_opt" localSheetId="1" hidden="1">'PROPUESTA ECONOMICA(Proponente)'!$K$87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(Entidad)'!$K$98</definedName>
    <definedName name="solver_rhs1" localSheetId="1" hidden="1">'PROPUESTA ECONOMICA(Proponente)'!$K$88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5" i="271" l="1"/>
  <c r="Q16" i="271"/>
  <c r="Q17" i="271"/>
  <c r="Q18" i="271"/>
  <c r="Q19" i="271"/>
  <c r="Q20" i="271"/>
  <c r="Q21" i="271"/>
  <c r="Q23" i="271"/>
  <c r="Q24" i="271"/>
  <c r="Q25" i="271"/>
  <c r="Q26" i="271"/>
  <c r="Q27" i="271"/>
  <c r="Q29" i="271"/>
  <c r="Q30" i="271"/>
  <c r="Q32" i="271"/>
  <c r="Q33" i="271"/>
  <c r="Q34" i="271"/>
  <c r="Q35" i="271"/>
  <c r="Q36" i="271"/>
  <c r="Q37" i="271"/>
  <c r="Q39" i="271" s="1"/>
  <c r="Q38" i="271"/>
  <c r="Q42" i="271"/>
  <c r="Q43" i="271"/>
  <c r="Q45" i="271"/>
  <c r="Q46" i="271"/>
  <c r="Q48" i="271"/>
  <c r="Q49" i="271"/>
  <c r="Q50" i="271"/>
  <c r="Q52" i="271"/>
  <c r="Q53" i="271"/>
  <c r="Q54" i="271"/>
  <c r="Q56" i="271"/>
  <c r="Q57" i="271"/>
  <c r="Q58" i="271"/>
  <c r="Q59" i="271"/>
  <c r="Q60" i="271"/>
  <c r="Q61" i="271"/>
  <c r="Q62" i="271"/>
  <c r="Q63" i="271"/>
  <c r="Q64" i="271"/>
  <c r="Q65" i="271"/>
  <c r="Q66" i="271"/>
  <c r="Q67" i="271"/>
  <c r="Q68" i="271"/>
  <c r="Q69" i="271"/>
  <c r="Q70" i="271"/>
  <c r="Q71" i="271"/>
  <c r="Q72" i="271"/>
  <c r="Q74" i="271"/>
  <c r="Q75" i="271"/>
  <c r="Q77" i="271" s="1"/>
  <c r="Q88" i="271" s="1"/>
  <c r="Q92" i="271" s="1"/>
  <c r="R344" i="271" s="1"/>
  <c r="Q78" i="271"/>
  <c r="Q79" i="271"/>
  <c r="Q80" i="271"/>
  <c r="Q81" i="271"/>
  <c r="Q82" i="271"/>
  <c r="Q83" i="271"/>
  <c r="Q89" i="271"/>
  <c r="Q119" i="271"/>
  <c r="Q164" i="271" s="1"/>
  <c r="Q194" i="271" s="1"/>
  <c r="Q204" i="271" s="1"/>
  <c r="Q208" i="271" s="1"/>
  <c r="R345" i="271" s="1"/>
  <c r="Q120" i="271"/>
  <c r="Q121" i="271"/>
  <c r="Q122" i="271"/>
  <c r="Q124" i="271"/>
  <c r="Q125" i="271"/>
  <c r="Q126" i="271"/>
  <c r="Q127" i="271"/>
  <c r="Q128" i="271"/>
  <c r="Q130" i="271"/>
  <c r="Q131" i="271"/>
  <c r="Q132" i="271"/>
  <c r="Q133" i="271"/>
  <c r="Q134" i="271"/>
  <c r="Q135" i="271"/>
  <c r="Q136" i="271"/>
  <c r="Q137" i="271"/>
  <c r="Q139" i="271"/>
  <c r="Q140" i="271"/>
  <c r="Q142" i="271"/>
  <c r="Q143" i="271"/>
  <c r="Q144" i="271"/>
  <c r="Q145" i="271"/>
  <c r="Q146" i="271"/>
  <c r="Q147" i="271"/>
  <c r="Q148" i="271"/>
  <c r="Q149" i="271"/>
  <c r="Q150" i="271"/>
  <c r="Q151" i="271"/>
  <c r="Q152" i="271"/>
  <c r="Q153" i="271"/>
  <c r="Q154" i="271"/>
  <c r="Q155" i="271"/>
  <c r="Q156" i="271"/>
  <c r="Q157" i="271"/>
  <c r="Q159" i="271"/>
  <c r="Q160" i="271"/>
  <c r="Q161" i="271"/>
  <c r="Q163" i="271"/>
  <c r="Q167" i="271"/>
  <c r="Q168" i="271"/>
  <c r="Q169" i="271"/>
  <c r="Q171" i="271"/>
  <c r="Q172" i="271"/>
  <c r="Q174" i="271"/>
  <c r="Q175" i="271"/>
  <c r="Q176" i="271"/>
  <c r="Q178" i="271"/>
  <c r="Q179" i="271"/>
  <c r="Q180" i="271"/>
  <c r="Q181" i="271"/>
  <c r="Q182" i="271"/>
  <c r="Q183" i="271"/>
  <c r="Q184" i="271"/>
  <c r="Q185" i="271"/>
  <c r="Q186" i="271"/>
  <c r="Q187" i="271"/>
  <c r="Q188" i="271"/>
  <c r="Q190" i="271"/>
  <c r="Q191" i="271"/>
  <c r="Q192" i="271"/>
  <c r="Q195" i="271"/>
  <c r="Q196" i="271"/>
  <c r="Q197" i="271"/>
  <c r="Q198" i="271"/>
  <c r="Q205" i="271"/>
  <c r="Q233" i="271"/>
  <c r="Q234" i="271"/>
  <c r="Q236" i="271"/>
  <c r="Q237" i="271"/>
  <c r="Q238" i="271"/>
  <c r="Q239" i="271"/>
  <c r="Q241" i="271"/>
  <c r="Q242" i="271"/>
  <c r="Q243" i="271"/>
  <c r="Q244" i="271"/>
  <c r="Q245" i="271"/>
  <c r="Q246" i="271"/>
  <c r="Q247" i="271"/>
  <c r="Q248" i="271"/>
  <c r="Q249" i="271"/>
  <c r="Q250" i="271"/>
  <c r="Q251" i="271"/>
  <c r="Q253" i="271"/>
  <c r="Q254" i="271"/>
  <c r="Q255" i="271"/>
  <c r="Q257" i="271"/>
  <c r="Q258" i="271"/>
  <c r="Q259" i="271"/>
  <c r="Q260" i="271"/>
  <c r="Q261" i="271"/>
  <c r="Q262" i="271"/>
  <c r="Q263" i="271"/>
  <c r="Q264" i="271"/>
  <c r="Q265" i="271"/>
  <c r="Q266" i="271"/>
  <c r="Q267" i="271"/>
  <c r="Q268" i="271"/>
  <c r="Q269" i="271"/>
  <c r="Q270" i="271"/>
  <c r="Q271" i="271"/>
  <c r="Q272" i="271"/>
  <c r="Q273" i="271"/>
  <c r="Q274" i="271"/>
  <c r="Q275" i="271"/>
  <c r="Q276" i="271"/>
  <c r="Q277" i="271"/>
  <c r="Q279" i="271"/>
  <c r="Q280" i="271"/>
  <c r="Q281" i="271"/>
  <c r="Q282" i="271"/>
  <c r="Q283" i="271"/>
  <c r="Q284" i="271"/>
  <c r="Q286" i="271"/>
  <c r="Q287" i="271"/>
  <c r="Q290" i="271"/>
  <c r="Q291" i="271"/>
  <c r="Q293" i="271"/>
  <c r="Q294" i="271"/>
  <c r="Q296" i="271"/>
  <c r="Q297" i="271"/>
  <c r="Q298" i="271"/>
  <c r="Q300" i="271"/>
  <c r="Q301" i="271"/>
  <c r="Q302" i="271"/>
  <c r="Q303" i="271"/>
  <c r="Q304" i="271"/>
  <c r="Q305" i="271"/>
  <c r="Q306" i="271"/>
  <c r="Q307" i="271"/>
  <c r="Q308" i="271"/>
  <c r="Q309" i="271"/>
  <c r="Q310" i="271"/>
  <c r="Q311" i="271"/>
  <c r="Q313" i="271"/>
  <c r="Q314" i="271"/>
  <c r="Q315" i="271"/>
  <c r="Q317" i="271"/>
  <c r="Q318" i="271"/>
  <c r="Q319" i="271"/>
  <c r="Q320" i="271"/>
  <c r="Q321" i="271"/>
  <c r="Q327" i="271" s="1"/>
  <c r="Q330" i="271" s="1"/>
  <c r="R346" i="271" s="1"/>
  <c r="Q326" i="271"/>
  <c r="Q344" i="271"/>
  <c r="Q345" i="271"/>
  <c r="Q346" i="271"/>
  <c r="Q347" i="271"/>
  <c r="P15" i="271"/>
  <c r="J15" i="271" s="1"/>
  <c r="K15" i="271" s="1"/>
  <c r="P16" i="271"/>
  <c r="J16" i="271" s="1"/>
  <c r="K16" i="271" s="1"/>
  <c r="P17" i="271"/>
  <c r="J17" i="271" s="1"/>
  <c r="K17" i="271" s="1"/>
  <c r="P18" i="271"/>
  <c r="J18" i="271" s="1"/>
  <c r="K18" i="271" s="1"/>
  <c r="P19" i="271"/>
  <c r="J19" i="271" s="1"/>
  <c r="K19" i="271" s="1"/>
  <c r="P20" i="271"/>
  <c r="J20" i="271" s="1"/>
  <c r="K20" i="271" s="1"/>
  <c r="P21" i="271"/>
  <c r="J21" i="271" s="1"/>
  <c r="K21" i="271" s="1"/>
  <c r="P23" i="271"/>
  <c r="J23" i="271" s="1"/>
  <c r="K23" i="271" s="1"/>
  <c r="P24" i="271"/>
  <c r="J24" i="271" s="1"/>
  <c r="K24" i="271" s="1"/>
  <c r="P25" i="271"/>
  <c r="J25" i="271" s="1"/>
  <c r="K25" i="271" s="1"/>
  <c r="P26" i="271"/>
  <c r="J26" i="271" s="1"/>
  <c r="K26" i="271" s="1"/>
  <c r="P27" i="271"/>
  <c r="J27" i="271" s="1"/>
  <c r="K27" i="271" s="1"/>
  <c r="P29" i="271"/>
  <c r="J29" i="271" s="1"/>
  <c r="K29" i="271" s="1"/>
  <c r="P30" i="271"/>
  <c r="J30" i="271" s="1"/>
  <c r="K30" i="271" s="1"/>
  <c r="P32" i="271"/>
  <c r="J32" i="271" s="1"/>
  <c r="K32" i="271" s="1"/>
  <c r="P33" i="271"/>
  <c r="J33" i="271" s="1"/>
  <c r="K33" i="271" s="1"/>
  <c r="P34" i="271"/>
  <c r="J34" i="271" s="1"/>
  <c r="K34" i="271" s="1"/>
  <c r="P35" i="271"/>
  <c r="J35" i="271" s="1"/>
  <c r="K35" i="271" s="1"/>
  <c r="P36" i="271"/>
  <c r="J36" i="271" s="1"/>
  <c r="K36" i="271" s="1"/>
  <c r="P37" i="271"/>
  <c r="J37" i="271" s="1"/>
  <c r="K37" i="271" s="1"/>
  <c r="P38" i="271"/>
  <c r="J38" i="271" s="1"/>
  <c r="K38" i="271" s="1"/>
  <c r="P42" i="271"/>
  <c r="J42" i="271" s="1"/>
  <c r="K42" i="271" s="1"/>
  <c r="P43" i="271"/>
  <c r="J43" i="271" s="1"/>
  <c r="K43" i="271" s="1"/>
  <c r="P45" i="271"/>
  <c r="J45" i="271" s="1"/>
  <c r="K45" i="271" s="1"/>
  <c r="P46" i="271"/>
  <c r="J46" i="271" s="1"/>
  <c r="K46" i="271" s="1"/>
  <c r="P48" i="271"/>
  <c r="J48" i="271" s="1"/>
  <c r="K48" i="271" s="1"/>
  <c r="P49" i="271"/>
  <c r="J49" i="271" s="1"/>
  <c r="K49" i="271" s="1"/>
  <c r="P50" i="271"/>
  <c r="J50" i="271" s="1"/>
  <c r="K50" i="271" s="1"/>
  <c r="P52" i="271"/>
  <c r="J52" i="271" s="1"/>
  <c r="K52" i="271" s="1"/>
  <c r="P53" i="271"/>
  <c r="J53" i="271" s="1"/>
  <c r="K53" i="271" s="1"/>
  <c r="P54" i="271"/>
  <c r="J54" i="271" s="1"/>
  <c r="K54" i="271" s="1"/>
  <c r="P56" i="271"/>
  <c r="J56" i="271" s="1"/>
  <c r="K56" i="271" s="1"/>
  <c r="P57" i="271"/>
  <c r="J57" i="271" s="1"/>
  <c r="K57" i="271" s="1"/>
  <c r="P58" i="271"/>
  <c r="J58" i="271" s="1"/>
  <c r="K58" i="271" s="1"/>
  <c r="P59" i="271"/>
  <c r="J59" i="271" s="1"/>
  <c r="K59" i="271" s="1"/>
  <c r="P60" i="271"/>
  <c r="J60" i="271" s="1"/>
  <c r="K60" i="271" s="1"/>
  <c r="P61" i="271"/>
  <c r="J61" i="271" s="1"/>
  <c r="K61" i="271" s="1"/>
  <c r="P62" i="271"/>
  <c r="J62" i="271" s="1"/>
  <c r="K62" i="271" s="1"/>
  <c r="P63" i="271"/>
  <c r="J63" i="271" s="1"/>
  <c r="K63" i="271" s="1"/>
  <c r="P64" i="271"/>
  <c r="J64" i="271" s="1"/>
  <c r="K64" i="271" s="1"/>
  <c r="P65" i="271"/>
  <c r="J65" i="271" s="1"/>
  <c r="K65" i="271" s="1"/>
  <c r="P66" i="271"/>
  <c r="J66" i="271" s="1"/>
  <c r="K66" i="271" s="1"/>
  <c r="P67" i="271"/>
  <c r="J67" i="271" s="1"/>
  <c r="K67" i="271" s="1"/>
  <c r="P68" i="271"/>
  <c r="J68" i="271" s="1"/>
  <c r="K68" i="271" s="1"/>
  <c r="P69" i="271"/>
  <c r="J69" i="271" s="1"/>
  <c r="K69" i="271" s="1"/>
  <c r="P70" i="271"/>
  <c r="J70" i="271" s="1"/>
  <c r="K70" i="271" s="1"/>
  <c r="P71" i="271"/>
  <c r="J71" i="271" s="1"/>
  <c r="K71" i="271" s="1"/>
  <c r="P74" i="271"/>
  <c r="J74" i="271" s="1"/>
  <c r="K74" i="271" s="1"/>
  <c r="P78" i="271"/>
  <c r="J78" i="271" s="1"/>
  <c r="K78" i="271" s="1"/>
  <c r="P79" i="271"/>
  <c r="J79" i="271" s="1"/>
  <c r="K79" i="271" s="1"/>
  <c r="P80" i="271"/>
  <c r="J80" i="271" s="1"/>
  <c r="K80" i="271" s="1"/>
  <c r="P81" i="271"/>
  <c r="J81" i="271" s="1"/>
  <c r="K81" i="271" s="1"/>
  <c r="P119" i="271"/>
  <c r="J119" i="271" s="1"/>
  <c r="K119" i="271" s="1"/>
  <c r="P120" i="271"/>
  <c r="J120" i="271" s="1"/>
  <c r="K120" i="271" s="1"/>
  <c r="P121" i="271"/>
  <c r="J121" i="271" s="1"/>
  <c r="K121" i="271" s="1"/>
  <c r="P122" i="271"/>
  <c r="J122" i="271" s="1"/>
  <c r="K122" i="271" s="1"/>
  <c r="P124" i="271"/>
  <c r="J124" i="271" s="1"/>
  <c r="K124" i="271" s="1"/>
  <c r="P125" i="271"/>
  <c r="J125" i="271" s="1"/>
  <c r="K125" i="271" s="1"/>
  <c r="P126" i="271"/>
  <c r="J126" i="271" s="1"/>
  <c r="K126" i="271" s="1"/>
  <c r="P127" i="271"/>
  <c r="J127" i="271" s="1"/>
  <c r="K127" i="271" s="1"/>
  <c r="P128" i="271"/>
  <c r="J128" i="271" s="1"/>
  <c r="K128" i="271" s="1"/>
  <c r="P130" i="271"/>
  <c r="J130" i="271" s="1"/>
  <c r="K130" i="271" s="1"/>
  <c r="P131" i="271"/>
  <c r="J131" i="271" s="1"/>
  <c r="K131" i="271" s="1"/>
  <c r="P132" i="271"/>
  <c r="J132" i="271" s="1"/>
  <c r="K132" i="271" s="1"/>
  <c r="P133" i="271"/>
  <c r="J133" i="271" s="1"/>
  <c r="K133" i="271" s="1"/>
  <c r="P134" i="271"/>
  <c r="J134" i="271" s="1"/>
  <c r="K134" i="271" s="1"/>
  <c r="P135" i="271"/>
  <c r="J135" i="271" s="1"/>
  <c r="K135" i="271" s="1"/>
  <c r="P136" i="271"/>
  <c r="J136" i="271" s="1"/>
  <c r="K136" i="271" s="1"/>
  <c r="P137" i="271"/>
  <c r="J137" i="271" s="1"/>
  <c r="K137" i="271" s="1"/>
  <c r="P139" i="271"/>
  <c r="J139" i="271" s="1"/>
  <c r="K139" i="271" s="1"/>
  <c r="P140" i="271"/>
  <c r="J140" i="271" s="1"/>
  <c r="K140" i="271" s="1"/>
  <c r="P142" i="271"/>
  <c r="J142" i="271" s="1"/>
  <c r="K142" i="271" s="1"/>
  <c r="P143" i="271"/>
  <c r="J143" i="271" s="1"/>
  <c r="K143" i="271" s="1"/>
  <c r="P144" i="271"/>
  <c r="J144" i="271" s="1"/>
  <c r="K144" i="271" s="1"/>
  <c r="P145" i="271"/>
  <c r="J145" i="271" s="1"/>
  <c r="K145" i="271" s="1"/>
  <c r="P146" i="271"/>
  <c r="J146" i="271" s="1"/>
  <c r="K146" i="271" s="1"/>
  <c r="P147" i="271"/>
  <c r="J147" i="271" s="1"/>
  <c r="K147" i="271" s="1"/>
  <c r="P148" i="271"/>
  <c r="J148" i="271" s="1"/>
  <c r="K148" i="271" s="1"/>
  <c r="P149" i="271"/>
  <c r="J149" i="271" s="1"/>
  <c r="K149" i="271" s="1"/>
  <c r="P150" i="271"/>
  <c r="J150" i="271" s="1"/>
  <c r="K150" i="271" s="1"/>
  <c r="P151" i="271"/>
  <c r="J151" i="271" s="1"/>
  <c r="K151" i="271" s="1"/>
  <c r="P152" i="271"/>
  <c r="J152" i="271" s="1"/>
  <c r="K152" i="271" s="1"/>
  <c r="P153" i="271"/>
  <c r="J153" i="271" s="1"/>
  <c r="K153" i="271" s="1"/>
  <c r="P154" i="271"/>
  <c r="J154" i="271" s="1"/>
  <c r="K154" i="271" s="1"/>
  <c r="P155" i="271"/>
  <c r="J155" i="271" s="1"/>
  <c r="K155" i="271" s="1"/>
  <c r="P156" i="271"/>
  <c r="J156" i="271" s="1"/>
  <c r="K156" i="271" s="1"/>
  <c r="P157" i="271"/>
  <c r="J157" i="271" s="1"/>
  <c r="K157" i="271" s="1"/>
  <c r="P159" i="271"/>
  <c r="J159" i="271" s="1"/>
  <c r="K159" i="271" s="1"/>
  <c r="P160" i="271"/>
  <c r="J160" i="271" s="1"/>
  <c r="K160" i="271" s="1"/>
  <c r="P161" i="271"/>
  <c r="J161" i="271" s="1"/>
  <c r="K161" i="271" s="1"/>
  <c r="P163" i="271"/>
  <c r="J163" i="271" s="1"/>
  <c r="K163" i="271" s="1"/>
  <c r="P167" i="271"/>
  <c r="J167" i="271" s="1"/>
  <c r="K167" i="271" s="1"/>
  <c r="P168" i="271"/>
  <c r="J168" i="271" s="1"/>
  <c r="K168" i="271" s="1"/>
  <c r="P169" i="271"/>
  <c r="J169" i="271" s="1"/>
  <c r="K169" i="271" s="1"/>
  <c r="P171" i="271"/>
  <c r="J171" i="271" s="1"/>
  <c r="K171" i="271" s="1"/>
  <c r="P172" i="271"/>
  <c r="J172" i="271" s="1"/>
  <c r="K172" i="271" s="1"/>
  <c r="P174" i="271"/>
  <c r="J174" i="271" s="1"/>
  <c r="K174" i="271" s="1"/>
  <c r="P175" i="271"/>
  <c r="J175" i="271" s="1"/>
  <c r="K175" i="271" s="1"/>
  <c r="P176" i="271"/>
  <c r="J176" i="271" s="1"/>
  <c r="K176" i="271" s="1"/>
  <c r="P178" i="271"/>
  <c r="J178" i="271" s="1"/>
  <c r="K178" i="271" s="1"/>
  <c r="P179" i="271"/>
  <c r="J179" i="271" s="1"/>
  <c r="K179" i="271" s="1"/>
  <c r="P180" i="271"/>
  <c r="J180" i="271" s="1"/>
  <c r="K180" i="271" s="1"/>
  <c r="P181" i="271"/>
  <c r="J181" i="271" s="1"/>
  <c r="K181" i="271" s="1"/>
  <c r="P182" i="271"/>
  <c r="J182" i="271" s="1"/>
  <c r="K182" i="271" s="1"/>
  <c r="P183" i="271"/>
  <c r="J183" i="271" s="1"/>
  <c r="K183" i="271" s="1"/>
  <c r="P184" i="271"/>
  <c r="J184" i="271" s="1"/>
  <c r="K184" i="271" s="1"/>
  <c r="P185" i="271"/>
  <c r="J185" i="271" s="1"/>
  <c r="K185" i="271" s="1"/>
  <c r="P186" i="271"/>
  <c r="J186" i="271" s="1"/>
  <c r="K186" i="271" s="1"/>
  <c r="P187" i="271"/>
  <c r="J187" i="271" s="1"/>
  <c r="K187" i="271" s="1"/>
  <c r="P190" i="271"/>
  <c r="J190" i="271" s="1"/>
  <c r="K190" i="271" s="1"/>
  <c r="P191" i="271"/>
  <c r="J191" i="271" s="1"/>
  <c r="K191" i="271" s="1"/>
  <c r="P195" i="271"/>
  <c r="J195" i="271" s="1"/>
  <c r="K195" i="271" s="1"/>
  <c r="P196" i="271"/>
  <c r="J196" i="271" s="1"/>
  <c r="K196" i="271" s="1"/>
  <c r="P197" i="271"/>
  <c r="J197" i="271" s="1"/>
  <c r="K197" i="271" s="1"/>
  <c r="P233" i="271"/>
  <c r="J233" i="271" s="1"/>
  <c r="K233" i="271" s="1"/>
  <c r="P234" i="271"/>
  <c r="J234" i="271" s="1"/>
  <c r="K234" i="271" s="1"/>
  <c r="P236" i="271"/>
  <c r="J236" i="271" s="1"/>
  <c r="K236" i="271" s="1"/>
  <c r="P237" i="271"/>
  <c r="J237" i="271" s="1"/>
  <c r="K237" i="271" s="1"/>
  <c r="P238" i="271"/>
  <c r="J238" i="271" s="1"/>
  <c r="K238" i="271" s="1"/>
  <c r="P239" i="271"/>
  <c r="J239" i="271" s="1"/>
  <c r="K239" i="271" s="1"/>
  <c r="P241" i="271"/>
  <c r="J241" i="271" s="1"/>
  <c r="K241" i="271" s="1"/>
  <c r="P242" i="271"/>
  <c r="J242" i="271" s="1"/>
  <c r="K242" i="271" s="1"/>
  <c r="P243" i="271"/>
  <c r="J243" i="271" s="1"/>
  <c r="K243" i="271" s="1"/>
  <c r="P244" i="271"/>
  <c r="J244" i="271" s="1"/>
  <c r="K244" i="271" s="1"/>
  <c r="P245" i="271"/>
  <c r="J245" i="271" s="1"/>
  <c r="K245" i="271" s="1"/>
  <c r="P246" i="271"/>
  <c r="J246" i="271" s="1"/>
  <c r="K246" i="271" s="1"/>
  <c r="P247" i="271"/>
  <c r="J247" i="271" s="1"/>
  <c r="K247" i="271" s="1"/>
  <c r="P248" i="271"/>
  <c r="J248" i="271" s="1"/>
  <c r="K248" i="271" s="1"/>
  <c r="P249" i="271"/>
  <c r="J249" i="271" s="1"/>
  <c r="K249" i="271" s="1"/>
  <c r="P250" i="271"/>
  <c r="J250" i="271" s="1"/>
  <c r="K250" i="271" s="1"/>
  <c r="P251" i="271"/>
  <c r="J251" i="271" s="1"/>
  <c r="K251" i="271" s="1"/>
  <c r="P253" i="271"/>
  <c r="J253" i="271" s="1"/>
  <c r="K253" i="271" s="1"/>
  <c r="P254" i="271"/>
  <c r="J254" i="271" s="1"/>
  <c r="K254" i="271" s="1"/>
  <c r="P255" i="271"/>
  <c r="J255" i="271" s="1"/>
  <c r="K255" i="271" s="1"/>
  <c r="P257" i="271"/>
  <c r="J257" i="271" s="1"/>
  <c r="K257" i="271" s="1"/>
  <c r="P258" i="271"/>
  <c r="J258" i="271" s="1"/>
  <c r="K258" i="271" s="1"/>
  <c r="P259" i="271"/>
  <c r="J259" i="271" s="1"/>
  <c r="K259" i="271" s="1"/>
  <c r="P260" i="271"/>
  <c r="J260" i="271" s="1"/>
  <c r="K260" i="271" s="1"/>
  <c r="P261" i="271"/>
  <c r="J261" i="271" s="1"/>
  <c r="K261" i="271" s="1"/>
  <c r="P262" i="271"/>
  <c r="J262" i="271" s="1"/>
  <c r="K262" i="271" s="1"/>
  <c r="P263" i="271"/>
  <c r="J263" i="271" s="1"/>
  <c r="K263" i="271" s="1"/>
  <c r="P264" i="271"/>
  <c r="J264" i="271" s="1"/>
  <c r="K264" i="271" s="1"/>
  <c r="P265" i="271"/>
  <c r="J265" i="271" s="1"/>
  <c r="K265" i="271" s="1"/>
  <c r="P266" i="271"/>
  <c r="J266" i="271" s="1"/>
  <c r="K266" i="271" s="1"/>
  <c r="P267" i="271"/>
  <c r="J267" i="271" s="1"/>
  <c r="K267" i="271" s="1"/>
  <c r="P268" i="271"/>
  <c r="J268" i="271" s="1"/>
  <c r="K268" i="271" s="1"/>
  <c r="P269" i="271"/>
  <c r="J269" i="271" s="1"/>
  <c r="K269" i="271" s="1"/>
  <c r="P270" i="271"/>
  <c r="J270" i="271" s="1"/>
  <c r="K270" i="271" s="1"/>
  <c r="P271" i="271"/>
  <c r="J271" i="271" s="1"/>
  <c r="K271" i="271" s="1"/>
  <c r="P272" i="271"/>
  <c r="J272" i="271" s="1"/>
  <c r="K272" i="271" s="1"/>
  <c r="P273" i="271"/>
  <c r="J273" i="271" s="1"/>
  <c r="K273" i="271" s="1"/>
  <c r="P274" i="271"/>
  <c r="J274" i="271" s="1"/>
  <c r="K274" i="271" s="1"/>
  <c r="P275" i="271"/>
  <c r="J275" i="271" s="1"/>
  <c r="K275" i="271" s="1"/>
  <c r="P276" i="271"/>
  <c r="J276" i="271" s="1"/>
  <c r="K276" i="271" s="1"/>
  <c r="P277" i="271"/>
  <c r="J277" i="271" s="1"/>
  <c r="K277" i="271" s="1"/>
  <c r="P279" i="271"/>
  <c r="J279" i="271" s="1"/>
  <c r="K279" i="271" s="1"/>
  <c r="P280" i="271"/>
  <c r="J280" i="271" s="1"/>
  <c r="K280" i="271" s="1"/>
  <c r="P281" i="271"/>
  <c r="J281" i="271" s="1"/>
  <c r="K281" i="271" s="1"/>
  <c r="P282" i="271"/>
  <c r="J282" i="271" s="1"/>
  <c r="K282" i="271" s="1"/>
  <c r="P283" i="271"/>
  <c r="J283" i="271" s="1"/>
  <c r="K283" i="271" s="1"/>
  <c r="P284" i="271"/>
  <c r="J284" i="271" s="1"/>
  <c r="K284" i="271" s="1"/>
  <c r="P286" i="271"/>
  <c r="J286" i="271" s="1"/>
  <c r="K286" i="271" s="1"/>
  <c r="P290" i="271"/>
  <c r="J290" i="271" s="1"/>
  <c r="K290" i="271" s="1"/>
  <c r="P291" i="271"/>
  <c r="J291" i="271" s="1"/>
  <c r="K291" i="271" s="1"/>
  <c r="P293" i="271"/>
  <c r="J293" i="271" s="1"/>
  <c r="K293" i="271" s="1"/>
  <c r="P294" i="271"/>
  <c r="J294" i="271" s="1"/>
  <c r="K294" i="271" s="1"/>
  <c r="P296" i="271"/>
  <c r="J296" i="271" s="1"/>
  <c r="K296" i="271" s="1"/>
  <c r="P297" i="271"/>
  <c r="J297" i="271" s="1"/>
  <c r="K297" i="271" s="1"/>
  <c r="P298" i="271"/>
  <c r="J298" i="271" s="1"/>
  <c r="K298" i="271" s="1"/>
  <c r="P300" i="271"/>
  <c r="J300" i="271" s="1"/>
  <c r="K300" i="271" s="1"/>
  <c r="P301" i="271"/>
  <c r="J301" i="271" s="1"/>
  <c r="K301" i="271" s="1"/>
  <c r="P302" i="271"/>
  <c r="J302" i="271" s="1"/>
  <c r="K302" i="271" s="1"/>
  <c r="P303" i="271"/>
  <c r="J303" i="271" s="1"/>
  <c r="K303" i="271" s="1"/>
  <c r="P304" i="271"/>
  <c r="J304" i="271" s="1"/>
  <c r="K304" i="271" s="1"/>
  <c r="P305" i="271"/>
  <c r="J305" i="271" s="1"/>
  <c r="K305" i="271" s="1"/>
  <c r="P306" i="271"/>
  <c r="J306" i="271" s="1"/>
  <c r="K306" i="271" s="1"/>
  <c r="P307" i="271"/>
  <c r="J307" i="271" s="1"/>
  <c r="K307" i="271" s="1"/>
  <c r="P308" i="271"/>
  <c r="J308" i="271" s="1"/>
  <c r="K308" i="271" s="1"/>
  <c r="P309" i="271"/>
  <c r="J309" i="271" s="1"/>
  <c r="K309" i="271" s="1"/>
  <c r="P310" i="271"/>
  <c r="J310" i="271" s="1"/>
  <c r="K310" i="271" s="1"/>
  <c r="P313" i="271"/>
  <c r="J313" i="271" s="1"/>
  <c r="K313" i="271" s="1"/>
  <c r="P314" i="271"/>
  <c r="J314" i="271" s="1"/>
  <c r="K314" i="271" s="1"/>
  <c r="P318" i="271"/>
  <c r="P319" i="271"/>
  <c r="J319" i="271"/>
  <c r="K319" i="271" s="1"/>
  <c r="J318" i="271"/>
  <c r="K318" i="271" s="1"/>
  <c r="J164" i="271"/>
  <c r="R347" i="271" l="1"/>
  <c r="S347" i="271" s="1"/>
  <c r="K311" i="271"/>
  <c r="K164" i="271"/>
  <c r="K292" i="269" l="1"/>
  <c r="K293" i="269"/>
  <c r="K294" i="269"/>
  <c r="K295" i="269"/>
  <c r="K296" i="269"/>
  <c r="K297" i="269"/>
  <c r="K298" i="269"/>
  <c r="K299" i="269"/>
  <c r="K33" i="269"/>
  <c r="K34" i="269"/>
  <c r="K35" i="269"/>
  <c r="K36" i="269"/>
  <c r="K37" i="269"/>
  <c r="K38" i="269"/>
  <c r="K32" i="269"/>
  <c r="K30" i="269"/>
  <c r="K29" i="269"/>
  <c r="K23" i="269"/>
  <c r="K24" i="269"/>
  <c r="K25" i="269"/>
  <c r="K26" i="269"/>
  <c r="K75" i="271"/>
  <c r="I284" i="271"/>
  <c r="I282" i="271"/>
  <c r="I280" i="271"/>
  <c r="I277" i="271"/>
  <c r="I275" i="271"/>
  <c r="I272" i="271"/>
  <c r="I270" i="271"/>
  <c r="I266" i="271"/>
  <c r="I263" i="271"/>
  <c r="I262" i="271"/>
  <c r="I259" i="271"/>
  <c r="I255" i="271"/>
  <c r="I253" i="271"/>
  <c r="I251" i="271"/>
  <c r="I245" i="271"/>
  <c r="I236" i="271"/>
  <c r="I157" i="271"/>
  <c r="I153" i="271"/>
  <c r="I149" i="271"/>
  <c r="I148" i="271"/>
  <c r="I146" i="271"/>
  <c r="I143" i="271"/>
  <c r="I142" i="271"/>
  <c r="I140" i="271"/>
  <c r="I137" i="271"/>
  <c r="I135" i="271"/>
  <c r="I35" i="271"/>
  <c r="I32" i="271"/>
  <c r="I29" i="271"/>
  <c r="I18" i="271"/>
  <c r="I17" i="271"/>
  <c r="K309" i="269"/>
  <c r="K310" i="269" s="1"/>
  <c r="K308" i="269"/>
  <c r="K307" i="269"/>
  <c r="K230" i="269"/>
  <c r="K231" i="269"/>
  <c r="K232" i="269"/>
  <c r="K233" i="269"/>
  <c r="K234" i="269"/>
  <c r="K235" i="269"/>
  <c r="K236" i="269"/>
  <c r="K237" i="269"/>
  <c r="K238" i="269"/>
  <c r="K239" i="269"/>
  <c r="K243" i="269"/>
  <c r="K246" i="269"/>
  <c r="K247" i="269"/>
  <c r="K249" i="269"/>
  <c r="K252" i="269"/>
  <c r="K253" i="269"/>
  <c r="K254" i="269"/>
  <c r="K258" i="269"/>
  <c r="K260" i="269"/>
  <c r="K261" i="269"/>
  <c r="K262" i="269"/>
  <c r="K263" i="269"/>
  <c r="K265" i="269"/>
  <c r="K270" i="269"/>
  <c r="K271" i="269"/>
  <c r="K275" i="269"/>
  <c r="K158" i="269"/>
  <c r="K153" i="269"/>
  <c r="K150" i="269"/>
  <c r="K151" i="269"/>
  <c r="K149" i="269"/>
  <c r="K134" i="269"/>
  <c r="K135" i="269"/>
  <c r="K137" i="269"/>
  <c r="K140" i="269"/>
  <c r="K141" i="269"/>
  <c r="K142" i="269"/>
  <c r="K144" i="269"/>
  <c r="K145" i="269"/>
  <c r="K146" i="269"/>
  <c r="K147" i="269"/>
  <c r="K132" i="269"/>
  <c r="K129" i="269"/>
  <c r="K121" i="269"/>
  <c r="K122" i="269"/>
  <c r="K123" i="269"/>
  <c r="K124" i="269"/>
  <c r="K126" i="269"/>
  <c r="K120" i="269"/>
  <c r="K114" i="269"/>
  <c r="K115" i="269"/>
  <c r="K116" i="269"/>
  <c r="K117" i="269"/>
  <c r="I273" i="269"/>
  <c r="I272" i="269" s="1"/>
  <c r="K272" i="269" s="1"/>
  <c r="I271" i="269"/>
  <c r="I269" i="269"/>
  <c r="I268" i="269" s="1"/>
  <c r="K268" i="269" s="1"/>
  <c r="I266" i="269"/>
  <c r="K266" i="269" s="1"/>
  <c r="I264" i="269"/>
  <c r="K264" i="269" s="1"/>
  <c r="I261" i="269"/>
  <c r="I260" i="269" s="1"/>
  <c r="I259" i="269"/>
  <c r="K259" i="269" s="1"/>
  <c r="I255" i="269"/>
  <c r="I257" i="269" s="1"/>
  <c r="I256" i="269" s="1"/>
  <c r="K256" i="269" s="1"/>
  <c r="I252" i="269"/>
  <c r="I253" i="269" s="1"/>
  <c r="I251" i="269"/>
  <c r="K251" i="269" s="1"/>
  <c r="I248" i="269"/>
  <c r="I250" i="269" s="1"/>
  <c r="K250" i="269" s="1"/>
  <c r="I244" i="269"/>
  <c r="K244" i="269" s="1"/>
  <c r="I242" i="269"/>
  <c r="K242" i="269" s="1"/>
  <c r="I240" i="269"/>
  <c r="K240" i="269" s="1"/>
  <c r="I234" i="269"/>
  <c r="I235" i="269" s="1"/>
  <c r="I225" i="269"/>
  <c r="O187" i="269"/>
  <c r="I147" i="269"/>
  <c r="I143" i="269"/>
  <c r="K143" i="269" s="1"/>
  <c r="I139" i="269"/>
  <c r="K139" i="269" s="1"/>
  <c r="I138" i="269"/>
  <c r="K138" i="269" s="1"/>
  <c r="I136" i="269"/>
  <c r="K136" i="269" s="1"/>
  <c r="I133" i="269"/>
  <c r="K133" i="269" s="1"/>
  <c r="I132" i="269"/>
  <c r="I130" i="269"/>
  <c r="K130" i="269" s="1"/>
  <c r="K315" i="271" l="1"/>
  <c r="I246" i="271"/>
  <c r="I268" i="271"/>
  <c r="I30" i="271"/>
  <c r="I271" i="271"/>
  <c r="I283" i="271"/>
  <c r="I261" i="271"/>
  <c r="K320" i="271"/>
  <c r="K321" i="271" s="1"/>
  <c r="K327" i="271" s="1"/>
  <c r="I264" i="271"/>
  <c r="K269" i="269"/>
  <c r="K257" i="269"/>
  <c r="K273" i="269"/>
  <c r="K248" i="269"/>
  <c r="K255" i="269"/>
  <c r="K198" i="271"/>
  <c r="K199" i="271" s="1"/>
  <c r="K205" i="271" s="1"/>
  <c r="K192" i="271"/>
  <c r="K72" i="271"/>
  <c r="K82" i="271"/>
  <c r="K83" i="271" s="1"/>
  <c r="K89" i="271" s="1"/>
  <c r="K188" i="271"/>
  <c r="I279" i="271"/>
  <c r="K39" i="271" l="1"/>
  <c r="K77" i="271" s="1"/>
  <c r="K88" i="271" s="1"/>
  <c r="K92" i="271" s="1"/>
  <c r="I267" i="271"/>
  <c r="K287" i="271" l="1"/>
  <c r="K317" i="271" s="1"/>
  <c r="K194" i="271"/>
  <c r="K326" i="271" l="1"/>
  <c r="K330" i="271" s="1"/>
  <c r="K204" i="271"/>
  <c r="K208" i="271" s="1"/>
  <c r="I127" i="269"/>
  <c r="K127" i="269" s="1"/>
  <c r="I125" i="269"/>
  <c r="K125" i="269" s="1"/>
  <c r="K303" i="269"/>
  <c r="K304" i="269" s="1"/>
  <c r="K291" i="269"/>
  <c r="K290" i="269"/>
  <c r="K289" i="269"/>
  <c r="K287" i="269"/>
  <c r="K286" i="269"/>
  <c r="K285" i="269"/>
  <c r="K283" i="269"/>
  <c r="K282" i="269"/>
  <c r="K280" i="269"/>
  <c r="K279" i="269"/>
  <c r="K228" i="269"/>
  <c r="K227" i="269"/>
  <c r="K226" i="269"/>
  <c r="K225" i="269"/>
  <c r="K224" i="269"/>
  <c r="K223" i="269"/>
  <c r="K222" i="269"/>
  <c r="K186" i="269"/>
  <c r="K185" i="269"/>
  <c r="K184" i="269"/>
  <c r="K180" i="269"/>
  <c r="K181" i="269" s="1"/>
  <c r="K177" i="269"/>
  <c r="K176" i="269"/>
  <c r="K175" i="269"/>
  <c r="K174" i="269"/>
  <c r="K173" i="269"/>
  <c r="K172" i="269"/>
  <c r="K170" i="269"/>
  <c r="K169" i="269"/>
  <c r="K168" i="269"/>
  <c r="K166" i="269"/>
  <c r="K165" i="269"/>
  <c r="K164" i="269"/>
  <c r="K162" i="269"/>
  <c r="K161" i="269"/>
  <c r="K159" i="269"/>
  <c r="K157" i="269"/>
  <c r="K118" i="269"/>
  <c r="K112" i="269"/>
  <c r="K111" i="269"/>
  <c r="K110" i="269"/>
  <c r="K109" i="269"/>
  <c r="I35" i="269"/>
  <c r="I32" i="269"/>
  <c r="I29" i="269"/>
  <c r="I30" i="269" s="1"/>
  <c r="I18" i="269"/>
  <c r="I17" i="269"/>
  <c r="K276" i="269" l="1"/>
  <c r="K178" i="269"/>
  <c r="K183" i="269" s="1"/>
  <c r="K300" i="269"/>
  <c r="K306" i="269" s="1"/>
  <c r="K187" i="269"/>
  <c r="K188" i="269" s="1"/>
  <c r="K194" i="269" s="1"/>
  <c r="K316" i="269"/>
  <c r="K154" i="269"/>
  <c r="K193" i="269" l="1"/>
  <c r="K197" i="269" s="1"/>
  <c r="K315" i="269"/>
  <c r="K319" i="269" s="1"/>
  <c r="K71" i="269" l="1"/>
  <c r="K70" i="269"/>
  <c r="K69" i="269"/>
  <c r="K68" i="269"/>
  <c r="K72" i="269" s="1"/>
  <c r="K73" i="269" s="1"/>
  <c r="K64" i="269"/>
  <c r="K65" i="269" s="1"/>
  <c r="K61" i="269"/>
  <c r="K60" i="269"/>
  <c r="K59" i="269"/>
  <c r="K58" i="269"/>
  <c r="K57" i="269"/>
  <c r="K56" i="269"/>
  <c r="K54" i="269"/>
  <c r="K53" i="269"/>
  <c r="K52" i="269"/>
  <c r="K50" i="269"/>
  <c r="K49" i="269"/>
  <c r="K48" i="269"/>
  <c r="K46" i="269"/>
  <c r="K45" i="269"/>
  <c r="K43" i="269"/>
  <c r="K42" i="269"/>
  <c r="K62" i="269" s="1"/>
  <c r="K27" i="269"/>
  <c r="K21" i="269"/>
  <c r="K20" i="269"/>
  <c r="K19" i="269"/>
  <c r="K18" i="269"/>
  <c r="K17" i="269"/>
  <c r="K16" i="269"/>
  <c r="K15" i="269"/>
  <c r="K39" i="269" s="1"/>
  <c r="K67" i="269" l="1"/>
  <c r="K79" i="269"/>
  <c r="K78" i="269" l="1"/>
  <c r="K82" i="269" s="1"/>
</calcChain>
</file>

<file path=xl/sharedStrings.xml><?xml version="1.0" encoding="utf-8"?>
<sst xmlns="http://schemas.openxmlformats.org/spreadsheetml/2006/main" count="1900" uniqueCount="431">
  <si>
    <t>Formulario 1 - Propuesta económica  - Documento tipo de selección abreviada de menor cuantía - versión 1</t>
  </si>
  <si>
    <t>Versión: 1 del 21 de agosto de 2025</t>
  </si>
  <si>
    <t>FORMULARIO 1</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</si>
  <si>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</si>
  <si>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</si>
  <si>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</si>
  <si>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</si>
  <si>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</si>
  <si>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</si>
  <si>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</si>
  <si>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</si>
  <si>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</si>
  <si>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</si>
  <si>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</si>
  <si>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</si>
  <si>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1.1</t>
  </si>
  <si>
    <t>CUBIERTA</t>
  </si>
  <si>
    <t>1.1.1</t>
  </si>
  <si>
    <t>1.1.2</t>
  </si>
  <si>
    <t>M2</t>
  </si>
  <si>
    <t>1.1.3</t>
  </si>
  <si>
    <t>ML</t>
  </si>
  <si>
    <t>1.1.4</t>
  </si>
  <si>
    <t>1.1.5</t>
  </si>
  <si>
    <t>1.1.6</t>
  </si>
  <si>
    <t>Suministro, transporte e instalación de caballetes en lámina calibre 24, pintados con pintura tipo poliéster secada al horno en ambas caras, con desarrollo hasta 600 mm. El servicio incluye el sello necesario para su correcta instalación.</t>
  </si>
  <si>
    <t>1.1.7</t>
  </si>
  <si>
    <t>Suministro, transporte e instalación de remates en lámina calibre 24, pintados con pintura tipo poliéster secada al horno en ambas caras, con desarrollo hasta 300 mm. El servicio incluye el sello necesario para su correcta instalación. (En todo el perimetro de la estructura)</t>
  </si>
  <si>
    <t>Instalación de bajante en tubería de 4" PVC. Incluye ensamblaje y fijación adecuada de las piezas para garantizar un sistema de drenaje eficiente y sin fugas.</t>
  </si>
  <si>
    <t>Conexión de bajante de 4" a caja de inspección de aguas lluvias. Incluye excavación, suministro e instalación de los accesorios necesarios, demolición de losa, relleno y vaciado de losa de contrapiso, asegurando una correcta conexión y funcionamiento del sistema de drenaje.</t>
  </si>
  <si>
    <t>UND</t>
  </si>
  <si>
    <t xml:space="preserve">Sondeo y limpieza de red de aguas lluvias existente con 14 bajantes de 3 metros aprox. Incluye la inspección mediante cámaras especializadas para identificar obstrucciones o daños en las tuberías y bajantes. Posteriormente, se procederá a limpiar y desobstruir los sistemas utilizando equipos a presión o aspiradores, eliminando sedimentos, hojas, raíces y otros materiales que puedan bloquear el flujo de agua. </t>
  </si>
  <si>
    <t>1.2</t>
  </si>
  <si>
    <t>1.2.1</t>
  </si>
  <si>
    <t>1.2.2</t>
  </si>
  <si>
    <t>Subtotal</t>
  </si>
  <si>
    <t>2.1</t>
  </si>
  <si>
    <t>Mamposteria</t>
  </si>
  <si>
    <t>2.1.1</t>
  </si>
  <si>
    <t>MAMPOSTERIA</t>
  </si>
  <si>
    <t>2.1.2</t>
  </si>
  <si>
    <t>2.1.3</t>
  </si>
  <si>
    <t>M3</t>
  </si>
  <si>
    <t>UN</t>
  </si>
  <si>
    <t>2.2</t>
  </si>
  <si>
    <t>2.2.1</t>
  </si>
  <si>
    <t>2.2.2</t>
  </si>
  <si>
    <t>2.2.3</t>
  </si>
  <si>
    <t>Suministro e instalación de rejilla de piso en aluminio para red de 2"</t>
  </si>
  <si>
    <t>2.3</t>
  </si>
  <si>
    <t>Cielo raso</t>
  </si>
  <si>
    <t>2.3.1</t>
  </si>
  <si>
    <t>CIELO RASO</t>
  </si>
  <si>
    <t>Desmonte de cielo raso en PCV existente, incluye disposición final</t>
  </si>
  <si>
    <t>2.3.2</t>
  </si>
  <si>
    <t>2.3.3</t>
  </si>
  <si>
    <t>Suministro e instalación de cielo raso en láminas de PVC color blanco o color negro (segun corresponda). Incluye estructura de soporte en lámina galvanizada, remate perimetral, todos los accesorios y material necesarios para su correcta instalación. (Bodega de señalización, oficinas, laboratorios, pantry, auditorio y baños)</t>
  </si>
  <si>
    <t>2.4</t>
  </si>
  <si>
    <t>2.4.1</t>
  </si>
  <si>
    <t>2.4.2</t>
  </si>
  <si>
    <t>2.4.3</t>
  </si>
  <si>
    <t>2.4.4</t>
  </si>
  <si>
    <t>2.4.5</t>
  </si>
  <si>
    <t>2.4.6</t>
  </si>
  <si>
    <t>2.4.7</t>
  </si>
  <si>
    <t xml:space="preserve">Sello exterior de ventaneria para subsanar filtraciones de agua </t>
  </si>
  <si>
    <t>2.4.8</t>
  </si>
  <si>
    <t>2.4.9</t>
  </si>
  <si>
    <t>2.4.10</t>
  </si>
  <si>
    <t>2.4.11</t>
  </si>
  <si>
    <t>2.4.12</t>
  </si>
  <si>
    <t>2.4.13</t>
  </si>
  <si>
    <t>2.4.14</t>
  </si>
  <si>
    <t>2.4.15</t>
  </si>
  <si>
    <t>2.4.16</t>
  </si>
  <si>
    <t>Pisos y enchapes</t>
  </si>
  <si>
    <t>PISOS Y ENCHAPES</t>
  </si>
  <si>
    <t>ILUMINACIÓN</t>
  </si>
  <si>
    <t>TOMAS</t>
  </si>
  <si>
    <t>TABLEROS Y ACOMETIDAS ELECTRICAS</t>
  </si>
  <si>
    <t>3.1</t>
  </si>
  <si>
    <t>3.2</t>
  </si>
  <si>
    <t>4.1</t>
  </si>
  <si>
    <t>Retiro y disposición de residuos de RCD (Residuos de Construcción y Demolición).</t>
  </si>
  <si>
    <t>4.2</t>
  </si>
  <si>
    <t>ASEO</t>
  </si>
  <si>
    <t>Aseo general</t>
  </si>
  <si>
    <t>5. EQUIPOS Y APARATOS</t>
  </si>
  <si>
    <t xml:space="preserve">SUBTOTAL OBRAS </t>
  </si>
  <si>
    <t>5.1</t>
  </si>
  <si>
    <t>SUMINISTRO DE BIENES</t>
  </si>
  <si>
    <t>5.2</t>
  </si>
  <si>
    <t>5.3</t>
  </si>
  <si>
    <t>5.4</t>
  </si>
  <si>
    <t>SUBTOTAL BIENES</t>
  </si>
  <si>
    <t>SUBTOTAL OBRAS (INCLUYE IVA)</t>
  </si>
  <si>
    <t>SUBTOTAL SUMINISTRO DE BIENES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</si>
  <si>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</si>
  <si>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</si>
  <si>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</si>
  <si>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</si>
  <si>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</si>
  <si>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</si>
  <si>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</si>
  <si>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</si>
  <si>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</si>
  <si>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</si>
  <si>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</si>
  <si>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</si>
  <si>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</si>
  <si>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</si>
  <si>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</si>
  <si>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</si>
  <si>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</si>
  <si>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</si>
  <si>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</si>
  <si>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</si>
  <si>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</si>
  <si>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</si>
  <si>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</si>
  <si>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</si>
  <si>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</si>
  <si>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</si>
  <si>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</si>
  <si>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</si>
  <si>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</si>
  <si>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</si>
  <si>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</si>
  <si>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</si>
  <si>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</si>
  <si>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</si>
  <si>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</si>
  <si>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</si>
  <si>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</si>
  <si>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</si>
  <si>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</si>
  <si>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</si>
  <si>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</si>
  <si>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</si>
  <si>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</si>
  <si>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</si>
  <si>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</si>
  <si>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</si>
  <si>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</si>
  <si>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</si>
  <si>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</si>
  <si>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</si>
  <si>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</si>
  <si>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</si>
  <si>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</si>
  <si>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</si>
  <si>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</si>
  <si>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</si>
  <si>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</si>
  <si>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</si>
  <si>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</si>
  <si>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</si>
  <si>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</si>
  <si>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</si>
  <si>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</si>
  <si>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</si>
  <si>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</si>
  <si>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</si>
  <si>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</si>
  <si>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</si>
  <si>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</si>
  <si>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</si>
  <si>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</si>
  <si>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</si>
  <si>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</si>
  <si>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CUBIERTA, FACHADA Y DRENAJE PLUVIAL</t>
  </si>
  <si>
    <t>Hangar</t>
  </si>
  <si>
    <t>Desmonte técnico de cubierta en teja metálica trapezoidal, incluye trasla, acopio en sitio autorizado por la supervisión y disposición final</t>
  </si>
  <si>
    <t>Suministro e instalación de revestimiento de fachada en teja termo-acústica tipo UPVC trapezoidal (mín. 2.0mm), incluye flanches de remate y accesorios de fijación.</t>
  </si>
  <si>
    <t>Desmonte técnico de teja traslúcida deteriorada, incluye limpieza de apoyos, traslado y acopio en sitio autorizado por la supervisión.</t>
  </si>
  <si>
    <t>Suministro e instalación de teja traslúcida en policarbonato trapezoidal con protección UV, incluye accesorios de fijación y sellado de estanqueidad.</t>
  </si>
  <si>
    <t>1.2.3</t>
  </si>
  <si>
    <t>1.2.4</t>
  </si>
  <si>
    <t>1.2.5</t>
  </si>
  <si>
    <t>Reparación de muros interiores afectados por humedad. Incluye inspección técnica previa, escarificación hasta sustrato sano, retiro de material suelto o deteriorado, limpieza de la superficie, tratamiento de eflorescencias, aplicación de sistema impermeabilizante acorde al diagnóstico, resane con mortero de reparación con aditivo impermeabilizante y conformación de filos y dilataciones. Incluye suministro de materiales, mano de obra, equipos y herramientas. No incluye pintura. Previo a la intervención, el contratista deberá presentar informe de diagnóstico y obtener aprobación de la supervisión.</t>
  </si>
  <si>
    <t xml:space="preserve">Aplicación de pintura en muros interiores. Incluye limpieza de superficie, resanes menores, lijado, preparación, aplicación de sellador si se requiere y aplicación de pintura tipo 1 color blanco en mínimo tres manos. Incluye suministro de materiales, mano de obra, equipos y herramientas.  </t>
  </si>
  <si>
    <t>Cuarto de bombas</t>
  </si>
  <si>
    <t xml:space="preserve">Reparación de muros exteriores afectados por humedad. Incluye inspección técnica previa, escarificación, retiro de material deteriorado, limpieza, tratamiento de sales, aplicación de sistema impermeabilizante, resane con mortero impermeable y conformación de filos y juntas. Incluye suministro de materiales, mano de obra, equipos, herramientas y medios de acceso en altura. No incluye pintura. Previo a la intervención, el contratista deberá presentar informe de diagnóstico y obtener aprobación de la supervisión.. </t>
  </si>
  <si>
    <t>Aplicación de pintura antihongos en muros interiores. Incluye limpieza y desinfección de la superficie, preparación, aplicación de sellador si se requiere y aplicación de pintura antihongos color blanco en mínimo tres manos. Incluye suministro de materiales, mano de obra, equipos y herramientas.</t>
  </si>
  <si>
    <t xml:space="preserve">Aplicación de pintura exterior en muros. Incluye limpieza de superficie, resanes menores, preparación, aplicación de imprimante o sellador y aplicación de pintura exterior tipo elastomérica o equivalente en mínimo tres manos. Incluye suministro de materiales, mano de obra, equipos, herramientas y medios de acceso en altura. </t>
  </si>
  <si>
    <t>1.3</t>
  </si>
  <si>
    <t>1.3.1</t>
  </si>
  <si>
    <t>Oficina SEMAP</t>
  </si>
  <si>
    <t>1.3.2</t>
  </si>
  <si>
    <t xml:space="preserve">Suministro e instalación de cielo raso en láminas de PVC color blanco. Incluye estructura de soporte en lámina galvanizada, remate perimetral, todos los accesorios y material necesarios para su correcta instalación. </t>
  </si>
  <si>
    <t>1.4</t>
  </si>
  <si>
    <t>CARPINTERIA</t>
  </si>
  <si>
    <t xml:space="preserve">Desmonte de película, suministro e instalación de película tipo nano cerámica en ventanería </t>
  </si>
  <si>
    <t>Desmonte vidrio fracturado, suministro e instalación de vidrio 4mm. Incluye cambio de empaques, silicona y todo el material necesario para su instalación.</t>
  </si>
  <si>
    <r>
      <rPr>
        <sz val="9"/>
        <rFont val="Arial"/>
        <family val="2"/>
      </rPr>
      <t>Desmonte técnico de divisiones de oficina existente de piso a techo, incluye desensamble de marcos, retiro de vidrios, traslado a sitio de acopio y disposición final</t>
    </r>
    <r>
      <rPr>
        <sz val="9"/>
        <color rgb="FF000000"/>
        <rFont val="Arial"/>
        <family val="2"/>
      </rPr>
      <t>.</t>
    </r>
  </si>
  <si>
    <t>Suministro e instalación de divisiones modulares a media altura (H=0.50m aprox.),color azul tipo institucional DIMAR, incluye perfilería de aluminio y paneles.</t>
  </si>
  <si>
    <t>Ml</t>
  </si>
  <si>
    <t>Retiro de ventaneria existente tipo rejilla en vidrio, acopio en lugar autorizado por la supervisión y disposición final</t>
  </si>
  <si>
    <t>Suministro e instalación de rejilla de ventilación anticorrosiva</t>
  </si>
  <si>
    <t>1.4.1</t>
  </si>
  <si>
    <t>1.4.2</t>
  </si>
  <si>
    <t>1.4.3</t>
  </si>
  <si>
    <t>1.4.4</t>
  </si>
  <si>
    <t>1.4.5</t>
  </si>
  <si>
    <t>1.4.6</t>
  </si>
  <si>
    <t>1.4.7</t>
  </si>
  <si>
    <t>Desmonte de puntos eléctricos incluye tomas, luminarias, interruptores, tubería, cajas, cableado y demás elementos y disposición final de escombro en sitio autorizado.</t>
  </si>
  <si>
    <t>Suministro e instalación de 3 metros de salida para luminaria led de 24 w, ip 20, multivoltage 110 - 240 v material aluminio blanco, marco metálico , incluye  luminaria, punto eléctrico accesorios de instalación, caja con suplemento, tubería EMT si es a la vistao pvc tipo pesado   embebida (regate y resane) en muro, con accesorios de unión, fijación de tubería, marcación según retie y  alimentador en cable cu no.12 (f+n+t)awg-thhn/thwn-2 y todo para su correcto funcionamiento.</t>
  </si>
  <si>
    <t>INTERRUPTORES</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</si>
  <si>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</si>
  <si>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Suministro e instalación de 3 metros de salida para interruptor sencillo, incluye aparato, marcación con cinta, conectores de resorte, accesorios de instalación y fijación, caja con suplemento, tubería EMT si es a la vista o sch40 en techo mientras no quede a la vista o pvc tipo pesado embebida (regate y resane) en muro, con accesorios de unión, fijación de tubería, marcación según retie y alimentadores en cable cu no.12 (f+n+t) awg-thhn/thwn-2 y todo para su correcto funcionamiento.</t>
  </si>
  <si>
    <t>Suministro e instalación de 3 metros de salida para tomacorriente doble monofásico tipo nema, 125v, 20a, con polo a tierra, color blanco, tapa color blanco, incluye toma,  marcación, conectores de resorte, accesorios de instalación, caja con suplemento, tubería emt o canaleta metalica si es a la vista o pvc tipo pesado   embebida (regate y resane) en muro, con accesorios de unión, fijación de tubería, marcación según retie y  alimentador en cable cu no.12 (f+n+t)awg-thhn/thwn-2 y todo para su correcto funcionamiento.</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</si>
  <si>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</si>
  <si>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Suministro e instalación de 3 metros de salida para tomas trifasicos a tipo codelca de caractisticas similares o superiores de 50a a 250 v incluye toma,  marcación, conectores de resorte, accesorios de instalación, caja con suplemento, tubería emt o canaleta metalica si es a la vista  y pvc tipo pesado   embebida (regate y resane) en muro, con accesorios de unión, fijación de tubería, marcación según retie y  alimentador en cable cu no.6 (3f+n+t)awg-thhn/thwn-2 y todo para su correcto funcionamiento de acuerdo a la clavija en sitio.</t>
  </si>
  <si>
    <t>ADECUACION AIRES ACONDICIONADOS</t>
  </si>
  <si>
    <t>Suministro e instalación de 3 metros de salida para tomas a 220v aires acondicionados levinton o similar. incluye punto eléctrico (cajas, cableado #8, tubería y accesorio), aparato, elementos de fijación y accesorios para su correcto funcionamiento. de acuerdo a la clavija en sitio.</t>
  </si>
  <si>
    <t>Suministro e instalación de 3 metros de salida para tomas a 220v aires acondicionados levinton o similar. incluye punto eléctrico (cajas, cableado #10, tubería y accesorio), aparato, elementos de fijación y accesorios para su correcto funcionamiento. de acuerdo a la clavija en sitio.</t>
  </si>
  <si>
    <t>Desmonte de sistema de aire acondicionado tipo central: comprende el retiro total de los equipos existentes, incluyendo condensadoras, tuberías, soportes, accesorios y demás elementos asociados al sistema, así como la desconexión eléctrica de los puntos de alimentación vinculados a los equipos desmontados. la actividad incluye mano de obra, herramientas, equipos, desenergización previa, desmonte seguro, cargue, retiro de materiales sobrantes y disposición final de los elementos desmontados en sitio autorizado, dejando el área intervenida en condiciones de orden y limpieza.</t>
  </si>
  <si>
    <t>Desmantelamiento de tablero eléctrico existente, incluye separación de muro, resane de la superficie, pintura y demás requerimientos.</t>
  </si>
  <si>
    <t>Suministro e instalación de tablero eléctrico de 36 circuitos 220v / 120v, trifásico legrand o de características superiores. llamado tablero de aires acondicionados contiene  barraje  225 a-42 circuitos unidad de disparo termomagnética regulable 225a, 18 breakers enchufables bipolares de 30 amp y 3 breakers bipolates de 40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</si>
  <si>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UND </t>
  </si>
  <si>
    <t xml:space="preserve">Suministro, tendida e instalación de acometida eléctrica en cable 3f n4/0 +1n no. 4/0 +1t no4 thwn /awg /cu, incluye terminales, accesorios y elementos de fijación para su correcto funcionamiento.  </t>
  </si>
  <si>
    <t>Suministro e instalación de canalización 3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</si>
  <si>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Suministro e instalación de tablero eléctrico de 24 circuitos 220v / 120v, trifásico legrand o de características superiores. llamado tablero de luces y tomas SEMAP incluye barraje 100  incluye espacio y breaker totalizador con unidad de disparo termomagnética regulable 100 a, 18 breakers enchufables monopolares de 20 amp,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</si>
  <si>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Suministro e instalación de tablero eléctrico de 24 circuitos 220v / 120v, trifásico legrand o de caracteristicas superiores. llamado tablero de laboratorio SEMAP SEMAP incluye barraje 100  incluye espacio y breaker totalizador con unidad de disparo termomagnética regulable 100 a, 10 breakers enchufables monopolares de 20 amp y 4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</si>
  <si>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Suministro, tendida e instalación de acometida eléctrica en cable 3f n2 +1n no. 2 +1t no8 thwn /awg /cu, incluye terminales, accesorios y elementos de fijación para su correcto funcionamiento </t>
  </si>
  <si>
    <t>Suministro e instalación de canalización 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</si>
  <si>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tendida e instalación de acometida eléctrica en cable 1f n12+1n no. 12+1t no12 thwn /awg /cu, incluye terminales, accesorios y elementos de fijación para su correcto funcionamiento. </t>
  </si>
  <si>
    <t>Suministro e instalación de canalización 3/4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</si>
  <si>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tendida e instalación de acometida eléctrica en cable 3f n6+1n no. 6+1t no10 thwn /awg /cu, incluye terminales, accesorios y elementos de fijación para su correcto funcionamiento.  </t>
  </si>
  <si>
    <t>Suministro e instalación de canalización 1-1/2 in  tubería imc a la interperie, emt si es a la vista, emt o sch 40 si es en cielo raso, o pvc tipo pesado embebida (regate y resane) en muro, con accesorios de unión, fijación de tubería, marcación según retie  incluye ducto accesorios y elementos de fijación para su correcto funcionamiento.</t>
  </si>
  <si>
    <t>Suministro e instalación de canalización 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</si>
  <si>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tendida e instalación de acometida eléctrica en cable 2f n8+1t no10 thwn /awg /cu, incluye terminales, accesorios y elementos de fijación para su correcto funcionamiento.  </t>
  </si>
  <si>
    <t xml:space="preserve">Suministro, tendida e instalación de acometida eléctrica en cable 2f n10+1t no10 thwn /awg /cu, incluye terminales, accesorios y elementos de fijación para su correcto funcionamiento. </t>
  </si>
  <si>
    <t>Suministro e instalación de caja de paso 20 x 20 , incluye accesorios y elementos de fijación para su correcto funcionamiento.</t>
  </si>
  <si>
    <t>Suministro e instalación unidad de aire acondicionado tipo mini split, 18000Btu, inverter 220v, eficiencia energetica "A" o su equivalencia en SER, INCLUYE 01 unidad evaporadora y 01 unidad condensadora, se requiere instalación de tubería de cobre con recubrimiento de tubería  poliuretano de alta resistencia, cableado encauchutado, protección brekaer matic, bomba de condensado, tubería de drenaje, canaleta de 60x40 mm para recubrimiento de tubería en exteriores e interiores con tapa, para fachada  y todo lo necesario para su perfecta instalación y funcionamiento.</t>
  </si>
  <si>
    <t xml:space="preserve">Suministro e instalación unidad de aire acondicionado tipo mini split, 24000Btu,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t>
  </si>
  <si>
    <t xml:space="preserve">Suministro e instalación unidad de aire acondicionado tipo mini split, 36000 BTU, inverter 220V,eficiencia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 protección brekaer matic, bomba de condensado, tubería de drenaje, punto de conexión a 220V, canaleta de 60x40 mm para recubrimiento de tubería en exteriores e interiores con tapa, para fachada  y todo lo necesario para su perfecta instalación y funcionamiento. </t>
  </si>
  <si>
    <t xml:space="preserve">Suministro e instalación unidad de aire acondicionado tipo piso techo, 48000 BTU, inverter 220V,eficiencia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t>
  </si>
  <si>
    <t xml:space="preserve">4. ASEO </t>
  </si>
  <si>
    <t>Mantenimiento de la cubierta: Incluye la limpieza de la superficie de las tejas, eliminando suciedad, musgo y óxido. Posteriormente, se procede a la aplicación de Alumanation 301 y Solargard 6038, o productos equivalentes, para la impermeabilización de las tejas. Además, se realiza el sellado de filtraciones en las uniones por sombreros de amarre y se instalan amarres adicionales en las áreas donde se requiera.</t>
  </si>
  <si>
    <t>Mantenimiento y limpieza de canaleta Amazonas, que incluye el cambio de empaques, uniones, terminales, fijaciones, accesorios y demás materiales y equipos necesarios para garantizar su correcto funcionamiento.</t>
  </si>
  <si>
    <t>Reparación de muros interiores afectados por humedad. Incluye escarificación hasta encontrar sustrato sano, retiro de material suelto o deteriorado, limpieza de la superficie, tratamiento de eflorescencias, aplicación de mortero de reparación con aditivo impermeabilizante y conformación de filos y dilataciones. Incluye suministro de materiales, mano de obra, equipos y herramientas necesarios para la actividad. No incluye pintura. Previo a la intervención, el contratista deberá realizar inspección, presentar informe de las áreas a intervenir y obtener aprobación de la supervisión.</t>
  </si>
  <si>
    <t>APLICACIÓN DE PINTURA TIPO 1 EN MUROS INTERIORES Y HALL, COLOR BLANCO Aplicación de pintura en muros interiores. Incluye limpieza de superficie, resanes menores en estuco, lijado, preparación y aplicación de pintura tipo 1 color blanco en mínimo tres manos. Incluye suministro de materiales, mano de obra, equipos y herramientas necesarios para la actividad.</t>
  </si>
  <si>
    <t>APLICACIÓN DE PINTURA ANTIHONGOS EN MUROS INTERIORES, COLOR BLANCO Aplicación de pintura antihongos en muros interiores. Incluye limpieza y desinfección de la superficie, resanes menores en estuco, preparación y aplicación de pintura antihongos color blanco en mínimo tres manos. Incluye suministro de materiales, mano de obra, equipos y herramientas necesarios para la actividad</t>
  </si>
  <si>
    <t>REPARACIÓN DE MUROS EXTERIORES AFECTADOS POR HUMEDAD  Incluye escarificación, retiro de material deteriorado, limpieza de la superficie, tratamiento de sales, aplicación de mortero de reparación con aditivo impermeabilizante y conformación de filos y dilataciones. Incluye suministro de materiales, mano de obra, equipos, herramientas y medios de acceso en altura necesarios para la actividad. No incluye pintura. Previo a la intervención, el contratista deberá realizar inspección, presentar informe de las áreas a intervenir y obtener aprobación de la supervisión</t>
  </si>
  <si>
    <t>Aplicación de pintura en muros exteriores. Incluye limpieza de superficie, resanes menores en estuco, preparación y aplicación de pintura tipo Koraza o equivalente color blanco en mínimo tres manos. Incluye suministro de materiales, mano de obra, equipos, herramientas y medios de acceso en altura necesarios para la actividad</t>
  </si>
  <si>
    <t>APARATOS SANITARIOS</t>
  </si>
  <si>
    <t xml:space="preserve">Inspección de red sanitaria de sifones de piso con sondeo de tubería de desagüe para garantizar la evacuación adecuada. Incluye cambio de accesorios en la salida, limpieza de red </t>
  </si>
  <si>
    <t>Suministro de juegos de accesorios acero inoxidable para los baños, que incluyen 1 colgador para toalla, 1 jaboneras y 1 porta papel higiénico</t>
  </si>
  <si>
    <t>Suministro e instalación de accesorio "asiento sanitario", Incluye retiro y disposición del existente, y todos los materiales, accesorios y equipo necesarios para su correcta instalación. (garita exterior)</t>
  </si>
  <si>
    <t>Desmonte de grifería. Incluye la disposición en sitio autorizado.</t>
  </si>
  <si>
    <t>Suministro e instalación de grifería para lavamanos. Incluye acoples plásticos con registro, accesorios y todo el material y equipo necesarios para esta instalación, retiro y disposición de grifería existente. (Baño hombres)</t>
  </si>
  <si>
    <t xml:space="preserve">Desmonte de ducha. Incluye su disposición en lugar autorizado </t>
  </si>
  <si>
    <t xml:space="preserve">Suministro e instalación de regadera en ducha monocontrol, línea institucional </t>
  </si>
  <si>
    <t>1.3.3</t>
  </si>
  <si>
    <t>1.3.4</t>
  </si>
  <si>
    <t>1.3.5</t>
  </si>
  <si>
    <t>1.3.6</t>
  </si>
  <si>
    <t>1.3.7</t>
  </si>
  <si>
    <t>1.3.8</t>
  </si>
  <si>
    <t>Desmonte de cortina existente.Acopio en sitio autorizado y disposición final. se pagara por su respectivo item</t>
  </si>
  <si>
    <t>Suministro e instalación de cortina enrollable tipo blackout de color blanco, con altura de 2 metros.</t>
  </si>
  <si>
    <t>Suministro e instalación de espejo 4mm rectangular 60x60 biselado sin marco</t>
  </si>
  <si>
    <t xml:space="preserve">Desmonte de las divisiones en vidrio de 5 mm existentes. Incluye acopio en sitio a utorizado y disposición final. </t>
  </si>
  <si>
    <t xml:space="preserve">Suministro e instalación de divisiones en vidrio de 5 mm en las duchas. con medidas existentes. Incluye accesorios, agarraderas y la fijación de las mismas. </t>
  </si>
  <si>
    <t xml:space="preserve">Desmonte de puerta de madera existente, incluye acopio en sitio autorizado y disposición final. </t>
  </si>
  <si>
    <t>Suministro e instalación de puerta en madera entamborada (0,7x2,10m). Incluye bisagras, chapa en acero inoxidable y tope fijo. (baños)</t>
  </si>
  <si>
    <t>Desmonte, retiro y disposición final de clósets existentes: Desmantelamiento manual de estructuras de madera/aglomerado infectadas por comején y/o afectadas por la humedad. Incluye retiro de escombros, limpieza del área y transporte a lugar de disposición autorizado.</t>
  </si>
  <si>
    <t>Suministro e instalación de Clóset Principal "Línea Pacífico": Estructura 100% en aluminio/PVC (inmune a plagas). Incluye puertas con diseño de ranuras verticales para ventilación y logo de la SEMAP troquelado en panel central. El diseño interior debe ser simétrico, garantizando que cada división contenga el mismo número de espacios. Incluye entrepaños, soportes de carga, tubos colgadores en acero inoxidable y todos los herrajes necesarios para su correcto funcionamiento. Medidas de piso a techo según vano existente</t>
  </si>
  <si>
    <t xml:space="preserve">Suministro e instalación de mueble flotante con lavamanos de cerámica. Incluye sifón de desague, accesorios de fijación y todo lo necesario para su correcta instalación y funcionamiento. </t>
  </si>
  <si>
    <t>Desmonte de puertas mueble bajo. acopio en sitio autorizado y disposición final</t>
  </si>
  <si>
    <t xml:space="preserve">Suministro e instalación de mueble bajo en madera aglomerada en RH con recubrimiento color blanco. Incluye puertas, bisagras metálicas, manijas, lavaplatos, entrepaño y todos los accesorios para su correcta instalación y funcionamiento. </t>
  </si>
  <si>
    <t>Retiro ventna deventilación existente en baños</t>
  </si>
  <si>
    <t xml:space="preserve">Suministro e instalación ventana de ventilación </t>
  </si>
  <si>
    <t>Desmonte de puertas mueble alto. Incluye disposición en lugar autorizado.</t>
  </si>
  <si>
    <t xml:space="preserve">Suministro e instalación de mueble alto en madera aglomerada en RH con recubrimiento color blanco. Incluye puertas, bisagras metálicas, manijas,espacio para 2 hornos microhondas, entrepaño y todos los accesorios para su correcta instalación y funcionamiento. </t>
  </si>
  <si>
    <t xml:space="preserve">Suministro e instalación de piso en enchape cerámico </t>
  </si>
  <si>
    <t xml:space="preserve">Suministro e instalación de zócalo recto perimetral </t>
  </si>
  <si>
    <t>Demolición de enchape existente en pisos y muros. Incluye botada en lugar autorizada</t>
  </si>
  <si>
    <t>EQUIPOS Y APARATOS</t>
  </si>
  <si>
    <t>Desmonte de aire acondicionado</t>
  </si>
  <si>
    <t>1.5</t>
  </si>
  <si>
    <t>1.5.1</t>
  </si>
  <si>
    <t>1.5.2</t>
  </si>
  <si>
    <t>1.5.5</t>
  </si>
  <si>
    <t>1.5.6</t>
  </si>
  <si>
    <t>1.5.3</t>
  </si>
  <si>
    <t>1.5.4</t>
  </si>
  <si>
    <t>1.5.7</t>
  </si>
  <si>
    <t>1.5.8</t>
  </si>
  <si>
    <t>1.5.9</t>
  </si>
  <si>
    <t>1.5.10</t>
  </si>
  <si>
    <t>1.5.11</t>
  </si>
  <si>
    <t>1.5.12</t>
  </si>
  <si>
    <t>1.5.13</t>
  </si>
  <si>
    <t>1.5.14</t>
  </si>
  <si>
    <t>1.5.15</t>
  </si>
  <si>
    <t>1.5.16</t>
  </si>
  <si>
    <t>1.6</t>
  </si>
  <si>
    <t>1.6.1</t>
  </si>
  <si>
    <t>1.6.2</t>
  </si>
  <si>
    <t>1.6.3</t>
  </si>
  <si>
    <t>1.7</t>
  </si>
  <si>
    <t>1.7.1</t>
  </si>
  <si>
    <t>Suministro e instalación de 3 metros de salida para luminaria led de 24 w, ip 20, multivoltage 110 - 240 v material aluminio blanco, marco metálico , incluye  luminaria, punto eléctrico accesorios de instalación, caja con suplemento, tubería emt si es a la vista o pvc tipo pesado   embebida (regate y resane) en muro, con accesorios de unión, fijación de tubería, marcación según retie y  alimentador en cable cu no.12 (f+n+t)awg-thhn/thwn-2 y todo para su correcto funcionamiento.</t>
  </si>
  <si>
    <t>Suministro e instalación de sensor de movimiento para control automático de iluminación, tipo infrarrojo pasivo (pir) o tecnología equivalente, adecuado para uso interior o exterior según ubicación del proyecto. incluye el suministro del equipo, accesorios de montaje, cableado de conexión, canalización menor requerida, y todos los elementos necesarios para su correcta instalación y funcionamiento.</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</si>
  <si>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</si>
  <si>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Suministro e instalación de 3 metros de salida para interruptor sencillo, incluye aparato, marcación con cinta, conectores de resorte, accesorios de instalación y fijación, caja con suplemento, tubería emt si es a la vista o sch40 en techo mientras no quede a la vista o pvc tipo pesado embebida (regate y resane) en muro, con accesorios de unión, fijación de tubería, marcación según retie y alimentadores en cable cu no.12 (f+n+t) awg-thhn/thwn-2 y todo para su correcto funcionamiento.</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</si>
  <si>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</si>
  <si>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Suministro e instalación de tablero eléctrico de 36 circuitos 220v / 120v, trifásico legrand o de caracteristicas superiores. incluye barraje 100  incluye espacio y breaker totalizador con unidad de disparo termomagnética regulable 100 a, 22 breakers enchufables monopolares de 20 amp y 7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</si>
  <si>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Suministro, tendida e instalación de acometida eléctrica en cable 3f n2 +1n no. 2 +1t no8 thwn /awg /cu, incluye terminales, accesorios y elementos de fijación para su correcto funcionamiento.  </t>
  </si>
  <si>
    <t>Suministro e instalación de canalización 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</si>
  <si>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tendida e instalación de acometida eléctrica en cable 1f n12+1n no. 12+1t no12 thwn /awg /cu, incluye terminales, accesorios y elementos de fijación para su correcto funcionamiento.  </t>
  </si>
  <si>
    <t xml:space="preserve">Suministro, tendida e instalación de acometida eléctrica en cable 2f n10+1t no10 thwn /awg /cu, incluye terminales, accesorios y elementos de fijación para su correcto funcionamiento.  </t>
  </si>
  <si>
    <t>Suministro e instalación de canalización 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</si>
  <si>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e instalación de canalización 1-1/2 in emt incluye ducto accesorios y elementos de fijación para su correcto funcionamiento.  </t>
  </si>
  <si>
    <t>suministro e instalación de caja de paso 20 x 20 , incluye accesorios y elementos de fijación para su correcto funcionamiento.</t>
  </si>
  <si>
    <t>3. ASEO</t>
  </si>
  <si>
    <t>Suministro de Minibar Marino de 45L, 12/24V DC, con puerta de acero inoxidable y cierre de seguridad marino. Dimensiones aprox: 52cm (alto) x 38cm (ancho) x 45cm (fondo)</t>
  </si>
  <si>
    <t>4. EQUIPOS Y APARATOS</t>
  </si>
  <si>
    <t>4.3</t>
  </si>
  <si>
    <t>2. SISTEMA ELECTRICO ALOJAMIENTOS SEMAP</t>
  </si>
  <si>
    <t>1. OBRA CIVIL VIVIENDAS FISCALES</t>
  </si>
  <si>
    <t>502-603</t>
  </si>
  <si>
    <t>Reparación y tratamiento de muros interiores afectados por humedad. Incluye escarificación profunda, retiro total de material suelto o contaminado, limpieza de la superficie, aplicación de sistema impermeabilizante cementicio o barrera antihumedad, resane con mortero modificado con aditivo impermeable, conformación de filos y dilataciones, y curado adecuado. Incluye todos los materiales, mano de obra y equipos necesarios. Previo a la intervención, el contratista deberá realizar inspección técnica, presentar informe de diagnóstico de las áreas afectadas y obtener aprobación de la supervisión.el material y equipo necesarios para  esta actividad. Previo a la intervención, el contratista deberá realizar una inspección, entregar un informe de las áreas a intervenir y obtener la autorización del supervisor.</t>
  </si>
  <si>
    <t>Suministro y aplicación de pintura acrílica para muros interiores en ambientes de alta humedad, con propiedades antihongos y antimoho, color blanco. Incluye preparación de superficie, aplicación de sellador acrílico previo, mínimo tres manos de pintura de acabado, y corrección de imperfecciones menores. Incluye materiales, mano de obra y equipos necesarios.para completar la actividad.</t>
  </si>
  <si>
    <t xml:space="preserve">Aplicación de pintura antihongos en muros interiores, color blanco. Incluye tres manos de pintura, resane en estuco plástico, reparación de filos y dilataciones, así como el suministro de materiales y todo el equipo necesario para completar la actividad. </t>
  </si>
  <si>
    <t>Reparación de vano de ventana exterior. Incluye retiro de material suelto, limpieza, resane con mortero impermeabilizado, conformación de filos y dilataciones, aplicación de estuco para acabado y pintura acrílica para exteriores con propiedades impermeables y antihongos (mínimo tres manos). Incluye todos los materiales, mano de obra y equipos necesarios.</t>
  </si>
  <si>
    <t>Desmonte de lavamanos existente, incluyendo desconexión de red hidráulica y sanitaria, retiro de accesorios, taponamiento provisional de puntos y disposición final en sitio autorizado. Incluye mano de obra, herramientas y transporte.</t>
  </si>
  <si>
    <t>Suministro e instalación de grifería para lavamanos tipo monocontrol o convencional en material metálico cromado o acero inoxidable, incluye válvula de cierre (registro), acoples certificados, teflón, sellos, accesorios de conexión y prueba de funcionamiento para verificación de ausencia de fugas.</t>
  </si>
  <si>
    <t>Suministro e instalación de lavamanos de colgar en porcelana sanitaria, incluye sistema de fijación (grapas, tornillos y chazos), conexión a red hidráulica y sanitaria, sifón, válvula de desagüe, sellos, nivelación y prueba de funcionamiento.</t>
  </si>
  <si>
    <t>Desmonte de sanitario existente, incluyendo desconexión de red hidráulica y sanitaria, retiro de sellos, taponamiento provisional y disposición en sitio autorizado.</t>
  </si>
  <si>
    <t>Suministro e instalación de sanitario tipo institucional en porcelana vitrificada, color blanco, sistema de descarga eficiente (doble descarga o equivalente), incluye válvula de suministro, brida de conexión, sello sanitario, accesorios, nivelación, fijación y prueba de funcionamiento.
Referencia tipo Montecarlo o equivalente que cumpla estándares de calidad y eficiencia.</t>
  </si>
  <si>
    <t>Suministro e instalación de llave de jardín en acero inoxidable o latón cromado de ½”, con salida roscada para manguera, incluye accesorios de conexión, teflón, sellos y prueba de funcionamiento.</t>
  </si>
  <si>
    <t>Inspección y mantenimiento de red sanitaria, incluye sondeo de tuberías de desagüe, limpieza interna, verificación de pendientes, ajuste o reemplazo de accesorios defectuosos y prueba de evacuación para garantizar correcto funcionamiento.</t>
  </si>
  <si>
    <t>Suministro e instalación de rejilla de piso en acero inoxidable o aluminio con sistema antiolores (sello hidráulico o trampa incorporada), para conexión a tubería de 2”, incluye marco, fijación, nivelación, ajuste a acabado de piso y prueba de funcionamiento para verificación de evacuación y control de olores. (La rejilla deberá garantizar sello hidráulico permanente o sistema equivalente que impida el retorno de gases desde la red sanitaria.)</t>
  </si>
  <si>
    <t>Desmonte de sistema de ducha existente, incluyendo retiro de grifería y accesorios, y disposición en sitio autorizado</t>
  </si>
  <si>
    <t>Suministro e instalación de regadera para ducha tipo monocontrol, línea institucional, incluye válvula mezcladora, accesorios de conexión, sellos, instalación y prueba de funcionamiento.</t>
  </si>
  <si>
    <t>Retiro de cielo raso en machimbre existente, incluye desmontaje, clasificación, cargue y disposición final en sitio autorizado.</t>
  </si>
  <si>
    <t>m2</t>
  </si>
  <si>
    <t>Suministro e instalación de cielo raso en PVC, incluye perfilería de soporte en material galvanizado, accesorios de fijación, remates, nivelación, cortes, y todo lo necesario para su correcta instalación. (Bodega de señalización, oficinas, laboratorios, pantry, auditorio y baños)</t>
  </si>
  <si>
    <t>CARPITNERIA</t>
  </si>
  <si>
    <t>Desmonte manual o mecánico de ventanas existentes, incluyendo vidrio y marcos (aluminio, madera o hierro), demolición de anclajes, retiro de sobrantes y transporte a sitio de disposición autorizado.</t>
  </si>
  <si>
    <t>Suministro e instalación de ventana tipo abatible o proyectante con aislamiento acústico, con marco en aluminio o PVC de alta hermeticidad, vidrio laminado con interlámina PVB acústica, sistema de cierre perimetral hermético, incluyendo fabricación a medida, transporte, instalación, anclajes, nivelación y sellado perimetral, garantizando su correcto funcionamiento.</t>
  </si>
  <si>
    <t>Mantenimiento de ventanería en aluminio anodizado, que comprende la inspección y desmontaje parcial de las ventanas existentes, el reemplazo de sellos perimetrales, empaques, herrajes y accesorios (bisagras, manijas, cerraduras, rodamientos), cambio de perfiles en mal estado y limpieza profunda de perfiles y lubricación de partes móviles.</t>
  </si>
  <si>
    <t>Desmonte, suministro e instalación de lavadero en piedra. Comprende el retiro del lavadero existente, incluyendo desconexión de redes y desmontaje de accesorios; disposición final de los elementos retirados en sitio autorizado (se pagará en su respectivo ítem); suministro de un nuevo lavadero fabricado en piedra natural o prefabricada, con sus soportes, herrajes y desagües; instalación y conexión a las redes hidráulica y sanitaria existentes; nivelación, sellado y pruebas de funcionamiento. Incluye todos los materiales, herramientas y mano de obra necesarios para la correcta ejecución de la actividad.</t>
  </si>
  <si>
    <t>Suministro e instalación de espejo 4mm biselado sin marco, flotante</t>
  </si>
  <si>
    <t xml:space="preserve">Desmonte de las divisiones en vidrio de 5 mm existentes. Incluye la disposición del material en un sitio autorizado. </t>
  </si>
  <si>
    <t xml:space="preserve">Suministro e instalación de divisiones en vidrio de 5 mm en las duchas. Incluye accesorios, agarraderas y la fijación de las mismas. </t>
  </si>
  <si>
    <t>Desmonte de puerta metaliza existente, de cualquier dimensión estándar, junto con su marco, bisagras y herrajes.</t>
  </si>
  <si>
    <t>Suministro e instalación de puerta metálica entamborada de dimensiones aproximadas 1,45 m × 2,10 m. Incluye fabricación y montaje de la hoja y su marco metálico, aplicación de pintura electrostática horneada en color especificado por la supervisión,  bisagras reforzadas, chapa de seguridad en acero inoxidable y tope fijo, así como todos los materiales, herramientas, mano de obra y ajustes necesarios para su correcta instalación y funcionamiento.</t>
  </si>
  <si>
    <t xml:space="preserve">Desmonte de puerta de madera. </t>
  </si>
  <si>
    <t xml:space="preserve">Suministro e instalación de puerta en madera entamborada (0,6x2,10m). Incluye bisagras, chapa en acero inoxidable y tope fijo. </t>
  </si>
  <si>
    <t xml:space="preserve">Suministro e instalación de puerta en madera entamborada (0,9x2,10m). Incluye bisagras, chapa en acero inoxidable y tope fijo. </t>
  </si>
  <si>
    <t>Recuperación y rehabilitación de clósets en madera, que comprende el desmontaje y revisión del mobiliario existente, la reparación y/o reemplazo de entrepaños, bisagras, manijas y demás herrajes deteriorados, el ajuste de puertas y elementos móviles, el lijado y nivelación de superficies, así como la aplicación de sellador y acabado protector conforme a las especificaciones técnicas, con el fin de restituir las condiciones funcionales y estéticas del mueble.</t>
  </si>
  <si>
    <t>Desmonte y retiro de clóset existente fabricado en madera. Incluye puertas, entrepaños, cajoneras, herrajes, manijas y demás accesorios, traslado interno de los elementos retirados hasta el sitio de acopio designado. La disposición final de los materiales desmontados se pagará en su respectivo ítem.</t>
  </si>
  <si>
    <t>Suministro e instalación de clóset fabricado en madera aglomerada resistente a la humedad (RH) con recubrimiento melamínico en color a especificar. Incluye suministro y montaje de puertas, bisagras metálicas, manijas, cajoneras, entrepaños, divisiones internas y todos los herrajes y accesorios necesarios para su correcta instalación y funcionamiento.</t>
  </si>
  <si>
    <t>Desmonte de mueble bajo existente, que incluye estufa y lavaplatos, con dimensiones aproximadas de 1,93 m de longitud, 0,60 m de ancho y 0,90 m de altura. La disposición final de los elementos retirados se pagará en su respectivo ítem.</t>
  </si>
  <si>
    <t>Suministro e instalación de mueble bajo en madera aglomerada RH con recubrimiento color blanco, que incluye mesón en quarstone color blanco polar, estufa integral 4 puestos y lavaplatos. Conformada por suministro y montaje de puertas, bisagras metálicas, manijas, entrepaños y todos los accesorios necesarios para su correcta instalación y funcionamiento. Dimensiones aproximadas: 1,93 m de longitud, 0,60 m de ancho y 0,90 m de altura.</t>
  </si>
  <si>
    <t>Desmonte de mueble alto que incluye extractor eléctrico. La disposición final de los elementos retirados se pagará en su respectivo ítem.  Dimensiones aproximadas: 1,00 m de longitud y 0,60 m de ancho.</t>
  </si>
  <si>
    <t>Suministro e instalación de mueble alto en madera aglomerada RH con recubrimiento color blanco, que incluye extractor eléctrico, puertas, bisagras metálicas, manijas, espacio para horno microondas, entrepaño y todos los accesorios requeridos para su correcta instalación y funcionamiento. Dimensiones aproximadas: 1,00 m de longitud y 0,60 m de ancho.</t>
  </si>
  <si>
    <t>Suministro e instalación de piso en porcelanato antideslizante beige, referencia Corona línea Siena Beige 60x60 cm (o equivalente aprobado), colocado con adhesivo tipo porcelanato sobre superficie nivelada, con emboquillado en cemento blanco pigmentado zinc. Incluye grafismos de colores según diseño específico y todos los materiales, herramientas y mano de obra necesarios para su correcta ejecución.</t>
  </si>
  <si>
    <t>Suministro e instalación de zócalo recto perimetral de 10 cm de altura en porcelanato beige de la misma referencia y color del piso (Corona línea Siena Beige 60x60 cm o equivalente aprobado), con cortes y remates limpios, pegado con adhesivo tipo porcelanato y emboquillado en cemento blanco pigmentado zinc. Incluye materiales, herramientas y mano de obra necesaria para su correcta ejecución.</t>
  </si>
  <si>
    <t>Suministro e instalación de enchape para muros de baños en losa cerámica antideslizante Vancouver de la marca Corona o equivalente, color humo, con emboquillado de juntas en cemento blanco y blanco zinc. Incluye la colocación de grafismos de colores según diseño específico, así como todos los materiales, herramientas y mano de obra necesarios para su correcta ejecución.</t>
  </si>
  <si>
    <t>Suministro e instalación de enchape para pisos de baños o cocina en losa cerámica antideslizante Vancouver de la marca Corona o equivalente, color gris, con emboquillado de juntas en cemento blanco y blanco zinc. Incluye la colocación de grafismos de colores según diseño específico, así como todos los materiales, herramientas y mano de obra necesarios para su correcta ejecución.</t>
  </si>
  <si>
    <t>Suministro e instalación de enchape para pared de cocina, referencia Natal Blanco Cara Única 30 × 60 cm de la marca Corona o equivalente, color gris, con emboquillado de juntas en cemento blanco y blanco zinc. Incluye la colocación de grafismos de colores según diseño específico, así como todos los materiales, herramientas y mano de obra necesarios para su correcta ejecución.</t>
  </si>
  <si>
    <t>DESMONTE EQUIPOS Y APARATOS</t>
  </si>
  <si>
    <t xml:space="preserve">Suministro e instalación de ductería para extractor de 12" </t>
  </si>
  <si>
    <t xml:space="preserve">Desmonte de puntos eléctricos incluye tomas, luminarias, interruptores, tubería, cajas, cableado y demás elementos y disposición final de escombro en sitio autorizado. </t>
  </si>
  <si>
    <t>Suministro e instalación de 3 metros de salida para luminaria led de 24 w, ip 20, multivoltage 110 - 240 v material aluminio blanco, marco metálico, incluye luminaria, punto eléctrico accesorios de instalación, caja con suplemento, tubería emt si es a la vista o pvc tipo pesado   embebida (regate y resane) en muro, con accesorios de unión, fijación de tubería, marcación según retie y alimentador en cable cu no.12 (f+n+t)awg-thhn/thwn-2 y todo para su correcto funcionamiento.</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</si>
  <si>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</si>
  <si>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</si>
  <si>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Suministro e instalación de tablero electrico de 24 circuitos 220v / 120v, trifasico legrand o de caracteristicas superiores. llamado tablero de laboratorio semap semap incluye barraje 100  incluye espacio y breaker totalizador con unidad de disparo termomagnética regulable 60a, 14 breakers enchufables monopolares de 20 amp y 5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fijacion, transporte, izaje y ubicación de tablero, el tablerista fabricante debe adjuntar los certificados de conformidad con el retie, incluyendo registro de pruebas y protocolos vigentes exigidos.</t>
  </si>
  <si>
    <t>Suministro, tendida e instalación de acometida eléctrica en cable 3f n2 +1n no. 2 +1t no8 thwn /awg /cu, incluye terminales, accesorios y elementos de fijación para su correcto funcionamiento.</t>
  </si>
  <si>
    <t>Suministro e instalación de canalización 2 in  tubería imc a la interperie, emt si es a la vista, emt o sch 40 si es en cielo raso, o pvc tipo pesado embebida (regate y resane) en muro, con accesorios de unión, fijación de tubería, marcación según retie  incluye ducto accesorios y elementos de fijación para su correcto funcionamiento.</t>
  </si>
  <si>
    <t>Suministro e instalación de canalización 3/4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</si>
  <si>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e instalación de canalización 1-1/2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  </t>
  </si>
  <si>
    <t>Suministro, tendida e instalación de acometida eléctrica en cable 2f n6+1n # 6 +1t no10 thwn/awg/cu, incluye terminales, accesorios y elementos de fijación para su correcto funcionamiento.</t>
  </si>
  <si>
    <t>Suministro e instalación de tablero eléctrico de 18 o 20 circuitos 220v / 120v, bifásico legrand o de caracteristicas superiores. llamado tablero de local edif cafe  incluye barraje incluye espacio y breaker totalizador con unidad de disparo termomagnética regulable 50 a, 8 breakers enchufables monopolares de 20 amp y 2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</si>
  <si>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1.3.9</t>
  </si>
  <si>
    <t>1.3.10</t>
  </si>
  <si>
    <t>1.3.11</t>
  </si>
  <si>
    <t>1.5.17</t>
  </si>
  <si>
    <t>1.5.18</t>
  </si>
  <si>
    <t>1.5.19</t>
  </si>
  <si>
    <t>1.5.20</t>
  </si>
  <si>
    <t>1.5.21</t>
  </si>
  <si>
    <t>1.6.4</t>
  </si>
  <si>
    <t>1.6.5</t>
  </si>
  <si>
    <t>1.6.6</t>
  </si>
  <si>
    <t>DESMONTES DE EQUIPOS</t>
  </si>
  <si>
    <t>2. SISTEMA ELECTRICO VIVIENDAS FISCALES</t>
  </si>
  <si>
    <t>3. ASEO Y RESIDUOS</t>
  </si>
  <si>
    <t xml:space="preserve">Suministro de un blower de extracción de 220V, 60Hz, 1800 RPM, acompañado de una rejilla para salida de aire de 12" para instalación en pared. El servicio incluye todos los accesorios necesarios para garantizar su correcto funcionamiento, así como la instalación completa del sistema. </t>
  </si>
  <si>
    <t>Suministro e instalación unidad de aire acondicionado tipo mini split, 18000Btu,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(Deacuerdo necesidad del supervisor)</t>
  </si>
  <si>
    <t>ADECUACIÓN AIRES ACONDICIONADOS</t>
  </si>
  <si>
    <t>502-603-1501</t>
  </si>
  <si>
    <t>TODOS</t>
  </si>
  <si>
    <t>502-1101</t>
  </si>
  <si>
    <t>1101-1501</t>
  </si>
  <si>
    <t>502 -VELERO</t>
  </si>
  <si>
    <t>502-VELERO</t>
  </si>
  <si>
    <t>1. OBRA CIVIL SEÑALIZACIÓN MARÍTIMA DEL PACIFICO (SEMAP)</t>
  </si>
  <si>
    <t>2. SISTEMA ELECTRICO SEÑALIZACIÓN MARÍTIMA DEL PACIFICO (SEMAP)</t>
  </si>
  <si>
    <t>1. OBRA CIVIL ALOJAMIENTOS SEÑALIZACIÓN MARÍTIMA DEL PACIFICO (SEMAP)</t>
  </si>
  <si>
    <t>3. ASEO Y RETIRO DE RESIDUOS</t>
  </si>
  <si>
    <t xml:space="preserve">DESMONTES </t>
  </si>
  <si>
    <t>Aire Acondicionado</t>
  </si>
  <si>
    <t>aseo y residuos</t>
  </si>
  <si>
    <t>tableros y acometidas eléctricas</t>
  </si>
  <si>
    <t>Tomas</t>
  </si>
  <si>
    <t>Iluminación</t>
  </si>
  <si>
    <t>Minibar</t>
  </si>
  <si>
    <t>Aseo</t>
  </si>
  <si>
    <t>Tableros y acometidas eleéctricas</t>
  </si>
  <si>
    <t>Interruptores</t>
  </si>
  <si>
    <t>Desmontes</t>
  </si>
  <si>
    <t>Capinteria</t>
  </si>
  <si>
    <t>Aparatos Sanitarios</t>
  </si>
  <si>
    <t>Cubierta</t>
  </si>
  <si>
    <t>Extractor</t>
  </si>
  <si>
    <t>Tableros y acometidas eléctricas</t>
  </si>
  <si>
    <t>Adecuación aires acondicionado</t>
  </si>
  <si>
    <t>Adecuación aires acondicionados</t>
  </si>
  <si>
    <t>Carpintera</t>
  </si>
  <si>
    <t>TABLEROS Y ACOMETIDAS ELÉCTRICAS</t>
  </si>
  <si>
    <t>Mini bar</t>
  </si>
  <si>
    <t>Aseo y residuos</t>
  </si>
  <si>
    <t>Aire acondicionado</t>
  </si>
  <si>
    <r>
      <t>Desmonte técnico de divisiones de oficina existente de piso a techo, incluye desensamble de marcos, retiro de vidrios, traslado a sitio de acopio y disposición final</t>
    </r>
    <r>
      <rPr>
        <sz val="9"/>
        <color rgb="FF00000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</si>
</sst>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
    <numFmt numFmtId="202" formatCode="_-[$$-240A]\ * #,##0.00_-;\-[$$-240A]\ * #,##0.00_-;_-[$$-240A]\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name val="Arial"/>
      <family val="2"/>
    </font>
    <font>
      <b/>
      <sz val="11"/>
      <name val="Arial"/>
      <family val="2"/>
    </font>
    <font>
      <b/>
      <sz val="11"/>
      <color rgb="FF000000"/>
      <name val="Arial"/>
      <family val="2"/>
    </font>
    <font>
      <sz val="11"/>
      <color rgb="FF000000"/>
      <name val="Arial"/>
      <family val="2"/>
    </font>
    <font>
      <sz val="8"/>
      <name val="Arial"/>
      <family val="2"/>
    </font>
    <font>
      <b/>
      <sz val="9"/>
      <name val="Arial"/>
      <family val="2"/>
    </font>
    <font>
      <sz val="9"/>
      <name val="Arial"/>
      <family val="2"/>
    </font>
    <font>
      <sz val="9"/>
      <color rgb="FF000000"/>
      <name val="Arial"/>
      <family val="2"/>
    </font>
    <font>
      <sz val="9"/>
      <name val="Arial"/>
      <family val="2"/>
    </font>
    <font>
      <sz val="9"/>
      <color rgb="FF000000"/>
      <name val="Arial"/>
      <family val="2"/>
    </font>
    <font>
      <b/>
      <sz val="9"/>
      <color rgb="FF000000"/>
      <name val="Arial"/>
      <family val="2"/>
    </font>
    <font>
      <sz val="10"/>
      <name val="Arial"/>
      <family val="2"/>
    </font>
    <font>
      <sz val="10"/>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FFFF"/>
        <bgColor indexed="64"/>
      </patternFill>
    </fill>
    <fill>
      <patternFill patternType="solid">
        <fgColor rgb="FFFFFFFF"/>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43" fontId="59" fillId="0" borderId="0" applyFont="0" applyFill="0" applyBorder="0" applyAlignment="0" applyProtection="0"/>
    <xf numFmtId="44" fontId="60" fillId="0" borderId="0" applyFont="0" applyFill="0" applyBorder="0" applyAlignment="0" applyProtection="0"/>
  </cellStyleXfs>
  <cellXfs count="62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39" fillId="0" borderId="0" xfId="90" applyFont="1"/>
    <xf numFmtId="0" fontId="39" fillId="0" borderId="36" xfId="90" applyFont="1" applyBorder="1"/>
    <xf numFmtId="0" fontId="39" fillId="0" borderId="37" xfId="90" applyFont="1" applyBorder="1"/>
    <xf numFmtId="0" fontId="39" fillId="0" borderId="0" xfId="128" applyFont="1"/>
    <xf numFmtId="0" fontId="39" fillId="0" borderId="0" xfId="128" applyFont="1" applyAlignment="1">
      <alignment horizontal="center"/>
    </xf>
    <xf numFmtId="180" fontId="39" fillId="0" borderId="35" xfId="129" applyNumberFormat="1" applyFont="1" applyBorder="1" applyAlignment="1">
      <alignment vertical="center"/>
    </xf>
    <xf numFmtId="180" fontId="39" fillId="0" borderId="30" xfId="129" applyNumberFormat="1" applyFont="1" applyBorder="1" applyAlignment="1">
      <alignment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3" fontId="39" fillId="0" borderId="37" xfId="90" applyNumberFormat="1" applyFont="1" applyBorder="1"/>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24" borderId="39" xfId="73" applyFont="1" applyFill="1" applyBorder="1" applyAlignment="1">
      <alignment vertical="center"/>
    </xf>
    <xf numFmtId="0" fontId="49" fillId="24" borderId="41" xfId="73" applyFont="1" applyFill="1" applyBorder="1" applyAlignment="1">
      <alignment vertical="center"/>
    </xf>
    <xf numFmtId="0" fontId="49" fillId="24" borderId="42" xfId="73" applyFont="1" applyFill="1" applyBorder="1" applyAlignment="1">
      <alignment vertical="center"/>
    </xf>
    <xf numFmtId="0" fontId="48" fillId="0" borderId="37" xfId="89" applyFont="1" applyBorder="1"/>
    <xf numFmtId="0" fontId="48" fillId="0" borderId="0" xfId="89" applyFont="1"/>
    <xf numFmtId="0" fontId="48" fillId="25" borderId="50" xfId="73" applyFont="1" applyFill="1" applyBorder="1" applyAlignment="1">
      <alignment horizontal="center" vertical="center"/>
    </xf>
    <xf numFmtId="167" fontId="48" fillId="25" borderId="18" xfId="62" applyNumberFormat="1" applyFont="1" applyFill="1" applyBorder="1" applyAlignment="1">
      <alignment horizontal="right" vertical="center" wrapText="1"/>
    </xf>
    <xf numFmtId="167" fontId="48" fillId="25" borderId="45" xfId="62" applyNumberFormat="1" applyFont="1" applyFill="1" applyBorder="1" applyAlignment="1">
      <alignment horizontal="right" vertical="center" wrapText="1"/>
    </xf>
    <xf numFmtId="0" fontId="48" fillId="25" borderId="37" xfId="89" applyFont="1" applyFill="1" applyBorder="1"/>
    <xf numFmtId="0" fontId="48" fillId="25" borderId="0" xfId="89" applyFont="1" applyFill="1"/>
    <xf numFmtId="0" fontId="48" fillId="0" borderId="50" xfId="73" applyFont="1" applyBorder="1" applyAlignment="1">
      <alignment horizontal="center" vertical="center"/>
    </xf>
    <xf numFmtId="0" fontId="48" fillId="0" borderId="13" xfId="73" applyFont="1" applyBorder="1" applyAlignment="1">
      <alignment horizontal="left" vertical="center"/>
    </xf>
    <xf numFmtId="0" fontId="48" fillId="0" borderId="14" xfId="89" applyFont="1" applyBorder="1"/>
    <xf numFmtId="0" fontId="48" fillId="0" borderId="14" xfId="89" applyFont="1" applyBorder="1" applyAlignment="1">
      <alignment horizontal="center"/>
    </xf>
    <xf numFmtId="4" fontId="48" fillId="0" borderId="18" xfId="39" applyNumberFormat="1" applyFont="1" applyBorder="1" applyAlignment="1">
      <alignment vertical="center" wrapText="1"/>
    </xf>
    <xf numFmtId="176" fontId="49" fillId="0" borderId="38" xfId="39" applyNumberFormat="1" applyFont="1" applyBorder="1" applyAlignment="1">
      <alignment horizontal="right" vertical="center"/>
    </xf>
    <xf numFmtId="0" fontId="51" fillId="25" borderId="18" xfId="0" applyFont="1" applyFill="1" applyBorder="1" applyAlignment="1">
      <alignment horizontal="center" vertical="center" wrapText="1"/>
    </xf>
    <xf numFmtId="2" fontId="51" fillId="25" borderId="18" xfId="0" applyNumberFormat="1" applyFont="1" applyFill="1" applyBorder="1" applyAlignment="1">
      <alignment horizontal="center" vertical="center" wrapText="1"/>
    </xf>
    <xf numFmtId="0" fontId="51" fillId="25" borderId="18" xfId="0" applyFont="1" applyFill="1" applyBorder="1" applyAlignment="1">
      <alignment horizontal="justify" vertical="center" wrapText="1"/>
    </xf>
    <xf numFmtId="0" fontId="51" fillId="25" borderId="0" xfId="0" applyFont="1" applyFill="1" applyAlignment="1">
      <alignment vertical="center" wrapText="1"/>
    </xf>
    <xf numFmtId="176" fontId="51" fillId="25" borderId="18" xfId="62" applyNumberFormat="1" applyFont="1" applyFill="1" applyBorder="1" applyAlignment="1">
      <alignment horizontal="right" vertical="center" wrapText="1"/>
    </xf>
    <xf numFmtId="0" fontId="51" fillId="25" borderId="0" xfId="0" applyFont="1" applyFill="1"/>
    <xf numFmtId="0" fontId="51" fillId="25" borderId="18" xfId="0" applyFont="1" applyFill="1" applyBorder="1" applyAlignment="1">
      <alignment horizontal="center" vertical="center"/>
    </xf>
    <xf numFmtId="0" fontId="48" fillId="25" borderId="13" xfId="73" applyFont="1" applyFill="1" applyBorder="1" applyAlignment="1">
      <alignment horizontal="left" vertical="center"/>
    </xf>
    <xf numFmtId="0" fontId="48" fillId="25" borderId="14" xfId="89" applyFont="1" applyFill="1" applyBorder="1"/>
    <xf numFmtId="0" fontId="48" fillId="25" borderId="14" xfId="89" applyFont="1" applyFill="1" applyBorder="1" applyAlignment="1">
      <alignment horizontal="center"/>
    </xf>
    <xf numFmtId="4" fontId="48" fillId="25" borderId="18" xfId="39" applyNumberFormat="1" applyFont="1" applyFill="1" applyBorder="1" applyAlignment="1">
      <alignment vertical="center" wrapText="1"/>
    </xf>
    <xf numFmtId="176" fontId="49" fillId="25" borderId="38" xfId="39" applyNumberFormat="1" applyFont="1" applyFill="1" applyBorder="1" applyAlignment="1">
      <alignment horizontal="right" vertical="center"/>
    </xf>
    <xf numFmtId="49" fontId="42" fillId="0" borderId="11" xfId="131" applyNumberFormat="1" applyFont="1" applyBorder="1" applyAlignment="1">
      <alignment horizontal="right" vertical="center"/>
    </xf>
    <xf numFmtId="49" fontId="42" fillId="0" borderId="0" xfId="131" applyNumberFormat="1" applyFont="1" applyAlignment="1">
      <alignment horizontal="right" vertical="center"/>
    </xf>
    <xf numFmtId="185" fontId="42" fillId="0" borderId="12" xfId="131" applyNumberFormat="1" applyFont="1" applyBorder="1" applyAlignment="1">
      <alignment vertical="center"/>
    </xf>
    <xf numFmtId="0" fontId="39" fillId="0" borderId="11" xfId="128" applyFont="1" applyBorder="1"/>
    <xf numFmtId="0" fontId="39" fillId="0" borderId="0" xfId="126" applyFont="1" applyAlignment="1">
      <alignment horizontal="center" vertical="center"/>
    </xf>
    <xf numFmtId="0" fontId="39" fillId="0" borderId="0" xfId="128" applyFont="1" applyAlignment="1">
      <alignment horizontal="center" vertical="center" wrapText="1"/>
    </xf>
    <xf numFmtId="0" fontId="39" fillId="0" borderId="13" xfId="128" applyFont="1" applyBorder="1"/>
    <xf numFmtId="0" fontId="39" fillId="0" borderId="14" xfId="128" applyFont="1" applyBorder="1" applyAlignment="1">
      <alignment horizontal="center"/>
    </xf>
    <xf numFmtId="0" fontId="39" fillId="0" borderId="14" xfId="128" applyFont="1" applyBorder="1"/>
    <xf numFmtId="0" fontId="48" fillId="28" borderId="50" xfId="73" applyFont="1" applyFill="1" applyBorder="1" applyAlignment="1">
      <alignment horizontal="center" vertical="center"/>
    </xf>
    <xf numFmtId="0" fontId="51" fillId="28" borderId="18" xfId="0" applyFont="1" applyFill="1" applyBorder="1" applyAlignment="1">
      <alignment horizontal="center" vertical="center"/>
    </xf>
    <xf numFmtId="0" fontId="51" fillId="28" borderId="18" xfId="0" applyFont="1" applyFill="1" applyBorder="1" applyAlignment="1">
      <alignment horizontal="justify" vertical="center" wrapText="1"/>
    </xf>
    <xf numFmtId="0" fontId="51" fillId="28" borderId="18" xfId="0" applyFont="1" applyFill="1" applyBorder="1" applyAlignment="1">
      <alignment horizontal="center" vertical="center" wrapText="1"/>
    </xf>
    <xf numFmtId="2" fontId="51" fillId="28" borderId="18" xfId="0" applyNumberFormat="1" applyFont="1" applyFill="1" applyBorder="1" applyAlignment="1">
      <alignment horizontal="center" vertical="center" wrapText="1"/>
    </xf>
    <xf numFmtId="167" fontId="48" fillId="28" borderId="18" xfId="62" applyNumberFormat="1" applyFont="1" applyFill="1" applyBorder="1" applyAlignment="1">
      <alignment horizontal="right" vertical="center" wrapText="1"/>
    </xf>
    <xf numFmtId="167" fontId="48" fillId="28" borderId="45" xfId="62" applyNumberFormat="1" applyFont="1" applyFill="1" applyBorder="1" applyAlignment="1">
      <alignment horizontal="right" vertical="center" wrapText="1"/>
    </xf>
    <xf numFmtId="0" fontId="49" fillId="24" borderId="41" xfId="73" applyFont="1" applyFill="1" applyBorder="1" applyAlignment="1">
      <alignment horizontal="center" vertical="center"/>
    </xf>
    <xf numFmtId="0" fontId="48" fillId="0" borderId="14" xfId="89" applyFont="1" applyBorder="1" applyAlignment="1">
      <alignment horizontal="center" vertical="center"/>
    </xf>
    <xf numFmtId="10" fontId="39" fillId="27" borderId="30" xfId="95" applyNumberFormat="1" applyFont="1" applyFill="1" applyBorder="1" applyAlignment="1">
      <alignment horizontal="center" vertical="center"/>
    </xf>
    <xf numFmtId="0" fontId="42" fillId="0" borderId="34" xfId="128" applyFont="1" applyBorder="1" applyAlignment="1">
      <alignment horizontal="left" vertical="center"/>
    </xf>
    <xf numFmtId="9" fontId="39" fillId="0" borderId="16" xfId="129" applyNumberFormat="1" applyFont="1" applyBorder="1" applyAlignment="1">
      <alignment horizontal="center" vertical="center"/>
    </xf>
    <xf numFmtId="180" fontId="39" fillId="0" borderId="16" xfId="129" applyNumberFormat="1" applyFont="1" applyBorder="1" applyAlignment="1">
      <alignment vertical="center"/>
    </xf>
    <xf numFmtId="0" fontId="39" fillId="0" borderId="17" xfId="128" applyFont="1" applyBorder="1" applyAlignment="1">
      <alignment vertical="center"/>
    </xf>
    <xf numFmtId="186" fontId="49" fillId="29" borderId="42" xfId="73" applyNumberFormat="1" applyFont="1" applyFill="1" applyBorder="1" applyAlignment="1">
      <alignment vertical="center"/>
    </xf>
    <xf numFmtId="0" fontId="42" fillId="0" borderId="61" xfId="128" applyFont="1" applyBorder="1" applyAlignment="1">
      <alignment horizontal="left" vertical="center"/>
    </xf>
    <xf numFmtId="9" fontId="39" fillId="0" borderId="53" xfId="129" applyNumberFormat="1" applyFont="1" applyBorder="1" applyAlignment="1">
      <alignment horizontal="center" vertical="center"/>
    </xf>
    <xf numFmtId="180" fontId="39" fillId="0" borderId="53" xfId="129" applyNumberFormat="1" applyFont="1" applyBorder="1" applyAlignment="1">
      <alignment vertical="center"/>
    </xf>
    <xf numFmtId="0" fontId="39" fillId="0" borderId="63" xfId="128" applyFont="1" applyBorder="1" applyAlignment="1">
      <alignment vertical="center"/>
    </xf>
    <xf numFmtId="180" fontId="42" fillId="0" borderId="74" xfId="129" applyNumberFormat="1" applyFont="1" applyBorder="1" applyAlignment="1">
      <alignment vertical="center"/>
    </xf>
    <xf numFmtId="0" fontId="42" fillId="27" borderId="39" xfId="128" applyFont="1" applyFill="1" applyBorder="1" applyAlignment="1">
      <alignment horizontal="left" vertical="center"/>
    </xf>
    <xf numFmtId="9" fontId="39" fillId="27" borderId="41" xfId="129" applyNumberFormat="1" applyFont="1" applyFill="1" applyBorder="1" applyAlignment="1">
      <alignment horizontal="center" vertical="center"/>
    </xf>
    <xf numFmtId="180" fontId="42" fillId="27" borderId="41" xfId="129" applyNumberFormat="1" applyFont="1" applyFill="1" applyBorder="1" applyAlignment="1">
      <alignment vertical="center"/>
    </xf>
    <xf numFmtId="0" fontId="39" fillId="27" borderId="51" xfId="128" applyFont="1" applyFill="1" applyBorder="1" applyAlignment="1">
      <alignment vertical="center"/>
    </xf>
    <xf numFmtId="186" fontId="42" fillId="27" borderId="42" xfId="73" applyNumberFormat="1" applyFont="1" applyFill="1" applyBorder="1" applyAlignment="1">
      <alignment vertical="center"/>
    </xf>
    <xf numFmtId="185" fontId="42" fillId="25" borderId="45" xfId="60" applyNumberFormat="1" applyFont="1" applyFill="1" applyBorder="1" applyAlignment="1">
      <alignment horizontal="center" vertical="center"/>
    </xf>
    <xf numFmtId="185" fontId="42" fillId="25" borderId="18" xfId="60" applyNumberFormat="1" applyFont="1" applyFill="1" applyBorder="1" applyAlignment="1">
      <alignment horizontal="center" vertical="center"/>
    </xf>
    <xf numFmtId="0" fontId="51" fillId="25" borderId="25" xfId="0" applyFont="1" applyFill="1" applyBorder="1" applyAlignment="1">
      <alignment horizontal="center" vertical="center" wrapText="1"/>
    </xf>
    <xf numFmtId="0" fontId="54" fillId="25" borderId="18" xfId="0" applyFont="1" applyFill="1" applyBorder="1" applyAlignment="1">
      <alignment horizontal="justify" vertical="top" wrapText="1"/>
    </xf>
    <xf numFmtId="0" fontId="54" fillId="25" borderId="18" xfId="0" applyFont="1" applyFill="1" applyBorder="1" applyAlignment="1">
      <alignment horizontal="center" vertical="center" wrapText="1"/>
    </xf>
    <xf numFmtId="2" fontId="54" fillId="25" borderId="18" xfId="0" applyNumberFormat="1" applyFont="1" applyFill="1" applyBorder="1" applyAlignment="1">
      <alignment horizontal="center" vertical="center" wrapText="1"/>
    </xf>
    <xf numFmtId="0" fontId="51" fillId="28" borderId="75" xfId="0" applyFont="1" applyFill="1" applyBorder="1" applyAlignment="1">
      <alignment horizontal="center" vertical="center"/>
    </xf>
    <xf numFmtId="0" fontId="51" fillId="0" borderId="18" xfId="0" applyFont="1" applyBorder="1" applyAlignment="1">
      <alignment horizontal="center" vertical="center"/>
    </xf>
    <xf numFmtId="0" fontId="51" fillId="0" borderId="18" xfId="0" applyFont="1" applyBorder="1" applyAlignment="1">
      <alignment horizontal="center" vertical="center" wrapText="1"/>
    </xf>
    <xf numFmtId="167" fontId="48" fillId="0" borderId="18" xfId="62" applyNumberFormat="1" applyFont="1" applyFill="1" applyBorder="1" applyAlignment="1">
      <alignment horizontal="right" vertical="center" wrapText="1"/>
    </xf>
    <xf numFmtId="167" fontId="48" fillId="0" borderId="45" xfId="62" applyNumberFormat="1" applyFont="1" applyFill="1" applyBorder="1" applyAlignment="1">
      <alignment horizontal="right" vertical="center" wrapText="1"/>
    </xf>
    <xf numFmtId="0" fontId="54" fillId="25" borderId="18" xfId="0" applyFont="1" applyFill="1" applyBorder="1" applyAlignment="1">
      <alignment horizontal="justify" vertical="center" wrapText="1"/>
    </xf>
    <xf numFmtId="0" fontId="53" fillId="25" borderId="18" xfId="0" applyFont="1" applyFill="1" applyBorder="1" applyAlignment="1">
      <alignment horizontal="center" vertical="center" wrapText="1"/>
    </xf>
    <xf numFmtId="0" fontId="51" fillId="25" borderId="25" xfId="0" applyFont="1" applyFill="1" applyBorder="1" applyAlignment="1">
      <alignment horizontal="center" vertical="center"/>
    </xf>
    <xf numFmtId="0" fontId="54" fillId="25" borderId="25" xfId="0" applyFont="1" applyFill="1" applyBorder="1" applyAlignment="1">
      <alignment horizontal="justify" vertical="center" wrapText="1"/>
    </xf>
    <xf numFmtId="0" fontId="54" fillId="25" borderId="25" xfId="0" applyFont="1" applyFill="1" applyBorder="1" applyAlignment="1">
      <alignment horizontal="center" vertical="center" wrapText="1"/>
    </xf>
    <xf numFmtId="167" fontId="48" fillId="25" borderId="25" xfId="62" applyNumberFormat="1" applyFont="1" applyFill="1" applyBorder="1" applyAlignment="1">
      <alignment horizontal="right" vertical="center" wrapText="1"/>
    </xf>
    <xf numFmtId="0" fontId="48" fillId="25" borderId="18" xfId="73" applyFont="1" applyFill="1" applyBorder="1" applyAlignment="1">
      <alignment horizontal="center" vertical="center"/>
    </xf>
    <xf numFmtId="0" fontId="48" fillId="25" borderId="18" xfId="74" applyFont="1" applyFill="1" applyBorder="1" applyAlignment="1">
      <alignment vertical="center" wrapText="1"/>
    </xf>
    <xf numFmtId="0" fontId="54" fillId="30" borderId="18" xfId="0" applyFont="1" applyFill="1" applyBorder="1" applyAlignment="1">
      <alignment horizontal="justify" vertical="center" wrapText="1"/>
    </xf>
    <xf numFmtId="0" fontId="56" fillId="25" borderId="18" xfId="0" applyFont="1" applyFill="1" applyBorder="1" applyAlignment="1">
      <alignment horizontal="center" vertical="center" wrapText="1"/>
    </xf>
    <xf numFmtId="2" fontId="56" fillId="25" borderId="18" xfId="0" applyNumberFormat="1" applyFont="1" applyFill="1" applyBorder="1" applyAlignment="1">
      <alignment horizontal="center" vertical="center" wrapText="1"/>
    </xf>
    <xf numFmtId="0" fontId="56" fillId="25" borderId="75" xfId="0" applyFont="1" applyFill="1" applyBorder="1" applyAlignment="1">
      <alignment horizontal="center" vertical="center" wrapText="1"/>
    </xf>
    <xf numFmtId="2" fontId="56" fillId="25" borderId="75" xfId="0" applyNumberFormat="1" applyFont="1" applyFill="1" applyBorder="1" applyAlignment="1">
      <alignment horizontal="center" vertical="center" wrapText="1"/>
    </xf>
    <xf numFmtId="0" fontId="56" fillId="30" borderId="75" xfId="0" applyFont="1" applyFill="1" applyBorder="1" applyAlignment="1">
      <alignment horizontal="justify" vertical="center" wrapText="1"/>
    </xf>
    <xf numFmtId="0" fontId="56" fillId="30" borderId="18" xfId="0" applyFont="1" applyFill="1" applyBorder="1" applyAlignment="1">
      <alignment horizontal="justify" vertical="center" wrapText="1"/>
    </xf>
    <xf numFmtId="0" fontId="54" fillId="31" borderId="86" xfId="0" applyFont="1" applyFill="1" applyBorder="1" applyAlignment="1">
      <alignment horizontal="justify" vertical="center" wrapText="1"/>
    </xf>
    <xf numFmtId="201" fontId="56" fillId="31" borderId="23" xfId="0" applyNumberFormat="1" applyFont="1" applyFill="1" applyBorder="1" applyAlignment="1">
      <alignment horizontal="center" vertical="center" wrapText="1"/>
    </xf>
    <xf numFmtId="0" fontId="54" fillId="31" borderId="18" xfId="0" applyFont="1" applyFill="1" applyBorder="1" applyAlignment="1">
      <alignment horizontal="justify" vertical="center" wrapText="1"/>
    </xf>
    <xf numFmtId="0" fontId="56" fillId="25" borderId="18" xfId="0" applyFont="1" applyFill="1" applyBorder="1" applyAlignment="1">
      <alignment horizontal="justify" vertical="center" wrapText="1"/>
    </xf>
    <xf numFmtId="0" fontId="50" fillId="28" borderId="18" xfId="0" applyFont="1" applyFill="1" applyBorder="1" applyAlignment="1">
      <alignment horizontal="justify" vertical="center" wrapText="1"/>
    </xf>
    <xf numFmtId="2" fontId="54" fillId="25" borderId="19" xfId="0" applyNumberFormat="1" applyFont="1" applyFill="1" applyBorder="1" applyAlignment="1">
      <alignment horizontal="center" vertical="center" wrapText="1"/>
    </xf>
    <xf numFmtId="0" fontId="54" fillId="0" borderId="18" xfId="0" applyFont="1" applyBorder="1" applyAlignment="1">
      <alignment horizontal="justify" vertical="center" wrapText="1"/>
    </xf>
    <xf numFmtId="0" fontId="54" fillId="0" borderId="18" xfId="0" applyFont="1" applyBorder="1" applyAlignment="1">
      <alignment horizontal="center" vertical="center" wrapText="1"/>
    </xf>
    <xf numFmtId="2" fontId="54" fillId="0" borderId="19" xfId="0" applyNumberFormat="1" applyFont="1" applyBorder="1" applyAlignment="1">
      <alignment horizontal="center" vertical="center" wrapText="1"/>
    </xf>
    <xf numFmtId="0" fontId="53" fillId="27" borderId="18" xfId="0" applyFont="1" applyFill="1" applyBorder="1" applyAlignment="1">
      <alignment horizontal="justify" vertical="center" wrapText="1"/>
    </xf>
    <xf numFmtId="0" fontId="54" fillId="27" borderId="18" xfId="0" applyFont="1" applyFill="1" applyBorder="1" applyAlignment="1">
      <alignment horizontal="center" vertical="center" wrapText="1"/>
    </xf>
    <xf numFmtId="2" fontId="54" fillId="27" borderId="19" xfId="0" applyNumberFormat="1" applyFont="1" applyFill="1" applyBorder="1" applyAlignment="1">
      <alignment horizontal="center" vertical="center" wrapText="1"/>
    </xf>
    <xf numFmtId="4" fontId="48" fillId="0" borderId="25" xfId="39" applyNumberFormat="1" applyFont="1" applyBorder="1" applyAlignment="1">
      <alignment vertical="center" wrapText="1"/>
    </xf>
    <xf numFmtId="0" fontId="6" fillId="25" borderId="18" xfId="0" applyFont="1" applyFill="1" applyBorder="1" applyAlignment="1">
      <alignment horizontal="justify" vertical="center" wrapText="1"/>
    </xf>
    <xf numFmtId="0" fontId="6" fillId="25" borderId="75" xfId="0" applyFont="1" applyFill="1" applyBorder="1" applyAlignment="1">
      <alignment horizontal="justify" vertical="center" wrapText="1"/>
    </xf>
    <xf numFmtId="0" fontId="0" fillId="27" borderId="18" xfId="0" applyFill="1" applyBorder="1"/>
    <xf numFmtId="0" fontId="0" fillId="0" borderId="18" xfId="0" applyBorder="1" applyAlignment="1">
      <alignment horizontal="center" vertical="center"/>
    </xf>
    <xf numFmtId="0" fontId="54" fillId="25" borderId="75" xfId="0" applyFont="1" applyFill="1" applyBorder="1" applyAlignment="1">
      <alignment horizontal="justify" vertical="center" wrapText="1"/>
    </xf>
    <xf numFmtId="0" fontId="54" fillId="25" borderId="18" xfId="0" applyFont="1" applyFill="1" applyBorder="1" applyAlignment="1">
      <alignment horizontal="left" vertical="center" wrapText="1"/>
    </xf>
    <xf numFmtId="0" fontId="54" fillId="30" borderId="18" xfId="0" applyFont="1" applyFill="1" applyBorder="1" applyAlignment="1">
      <alignment horizontal="center" vertical="center" wrapText="1"/>
    </xf>
    <xf numFmtId="186" fontId="49" fillId="29" borderId="56" xfId="73" applyNumberFormat="1" applyFont="1" applyFill="1" applyBorder="1" applyAlignment="1">
      <alignment vertical="center"/>
    </xf>
    <xf numFmtId="4" fontId="48" fillId="25" borderId="25" xfId="39" applyNumberFormat="1" applyFont="1" applyFill="1" applyBorder="1" applyAlignment="1">
      <alignment vertical="center" wrapText="1"/>
    </xf>
    <xf numFmtId="0" fontId="53" fillId="27" borderId="18" xfId="0" applyFont="1" applyFill="1" applyBorder="1" applyAlignment="1">
      <alignment horizontal="center" vertical="center" wrapText="1"/>
    </xf>
    <xf numFmtId="0" fontId="53" fillId="27" borderId="18" xfId="0" applyFont="1" applyFill="1" applyBorder="1" applyAlignment="1">
      <alignment horizontal="left" vertical="center" wrapText="1"/>
    </xf>
    <xf numFmtId="0" fontId="53" fillId="27" borderId="19" xfId="0" applyFont="1" applyFill="1" applyBorder="1" applyAlignment="1">
      <alignment horizontal="center" vertical="center" wrapText="1"/>
    </xf>
    <xf numFmtId="0" fontId="54" fillId="0" borderId="18" xfId="0" applyFont="1" applyBorder="1" applyAlignment="1">
      <alignment vertical="center" wrapText="1"/>
    </xf>
    <xf numFmtId="0" fontId="53" fillId="28" borderId="18" xfId="0" applyFont="1" applyFill="1" applyBorder="1" applyAlignment="1">
      <alignment horizontal="left" vertical="center" wrapText="1"/>
    </xf>
    <xf numFmtId="0" fontId="48" fillId="28" borderId="47" xfId="74" applyFont="1" applyFill="1" applyBorder="1" applyAlignment="1">
      <alignment vertical="center" wrapText="1"/>
    </xf>
    <xf numFmtId="0" fontId="53" fillId="28" borderId="18" xfId="0" applyFont="1" applyFill="1" applyBorder="1" applyAlignment="1">
      <alignment horizontal="center" vertical="center" wrapText="1"/>
    </xf>
    <xf numFmtId="0" fontId="53" fillId="28" borderId="19" xfId="0" applyFont="1" applyFill="1" applyBorder="1" applyAlignment="1">
      <alignment horizontal="center" vertical="center" wrapText="1"/>
    </xf>
    <xf numFmtId="0" fontId="48" fillId="25" borderId="49" xfId="73" applyFont="1" applyFill="1" applyBorder="1" applyAlignment="1">
      <alignment horizontal="center" vertical="center"/>
    </xf>
    <xf numFmtId="0" fontId="51" fillId="25" borderId="75" xfId="0" applyFont="1" applyFill="1" applyBorder="1" applyAlignment="1">
      <alignment horizontal="center" vertical="center"/>
    </xf>
    <xf numFmtId="0" fontId="54" fillId="25" borderId="75" xfId="0" applyFont="1" applyFill="1" applyBorder="1" applyAlignment="1">
      <alignment horizontal="justify" vertical="top" wrapText="1"/>
    </xf>
    <xf numFmtId="0" fontId="54" fillId="25" borderId="75" xfId="0" applyFont="1" applyFill="1" applyBorder="1" applyAlignment="1">
      <alignment horizontal="center" vertical="center" wrapText="1"/>
    </xf>
    <xf numFmtId="2" fontId="54" fillId="25" borderId="64" xfId="0" applyNumberFormat="1" applyFont="1" applyFill="1" applyBorder="1" applyAlignment="1">
      <alignment horizontal="center" vertical="center" wrapText="1"/>
    </xf>
    <xf numFmtId="167" fontId="48" fillId="25" borderId="75" xfId="62" applyNumberFormat="1" applyFont="1" applyFill="1" applyBorder="1" applyAlignment="1">
      <alignment horizontal="right" vertical="center" wrapText="1"/>
    </xf>
    <xf numFmtId="167" fontId="48" fillId="25" borderId="48" xfId="62" applyNumberFormat="1" applyFont="1" applyFill="1" applyBorder="1" applyAlignment="1">
      <alignment horizontal="right" vertical="center" wrapText="1"/>
    </xf>
    <xf numFmtId="2" fontId="54" fillId="25" borderId="66" xfId="0" applyNumberFormat="1" applyFont="1" applyFill="1" applyBorder="1" applyAlignment="1">
      <alignment horizontal="center" vertical="center" wrapText="1"/>
    </xf>
    <xf numFmtId="0" fontId="48" fillId="28" borderId="18" xfId="74" applyFont="1" applyFill="1" applyBorder="1" applyAlignment="1">
      <alignment vertical="center" wrapText="1"/>
    </xf>
    <xf numFmtId="0" fontId="48" fillId="0" borderId="49" xfId="73" applyFont="1" applyBorder="1" applyAlignment="1">
      <alignment horizontal="center" vertical="center"/>
    </xf>
    <xf numFmtId="0" fontId="54" fillId="0" borderId="75" xfId="0" applyFont="1" applyBorder="1" applyAlignment="1">
      <alignment horizontal="justify" vertical="center" wrapText="1"/>
    </xf>
    <xf numFmtId="0" fontId="54" fillId="0" borderId="75" xfId="0" applyFont="1" applyBorder="1" applyAlignment="1">
      <alignment horizontal="center" vertical="center" wrapText="1"/>
    </xf>
    <xf numFmtId="2" fontId="54" fillId="0" borderId="64" xfId="0" applyNumberFormat="1" applyFont="1" applyBorder="1" applyAlignment="1">
      <alignment horizontal="center" vertical="center" wrapText="1"/>
    </xf>
    <xf numFmtId="167" fontId="48" fillId="0" borderId="75" xfId="62" applyNumberFormat="1" applyFont="1" applyFill="1" applyBorder="1" applyAlignment="1">
      <alignment horizontal="right" vertical="center" wrapText="1"/>
    </xf>
    <xf numFmtId="0" fontId="48" fillId="28" borderId="32" xfId="73" applyFont="1" applyFill="1" applyBorder="1" applyAlignment="1">
      <alignment horizontal="center" vertical="center"/>
    </xf>
    <xf numFmtId="0" fontId="51" fillId="28" borderId="29" xfId="0" applyFont="1" applyFill="1" applyBorder="1" applyAlignment="1">
      <alignment horizontal="center" vertical="center"/>
    </xf>
    <xf numFmtId="0" fontId="53" fillId="28" borderId="29" xfId="0" applyFont="1" applyFill="1" applyBorder="1" applyAlignment="1">
      <alignment horizontal="left" vertical="center" wrapText="1"/>
    </xf>
    <xf numFmtId="167" fontId="48" fillId="28" borderId="29" xfId="62" applyNumberFormat="1" applyFont="1" applyFill="1" applyBorder="1" applyAlignment="1">
      <alignment horizontal="right" vertical="center" wrapText="1"/>
    </xf>
    <xf numFmtId="167" fontId="48" fillId="28" borderId="35" xfId="62" applyNumberFormat="1" applyFont="1" applyFill="1" applyBorder="1" applyAlignment="1">
      <alignment horizontal="right" vertical="center" wrapText="1"/>
    </xf>
    <xf numFmtId="0" fontId="48" fillId="28" borderId="33" xfId="73" applyFont="1" applyFill="1" applyBorder="1" applyAlignment="1">
      <alignment horizontal="center" vertical="center"/>
    </xf>
    <xf numFmtId="167" fontId="48" fillId="28" borderId="30" xfId="62" applyNumberFormat="1" applyFont="1" applyFill="1" applyBorder="1" applyAlignment="1">
      <alignment horizontal="right" vertical="center" wrapText="1"/>
    </xf>
    <xf numFmtId="0" fontId="48" fillId="0" borderId="46" xfId="73" applyFont="1" applyBorder="1" applyAlignment="1">
      <alignment horizontal="center" vertical="center"/>
    </xf>
    <xf numFmtId="0" fontId="51" fillId="0" borderId="20" xfId="0" applyFont="1" applyBorder="1" applyAlignment="1">
      <alignment horizontal="center" vertical="center"/>
    </xf>
    <xf numFmtId="0" fontId="53" fillId="25" borderId="20" xfId="0" applyFont="1" applyFill="1" applyBorder="1" applyAlignment="1">
      <alignment horizontal="center" vertical="center"/>
    </xf>
    <xf numFmtId="0" fontId="54" fillId="0" borderId="20" xfId="0" applyFont="1" applyBorder="1" applyAlignment="1">
      <alignment vertical="center" wrapText="1"/>
    </xf>
    <xf numFmtId="0" fontId="54" fillId="0" borderId="20" xfId="0" applyFont="1" applyBorder="1" applyAlignment="1">
      <alignment horizontal="center" vertical="center" wrapText="1"/>
    </xf>
    <xf numFmtId="2" fontId="54" fillId="0" borderId="20" xfId="0" applyNumberFormat="1" applyFont="1" applyBorder="1" applyAlignment="1">
      <alignment horizontal="center" vertical="center" wrapText="1"/>
    </xf>
    <xf numFmtId="167" fontId="48" fillId="0" borderId="20" xfId="62" applyNumberFormat="1" applyFont="1" applyFill="1" applyBorder="1" applyAlignment="1">
      <alignment horizontal="right" vertical="center" wrapText="1"/>
    </xf>
    <xf numFmtId="0" fontId="51" fillId="0" borderId="20" xfId="0" applyFont="1" applyBorder="1" applyAlignment="1">
      <alignment horizontal="center" vertical="center" wrapText="1"/>
    </xf>
    <xf numFmtId="0" fontId="48" fillId="25" borderId="32" xfId="73" applyFont="1" applyFill="1" applyBorder="1" applyAlignment="1">
      <alignment horizontal="center" vertical="center"/>
    </xf>
    <xf numFmtId="0" fontId="51" fillId="25" borderId="29" xfId="0" applyFont="1" applyFill="1" applyBorder="1" applyAlignment="1">
      <alignment horizontal="center" vertical="center"/>
    </xf>
    <xf numFmtId="0" fontId="51" fillId="25" borderId="29" xfId="0" applyFont="1" applyFill="1" applyBorder="1" applyAlignment="1">
      <alignment horizontal="center" vertical="center" wrapText="1"/>
    </xf>
    <xf numFmtId="0" fontId="54" fillId="25" borderId="29" xfId="0" applyFont="1" applyFill="1" applyBorder="1" applyAlignment="1">
      <alignment horizontal="justify" vertical="center" wrapText="1"/>
    </xf>
    <xf numFmtId="0" fontId="54" fillId="25" borderId="29" xfId="0" applyFont="1" applyFill="1" applyBorder="1" applyAlignment="1">
      <alignment horizontal="center" vertical="center" wrapText="1"/>
    </xf>
    <xf numFmtId="176" fontId="51" fillId="25" borderId="29" xfId="62" applyNumberFormat="1" applyFont="1" applyFill="1" applyBorder="1" applyAlignment="1">
      <alignment horizontal="right" vertical="center" wrapText="1"/>
    </xf>
    <xf numFmtId="167" fontId="48" fillId="25" borderId="35" xfId="62" applyNumberFormat="1" applyFont="1" applyFill="1" applyBorder="1" applyAlignment="1">
      <alignment horizontal="right" vertical="center" wrapText="1"/>
    </xf>
    <xf numFmtId="0" fontId="51" fillId="25" borderId="20" xfId="0" applyFont="1" applyFill="1" applyBorder="1" applyAlignment="1">
      <alignment horizontal="center" vertical="center"/>
    </xf>
    <xf numFmtId="0" fontId="51" fillId="25" borderId="20" xfId="0" applyFont="1" applyFill="1" applyBorder="1" applyAlignment="1">
      <alignment horizontal="center" vertical="center" wrapText="1"/>
    </xf>
    <xf numFmtId="0" fontId="54" fillId="25" borderId="20" xfId="0" applyFont="1" applyFill="1" applyBorder="1" applyAlignment="1">
      <alignment horizontal="justify" vertical="center" wrapText="1"/>
    </xf>
    <xf numFmtId="0" fontId="54" fillId="25" borderId="20" xfId="0" applyFont="1" applyFill="1" applyBorder="1" applyAlignment="1">
      <alignment horizontal="center" vertical="center" wrapText="1"/>
    </xf>
    <xf numFmtId="176" fontId="51" fillId="25" borderId="20" xfId="62" applyNumberFormat="1" applyFont="1" applyFill="1" applyBorder="1" applyAlignment="1">
      <alignment horizontal="right" vertical="center" wrapText="1"/>
    </xf>
    <xf numFmtId="167" fontId="48" fillId="25" borderId="38" xfId="62" applyNumberFormat="1" applyFont="1" applyFill="1" applyBorder="1" applyAlignment="1">
      <alignment horizontal="right" vertical="center" wrapText="1"/>
    </xf>
    <xf numFmtId="2" fontId="54" fillId="25" borderId="29" xfId="0" applyNumberFormat="1" applyFont="1" applyFill="1" applyBorder="1" applyAlignment="1">
      <alignment horizontal="center" vertical="center" wrapText="1"/>
    </xf>
    <xf numFmtId="0" fontId="48" fillId="25" borderId="46" xfId="73" applyFont="1" applyFill="1" applyBorder="1" applyAlignment="1">
      <alignment horizontal="center" vertical="center"/>
    </xf>
    <xf numFmtId="2" fontId="54" fillId="25" borderId="20" xfId="0" applyNumberFormat="1" applyFont="1" applyFill="1" applyBorder="1" applyAlignment="1">
      <alignment horizontal="center" vertical="center" wrapText="1"/>
    </xf>
    <xf numFmtId="167" fontId="48" fillId="25" borderId="40" xfId="62" applyNumberFormat="1" applyFont="1" applyFill="1" applyBorder="1" applyAlignment="1">
      <alignment horizontal="right" vertical="center" wrapText="1"/>
    </xf>
    <xf numFmtId="0" fontId="50" fillId="28" borderId="18" xfId="0" applyFont="1" applyFill="1" applyBorder="1" applyAlignment="1">
      <alignment horizontal="center" vertical="center"/>
    </xf>
    <xf numFmtId="0" fontId="50" fillId="28" borderId="18" xfId="0" applyFont="1" applyFill="1" applyBorder="1" applyAlignment="1">
      <alignment horizontal="left" vertical="center"/>
    </xf>
    <xf numFmtId="201" fontId="54" fillId="31" borderId="18" xfId="0" applyNumberFormat="1" applyFont="1" applyFill="1" applyBorder="1" applyAlignment="1">
      <alignment horizontal="center" vertical="center" wrapText="1"/>
    </xf>
    <xf numFmtId="0" fontId="54" fillId="25" borderId="18" xfId="0" applyFont="1" applyFill="1" applyBorder="1" applyAlignment="1">
      <alignment horizontal="center" vertical="center"/>
    </xf>
    <xf numFmtId="0" fontId="54" fillId="25" borderId="75" xfId="0" applyFont="1" applyFill="1" applyBorder="1" applyAlignment="1">
      <alignment horizontal="center" vertical="center"/>
    </xf>
    <xf numFmtId="0" fontId="48" fillId="28" borderId="49" xfId="73" applyFont="1" applyFill="1" applyBorder="1" applyAlignment="1">
      <alignment horizontal="center" vertical="center"/>
    </xf>
    <xf numFmtId="0" fontId="53" fillId="27" borderId="75" xfId="0" applyFont="1" applyFill="1" applyBorder="1" applyAlignment="1">
      <alignment horizontal="left" vertical="center" wrapText="1"/>
    </xf>
    <xf numFmtId="0" fontId="53" fillId="27" borderId="75" xfId="0" applyFont="1" applyFill="1" applyBorder="1" applyAlignment="1">
      <alignment horizontal="center" vertical="center" wrapText="1"/>
    </xf>
    <xf numFmtId="0" fontId="53" fillId="27" borderId="64" xfId="0" applyFont="1" applyFill="1" applyBorder="1" applyAlignment="1">
      <alignment horizontal="center" vertical="center" wrapText="1"/>
    </xf>
    <xf numFmtId="167" fontId="48" fillId="28" borderId="75" xfId="62" applyNumberFormat="1" applyFont="1" applyFill="1" applyBorder="1" applyAlignment="1">
      <alignment horizontal="right" vertical="center" wrapText="1"/>
    </xf>
    <xf numFmtId="167" fontId="48" fillId="28" borderId="48" xfId="62" applyNumberFormat="1" applyFont="1" applyFill="1" applyBorder="1" applyAlignment="1">
      <alignment horizontal="right" vertical="center" wrapText="1"/>
    </xf>
    <xf numFmtId="0" fontId="48" fillId="25" borderId="33" xfId="73" applyFont="1" applyFill="1" applyBorder="1" applyAlignment="1">
      <alignment horizontal="center" vertical="center"/>
    </xf>
    <xf numFmtId="167" fontId="48" fillId="25" borderId="30" xfId="62" applyNumberFormat="1" applyFont="1" applyFill="1" applyBorder="1" applyAlignment="1">
      <alignment horizontal="right" vertical="center" wrapText="1"/>
    </xf>
    <xf numFmtId="0" fontId="54" fillId="30" borderId="20" xfId="0" applyFont="1" applyFill="1" applyBorder="1" applyAlignment="1">
      <alignment horizontal="center" vertical="center" wrapText="1"/>
    </xf>
    <xf numFmtId="0" fontId="54" fillId="30" borderId="75" xfId="0" applyFont="1" applyFill="1" applyBorder="1" applyAlignment="1">
      <alignment horizontal="justify" vertical="center" wrapText="1"/>
    </xf>
    <xf numFmtId="176" fontId="54" fillId="25" borderId="18" xfId="62" applyNumberFormat="1" applyFont="1" applyFill="1" applyBorder="1" applyAlignment="1">
      <alignment horizontal="right" vertical="center" wrapText="1"/>
    </xf>
    <xf numFmtId="167" fontId="54" fillId="25" borderId="45" xfId="62" applyNumberFormat="1" applyFont="1" applyFill="1" applyBorder="1" applyAlignment="1">
      <alignment horizontal="right" vertical="center" wrapText="1"/>
    </xf>
    <xf numFmtId="0" fontId="54" fillId="28" borderId="50" xfId="73" applyFont="1" applyFill="1" applyBorder="1" applyAlignment="1">
      <alignment horizontal="center" vertical="center"/>
    </xf>
    <xf numFmtId="0" fontId="58" fillId="28" borderId="18" xfId="0" applyFont="1" applyFill="1" applyBorder="1" applyAlignment="1">
      <alignment horizontal="center" vertical="center"/>
    </xf>
    <xf numFmtId="0" fontId="57" fillId="28" borderId="18" xfId="0" applyFont="1" applyFill="1" applyBorder="1" applyAlignment="1">
      <alignment horizontal="center" vertical="center"/>
    </xf>
    <xf numFmtId="0" fontId="58" fillId="28" borderId="18" xfId="0" applyFont="1" applyFill="1" applyBorder="1" applyAlignment="1">
      <alignment horizontal="justify" vertical="center" wrapText="1"/>
    </xf>
    <xf numFmtId="0" fontId="57" fillId="28" borderId="18" xfId="0" applyFont="1" applyFill="1" applyBorder="1" applyAlignment="1">
      <alignment horizontal="center" vertical="center" wrapText="1"/>
    </xf>
    <xf numFmtId="2" fontId="57" fillId="28" borderId="18" xfId="0" applyNumberFormat="1" applyFont="1" applyFill="1" applyBorder="1" applyAlignment="1">
      <alignment horizontal="center" vertical="center" wrapText="1"/>
    </xf>
    <xf numFmtId="167" fontId="54" fillId="28" borderId="18" xfId="62" applyNumberFormat="1" applyFont="1" applyFill="1" applyBorder="1" applyAlignment="1">
      <alignment horizontal="right" vertical="center" wrapText="1"/>
    </xf>
    <xf numFmtId="167" fontId="54" fillId="28" borderId="45" xfId="62" applyNumberFormat="1" applyFont="1" applyFill="1" applyBorder="1" applyAlignment="1">
      <alignment horizontal="right" vertical="center" wrapText="1"/>
    </xf>
    <xf numFmtId="0" fontId="54" fillId="25" borderId="50" xfId="73" applyFont="1" applyFill="1" applyBorder="1" applyAlignment="1">
      <alignment horizontal="center" vertical="center"/>
    </xf>
    <xf numFmtId="0" fontId="57" fillId="25" borderId="18" xfId="0" applyFont="1" applyFill="1" applyBorder="1" applyAlignment="1">
      <alignment horizontal="center" vertical="center"/>
    </xf>
    <xf numFmtId="176" fontId="54" fillId="0" borderId="18" xfId="62" applyNumberFormat="1" applyFont="1" applyFill="1" applyBorder="1" applyAlignment="1">
      <alignment horizontal="right" vertical="center" wrapText="1"/>
    </xf>
    <xf numFmtId="0" fontId="54" fillId="0" borderId="50" xfId="73" applyFont="1" applyBorder="1" applyAlignment="1">
      <alignment horizontal="center" vertical="center"/>
    </xf>
    <xf numFmtId="176" fontId="54" fillId="28" borderId="18" xfId="62" applyNumberFormat="1" applyFont="1" applyFill="1" applyBorder="1" applyAlignment="1">
      <alignment horizontal="right" vertical="center" wrapText="1"/>
    </xf>
    <xf numFmtId="0" fontId="54" fillId="25" borderId="18" xfId="73" applyFont="1" applyFill="1" applyBorder="1" applyAlignment="1">
      <alignment horizontal="center" vertical="center"/>
    </xf>
    <xf numFmtId="0" fontId="54" fillId="0" borderId="13" xfId="73" applyFont="1" applyBorder="1" applyAlignment="1">
      <alignment horizontal="left" vertical="center"/>
    </xf>
    <xf numFmtId="0" fontId="54" fillId="0" borderId="14" xfId="89" applyFont="1" applyBorder="1"/>
    <xf numFmtId="0" fontId="54" fillId="0" borderId="14" xfId="89" applyFont="1" applyBorder="1" applyAlignment="1">
      <alignment horizontal="center"/>
    </xf>
    <xf numFmtId="0" fontId="54" fillId="0" borderId="14" xfId="89" applyFont="1" applyBorder="1" applyAlignment="1">
      <alignment horizontal="center" vertical="center"/>
    </xf>
    <xf numFmtId="4" fontId="54" fillId="0" borderId="18" xfId="39" applyNumberFormat="1" applyFont="1" applyBorder="1" applyAlignment="1">
      <alignment vertical="center" wrapText="1"/>
    </xf>
    <xf numFmtId="176" fontId="54" fillId="0" borderId="14" xfId="89" applyNumberFormat="1" applyFont="1" applyBorder="1"/>
    <xf numFmtId="176" fontId="53" fillId="0" borderId="38" xfId="39" applyNumberFormat="1" applyFont="1" applyBorder="1" applyAlignment="1">
      <alignment horizontal="right" vertical="center"/>
    </xf>
    <xf numFmtId="0" fontId="53" fillId="24" borderId="39" xfId="73" applyFont="1" applyFill="1" applyBorder="1" applyAlignment="1">
      <alignment vertical="center"/>
    </xf>
    <xf numFmtId="0" fontId="53" fillId="24" borderId="41" xfId="73" applyFont="1" applyFill="1" applyBorder="1" applyAlignment="1">
      <alignment vertical="center"/>
    </xf>
    <xf numFmtId="0" fontId="53" fillId="24" borderId="41" xfId="73" applyFont="1" applyFill="1" applyBorder="1" applyAlignment="1">
      <alignment horizontal="center" vertical="center"/>
    </xf>
    <xf numFmtId="176" fontId="53" fillId="24" borderId="41" xfId="73" applyNumberFormat="1" applyFont="1" applyFill="1" applyBorder="1" applyAlignment="1">
      <alignment vertical="center"/>
    </xf>
    <xf numFmtId="0" fontId="53" fillId="24" borderId="42" xfId="73" applyFont="1" applyFill="1" applyBorder="1" applyAlignment="1">
      <alignment vertical="center"/>
    </xf>
    <xf numFmtId="2" fontId="54" fillId="25" borderId="75" xfId="0" applyNumberFormat="1" applyFont="1" applyFill="1" applyBorder="1" applyAlignment="1">
      <alignment horizontal="center" vertical="center" wrapText="1"/>
    </xf>
    <xf numFmtId="176" fontId="57" fillId="25" borderId="18" xfId="62" applyNumberFormat="1" applyFont="1" applyFill="1" applyBorder="1" applyAlignment="1">
      <alignment horizontal="right" vertical="center" wrapText="1"/>
    </xf>
    <xf numFmtId="0" fontId="57" fillId="28" borderId="18" xfId="0" applyFont="1" applyFill="1" applyBorder="1" applyAlignment="1">
      <alignment horizontal="justify" vertical="center" wrapText="1"/>
    </xf>
    <xf numFmtId="0" fontId="57" fillId="25" borderId="18" xfId="0" applyFont="1" applyFill="1" applyBorder="1" applyAlignment="1">
      <alignment horizontal="center" vertical="center" wrapText="1"/>
    </xf>
    <xf numFmtId="0" fontId="54" fillId="25" borderId="18" xfId="74" applyFont="1" applyFill="1" applyBorder="1" applyAlignment="1">
      <alignment horizontal="center" vertical="center" wrapText="1"/>
    </xf>
    <xf numFmtId="0" fontId="57" fillId="25" borderId="18" xfId="0" applyFont="1" applyFill="1" applyBorder="1" applyAlignment="1">
      <alignment horizontal="justify" vertical="center" wrapText="1"/>
    </xf>
    <xf numFmtId="2" fontId="57" fillId="25" borderId="18" xfId="0" applyNumberFormat="1" applyFont="1" applyFill="1" applyBorder="1" applyAlignment="1">
      <alignment horizontal="center" vertical="center" wrapText="1"/>
    </xf>
    <xf numFmtId="0" fontId="54" fillId="25" borderId="13" xfId="73" applyFont="1" applyFill="1" applyBorder="1" applyAlignment="1">
      <alignment horizontal="left" vertical="center"/>
    </xf>
    <xf numFmtId="0" fontId="54" fillId="25" borderId="14" xfId="89" applyFont="1" applyFill="1" applyBorder="1"/>
    <xf numFmtId="0" fontId="54" fillId="25" borderId="14" xfId="89" applyFont="1" applyFill="1" applyBorder="1" applyAlignment="1">
      <alignment horizontal="center"/>
    </xf>
    <xf numFmtId="4" fontId="54" fillId="25" borderId="18" xfId="39" applyNumberFormat="1" applyFont="1" applyFill="1" applyBorder="1" applyAlignment="1">
      <alignment vertical="center" wrapText="1"/>
    </xf>
    <xf numFmtId="176" fontId="53" fillId="25" borderId="38" xfId="39" applyNumberFormat="1" applyFont="1" applyFill="1" applyBorder="1" applyAlignment="1">
      <alignment horizontal="right" vertical="center"/>
    </xf>
    <xf numFmtId="0" fontId="57" fillId="25" borderId="25" xfId="0" applyFont="1" applyFill="1" applyBorder="1" applyAlignment="1">
      <alignment horizontal="center" vertical="center" wrapText="1"/>
    </xf>
    <xf numFmtId="0" fontId="57" fillId="0" borderId="18" xfId="0" applyFont="1" applyBorder="1" applyAlignment="1">
      <alignment horizontal="center" vertical="center"/>
    </xf>
    <xf numFmtId="0" fontId="57" fillId="0" borderId="18" xfId="0" applyFont="1" applyBorder="1" applyAlignment="1">
      <alignment horizontal="center" vertical="center" wrapText="1"/>
    </xf>
    <xf numFmtId="4" fontId="54" fillId="0" borderId="25" xfId="39" applyNumberFormat="1" applyFont="1" applyBorder="1" applyAlignment="1">
      <alignment vertical="center" wrapText="1"/>
    </xf>
    <xf numFmtId="0" fontId="54" fillId="27" borderId="18" xfId="0" applyFont="1" applyFill="1" applyBorder="1"/>
    <xf numFmtId="0" fontId="54" fillId="0" borderId="18" xfId="0" applyFont="1" applyBorder="1" applyAlignment="1">
      <alignment horizontal="center" vertical="center"/>
    </xf>
    <xf numFmtId="4" fontId="54" fillId="25" borderId="25" xfId="39" applyNumberFormat="1" applyFont="1" applyFill="1" applyBorder="1" applyAlignment="1">
      <alignment vertical="center" wrapText="1"/>
    </xf>
    <xf numFmtId="167" fontId="54" fillId="25" borderId="18" xfId="62" applyNumberFormat="1" applyFont="1" applyFill="1" applyBorder="1" applyAlignment="1">
      <alignment horizontal="right" vertical="center" wrapText="1"/>
    </xf>
    <xf numFmtId="0" fontId="54" fillId="25" borderId="49" xfId="73" applyFont="1" applyFill="1" applyBorder="1" applyAlignment="1">
      <alignment horizontal="center" vertical="center"/>
    </xf>
    <xf numFmtId="0" fontId="57" fillId="25" borderId="75" xfId="0" applyFont="1" applyFill="1" applyBorder="1" applyAlignment="1">
      <alignment horizontal="center" vertical="center"/>
    </xf>
    <xf numFmtId="176" fontId="54" fillId="25" borderId="75" xfId="62" applyNumberFormat="1" applyFont="1" applyFill="1" applyBorder="1" applyAlignment="1">
      <alignment horizontal="right" vertical="center" wrapText="1"/>
    </xf>
    <xf numFmtId="0" fontId="54" fillId="28" borderId="33" xfId="73" applyFont="1" applyFill="1" applyBorder="1" applyAlignment="1">
      <alignment horizontal="center" vertical="center"/>
    </xf>
    <xf numFmtId="167" fontId="54" fillId="28" borderId="30" xfId="62" applyNumberFormat="1" applyFont="1" applyFill="1" applyBorder="1" applyAlignment="1">
      <alignment horizontal="right" vertical="center" wrapText="1"/>
    </xf>
    <xf numFmtId="0" fontId="57" fillId="25" borderId="25" xfId="0" applyFont="1" applyFill="1" applyBorder="1" applyAlignment="1">
      <alignment horizontal="center" vertical="center"/>
    </xf>
    <xf numFmtId="176" fontId="54" fillId="25" borderId="25" xfId="62" applyNumberFormat="1" applyFont="1" applyFill="1" applyBorder="1" applyAlignment="1">
      <alignment horizontal="right" vertical="center" wrapText="1"/>
    </xf>
    <xf numFmtId="176" fontId="54" fillId="0" borderId="75" xfId="62" applyNumberFormat="1" applyFont="1" applyFill="1" applyBorder="1" applyAlignment="1">
      <alignment horizontal="right" vertical="center" wrapText="1"/>
    </xf>
    <xf numFmtId="0" fontId="54" fillId="0" borderId="49" xfId="73" applyFont="1" applyBorder="1" applyAlignment="1">
      <alignment horizontal="center" vertical="center"/>
    </xf>
    <xf numFmtId="0" fontId="54" fillId="0" borderId="46" xfId="73" applyFont="1" applyBorder="1" applyAlignment="1">
      <alignment horizontal="center" vertical="center"/>
    </xf>
    <xf numFmtId="0" fontId="57" fillId="0" borderId="20" xfId="0" applyFont="1" applyBorder="1" applyAlignment="1">
      <alignment horizontal="center" vertical="center"/>
    </xf>
    <xf numFmtId="176" fontId="54" fillId="0" borderId="20" xfId="62" applyNumberFormat="1" applyFont="1" applyFill="1" applyBorder="1" applyAlignment="1">
      <alignment horizontal="right" vertical="center" wrapText="1"/>
    </xf>
    <xf numFmtId="0" fontId="54" fillId="25" borderId="32" xfId="73" applyFont="1" applyFill="1" applyBorder="1" applyAlignment="1">
      <alignment horizontal="center" vertical="center"/>
    </xf>
    <xf numFmtId="0" fontId="57" fillId="25" borderId="29" xfId="0" applyFont="1" applyFill="1" applyBorder="1" applyAlignment="1">
      <alignment horizontal="center" vertical="center"/>
    </xf>
    <xf numFmtId="176" fontId="57" fillId="25" borderId="29" xfId="62" applyNumberFormat="1" applyFont="1" applyFill="1" applyBorder="1" applyAlignment="1">
      <alignment horizontal="right" vertical="center" wrapText="1"/>
    </xf>
    <xf numFmtId="167" fontId="54" fillId="25" borderId="35" xfId="62" applyNumberFormat="1" applyFont="1" applyFill="1" applyBorder="1" applyAlignment="1">
      <alignment horizontal="right" vertical="center" wrapText="1"/>
    </xf>
    <xf numFmtId="0" fontId="54" fillId="25" borderId="46" xfId="73" applyFont="1" applyFill="1" applyBorder="1" applyAlignment="1">
      <alignment horizontal="center" vertical="center"/>
    </xf>
    <xf numFmtId="0" fontId="57" fillId="25" borderId="20" xfId="0" applyFont="1" applyFill="1" applyBorder="1" applyAlignment="1">
      <alignment horizontal="center" vertical="center"/>
    </xf>
    <xf numFmtId="176" fontId="57" fillId="25" borderId="20" xfId="62" applyNumberFormat="1" applyFont="1" applyFill="1" applyBorder="1" applyAlignment="1">
      <alignment horizontal="right" vertical="center" wrapText="1"/>
    </xf>
    <xf numFmtId="167" fontId="54" fillId="25" borderId="40" xfId="62" applyNumberFormat="1" applyFont="1" applyFill="1" applyBorder="1" applyAlignment="1">
      <alignment horizontal="right" vertical="center" wrapText="1"/>
    </xf>
    <xf numFmtId="0" fontId="49" fillId="27" borderId="18" xfId="0" applyFont="1" applyFill="1" applyBorder="1" applyAlignment="1">
      <alignment horizontal="left" vertical="center" wrapText="1"/>
    </xf>
    <xf numFmtId="0" fontId="49" fillId="28" borderId="18" xfId="0" applyFont="1" applyFill="1" applyBorder="1" applyAlignment="1">
      <alignment horizontal="left" vertical="center" wrapText="1"/>
    </xf>
    <xf numFmtId="0" fontId="49" fillId="27" borderId="18" xfId="0" applyFont="1" applyFill="1" applyBorder="1" applyAlignment="1">
      <alignment horizontal="justify" vertical="center" wrapText="1"/>
    </xf>
    <xf numFmtId="0" fontId="39" fillId="0" borderId="0" xfId="89" applyFont="1" applyAlignment="1">
      <alignment vertical="center"/>
    </xf>
    <xf numFmtId="0" fontId="39" fillId="25" borderId="0" xfId="89" applyFont="1" applyFill="1" applyAlignment="1">
      <alignment vertical="center"/>
    </xf>
    <xf numFmtId="0" fontId="48" fillId="0" borderId="0" xfId="89" applyFont="1" applyAlignment="1">
      <alignment vertical="center"/>
    </xf>
    <xf numFmtId="0" fontId="48" fillId="25" borderId="0" xfId="89" applyFont="1" applyFill="1" applyAlignment="1">
      <alignment vertical="center"/>
    </xf>
    <xf numFmtId="176" fontId="48" fillId="25" borderId="0" xfId="89" applyNumberFormat="1" applyFont="1" applyFill="1" applyAlignment="1">
      <alignment vertical="center"/>
    </xf>
    <xf numFmtId="176" fontId="49" fillId="25" borderId="0" xfId="89" applyNumberFormat="1" applyFont="1" applyFill="1" applyAlignment="1">
      <alignment vertical="center"/>
    </xf>
    <xf numFmtId="0" fontId="39" fillId="0" borderId="0" xfId="90" applyFont="1" applyAlignment="1">
      <alignment vertical="center"/>
    </xf>
    <xf numFmtId="186" fontId="39" fillId="0" borderId="0" xfId="89" applyNumberFormat="1" applyFont="1" applyAlignment="1">
      <alignment vertical="center"/>
    </xf>
    <xf numFmtId="176" fontId="39" fillId="0" borderId="0" xfId="89" applyNumberFormat="1" applyFont="1" applyAlignment="1">
      <alignment vertical="center"/>
    </xf>
    <xf numFmtId="176" fontId="42" fillId="0" borderId="0" xfId="89" applyNumberFormat="1" applyFont="1" applyAlignment="1">
      <alignment vertical="center"/>
    </xf>
    <xf numFmtId="176" fontId="49" fillId="26" borderId="0" xfId="89" applyNumberFormat="1" applyFont="1" applyFill="1" applyAlignment="1">
      <alignment vertical="center"/>
    </xf>
    <xf numFmtId="43" fontId="42" fillId="0" borderId="0" xfId="255" applyFont="1" applyAlignment="1">
      <alignment vertical="center"/>
    </xf>
    <xf numFmtId="176" fontId="42" fillId="0" borderId="0" xfId="255" applyNumberFormat="1" applyFont="1" applyAlignment="1">
      <alignment vertical="center"/>
    </xf>
    <xf numFmtId="186" fontId="42" fillId="0" borderId="0" xfId="89" applyNumberFormat="1" applyFont="1" applyAlignment="1">
      <alignment vertical="center"/>
    </xf>
    <xf numFmtId="0" fontId="57" fillId="25" borderId="29" xfId="0" applyFont="1" applyFill="1" applyBorder="1" applyAlignment="1">
      <alignment horizontal="center" vertical="center" wrapText="1"/>
    </xf>
    <xf numFmtId="0" fontId="57" fillId="25" borderId="20" xfId="0" applyFont="1" applyFill="1" applyBorder="1" applyAlignment="1">
      <alignment horizontal="center" vertical="center" wrapText="1"/>
    </xf>
    <xf numFmtId="202" fontId="39" fillId="0" borderId="0" xfId="89" applyNumberFormat="1" applyFont="1"/>
    <xf numFmtId="181" fontId="39" fillId="0" borderId="0" xfId="90" applyNumberFormat="1" applyFont="1"/>
    <xf numFmtId="183" fontId="39" fillId="0" borderId="0" xfId="90" applyNumberFormat="1" applyFont="1"/>
    <xf numFmtId="176" fontId="54" fillId="25" borderId="18" xfId="256" applyNumberFormat="1" applyFont="1" applyFill="1" applyBorder="1" applyAlignment="1">
      <alignment horizontal="right" vertical="center" wrapText="1"/>
    </xf>
    <xf numFmtId="186" fontId="49" fillId="29" borderId="42" xfId="73" applyNumberFormat="1" applyFont="1" applyFill="1" applyBorder="1" applyAlignment="1">
      <alignment horizontal="center" vertical="center"/>
    </xf>
    <xf numFmtId="0" fontId="54" fillId="28" borderId="78" xfId="73" applyFont="1" applyFill="1" applyBorder="1" applyAlignment="1">
      <alignment horizontal="center" vertical="center"/>
    </xf>
    <xf numFmtId="0" fontId="57" fillId="28" borderId="85" xfId="0" applyFont="1" applyFill="1" applyBorder="1" applyAlignment="1">
      <alignment horizontal="center" vertical="center"/>
    </xf>
    <xf numFmtId="0" fontId="49" fillId="28" borderId="85" xfId="0" applyFont="1" applyFill="1" applyBorder="1" applyAlignment="1">
      <alignment horizontal="left" vertical="center" wrapText="1"/>
    </xf>
    <xf numFmtId="167" fontId="54" fillId="28" borderId="85" xfId="62" applyNumberFormat="1" applyFont="1" applyFill="1" applyBorder="1" applyAlignment="1">
      <alignment horizontal="right" vertical="center" wrapText="1"/>
    </xf>
    <xf numFmtId="167" fontId="54" fillId="28" borderId="87" xfId="62" applyNumberFormat="1" applyFont="1" applyFill="1" applyBorder="1" applyAlignment="1">
      <alignment horizontal="right" vertical="center" wrapText="1"/>
    </xf>
    <xf numFmtId="0" fontId="54" fillId="25" borderId="29" xfId="0" applyFont="1" applyFill="1" applyBorder="1" applyAlignment="1">
      <alignment horizontal="justify" vertical="top" wrapText="1"/>
    </xf>
    <xf numFmtId="2" fontId="54" fillId="25" borderId="44" xfId="0" applyNumberFormat="1" applyFont="1" applyFill="1" applyBorder="1" applyAlignment="1">
      <alignment horizontal="center" vertical="center" wrapText="1"/>
    </xf>
    <xf numFmtId="176" fontId="54" fillId="25" borderId="29" xfId="256" applyNumberFormat="1" applyFont="1" applyFill="1" applyBorder="1" applyAlignment="1">
      <alignment horizontal="right" vertical="center" wrapText="1"/>
    </xf>
    <xf numFmtId="176" fontId="54" fillId="25" borderId="20" xfId="256" applyNumberFormat="1" applyFont="1" applyFill="1" applyBorder="1" applyAlignment="1">
      <alignment horizontal="right" vertical="center" wrapText="1"/>
    </xf>
    <xf numFmtId="167" fontId="54" fillId="25" borderId="87" xfId="62" applyNumberFormat="1" applyFont="1" applyFill="1" applyBorder="1" applyAlignment="1">
      <alignment horizontal="right" vertical="center" wrapText="1"/>
    </xf>
    <xf numFmtId="0" fontId="54" fillId="28" borderId="19" xfId="74" applyFont="1" applyFill="1" applyBorder="1" applyAlignment="1">
      <alignment vertical="center" wrapText="1"/>
    </xf>
    <xf numFmtId="0" fontId="54" fillId="28" borderId="73" xfId="74" applyFont="1" applyFill="1" applyBorder="1" applyAlignment="1">
      <alignment vertical="center" wrapText="1"/>
    </xf>
    <xf numFmtId="0" fontId="57" fillId="0" borderId="60" xfId="0" applyFont="1" applyBorder="1" applyAlignment="1">
      <alignment horizontal="center" vertical="center" wrapText="1"/>
    </xf>
    <xf numFmtId="0" fontId="53" fillId="25" borderId="32" xfId="0" applyFont="1" applyFill="1" applyBorder="1" applyAlignment="1">
      <alignment horizontal="center" vertical="center"/>
    </xf>
    <xf numFmtId="0" fontId="53" fillId="25" borderId="88" xfId="0" applyFont="1" applyFill="1" applyBorder="1" applyAlignment="1">
      <alignment horizontal="center" vertical="center"/>
    </xf>
    <xf numFmtId="167" fontId="54" fillId="25" borderId="30" xfId="62" applyNumberFormat="1" applyFont="1" applyFill="1" applyBorder="1" applyAlignment="1">
      <alignment horizontal="right" vertical="center" wrapText="1"/>
    </xf>
    <xf numFmtId="0" fontId="53" fillId="28" borderId="33" xfId="0" applyFont="1" applyFill="1" applyBorder="1" applyAlignment="1">
      <alignment horizontal="center" vertical="center" wrapText="1"/>
    </xf>
    <xf numFmtId="0" fontId="53" fillId="25" borderId="33" xfId="0" applyFont="1" applyFill="1" applyBorder="1" applyAlignment="1">
      <alignment horizontal="center" vertical="center"/>
    </xf>
    <xf numFmtId="0" fontId="53" fillId="25" borderId="46" xfId="0" applyFont="1" applyFill="1" applyBorder="1" applyAlignment="1">
      <alignment horizontal="center" vertical="center"/>
    </xf>
    <xf numFmtId="0" fontId="40" fillId="0" borderId="0" xfId="0" applyFont="1" applyAlignment="1">
      <alignment horizontal="left"/>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71"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54" fillId="25" borderId="75" xfId="74" applyFont="1" applyFill="1" applyBorder="1" applyAlignment="1">
      <alignment horizontal="center" vertical="center" wrapText="1"/>
    </xf>
    <xf numFmtId="0" fontId="54" fillId="25" borderId="47" xfId="74" applyFont="1" applyFill="1" applyBorder="1" applyAlignment="1">
      <alignment horizontal="center" vertical="center" wrapText="1"/>
    </xf>
    <xf numFmtId="0" fontId="57" fillId="0" borderId="75" xfId="0" applyFont="1" applyBorder="1" applyAlignment="1">
      <alignment horizontal="center" vertical="center"/>
    </xf>
    <xf numFmtId="0" fontId="57" fillId="0" borderId="47" xfId="0" applyFont="1" applyBorder="1" applyAlignment="1">
      <alignment horizontal="center" vertical="center"/>
    </xf>
    <xf numFmtId="0" fontId="57" fillId="0" borderId="25" xfId="0" applyFont="1" applyBorder="1" applyAlignment="1">
      <alignment horizontal="center" vertical="center"/>
    </xf>
    <xf numFmtId="0" fontId="54" fillId="25" borderId="75" xfId="89" applyFont="1" applyFill="1" applyBorder="1" applyAlignment="1">
      <alignment horizontal="center"/>
    </xf>
    <xf numFmtId="0" fontId="54" fillId="25" borderId="25" xfId="89" applyFont="1" applyFill="1" applyBorder="1" applyAlignment="1">
      <alignment horizontal="center"/>
    </xf>
    <xf numFmtId="0" fontId="54" fillId="25" borderId="25" xfId="74" applyFont="1" applyFill="1" applyBorder="1" applyAlignment="1">
      <alignment horizontal="center" vertical="center"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5" borderId="33" xfId="130" applyFont="1" applyFill="1" applyBorder="1" applyAlignment="1">
      <alignment vertical="center" wrapText="1"/>
    </xf>
    <xf numFmtId="0" fontId="39" fillId="25" borderId="18" xfId="130" applyFont="1" applyFill="1" applyBorder="1" applyAlignment="1">
      <alignment vertical="center" wrapText="1"/>
    </xf>
    <xf numFmtId="3" fontId="42" fillId="25" borderId="25" xfId="130" applyNumberFormat="1" applyFont="1" applyFill="1" applyBorder="1" applyAlignment="1">
      <alignment horizontal="center" vertical="center" wrapText="1"/>
    </xf>
    <xf numFmtId="3" fontId="42" fillId="25" borderId="18" xfId="130" applyNumberFormat="1" applyFont="1" applyFill="1" applyBorder="1" applyAlignment="1">
      <alignment horizontal="center" vertical="center"/>
    </xf>
    <xf numFmtId="0" fontId="42" fillId="25" borderId="18" xfId="130" applyFont="1" applyFill="1" applyBorder="1" applyAlignment="1">
      <alignment horizontal="center" vertical="center" wrapText="1"/>
    </xf>
    <xf numFmtId="0" fontId="42" fillId="25" borderId="18" xfId="130" applyFont="1" applyFill="1" applyBorder="1" applyAlignment="1">
      <alignment horizontal="center" vertical="center"/>
    </xf>
    <xf numFmtId="0" fontId="54" fillId="25" borderId="18" xfId="74" applyFont="1" applyFill="1" applyBorder="1" applyAlignment="1">
      <alignment horizontal="center" vertical="center" wrapText="1"/>
    </xf>
    <xf numFmtId="0" fontId="49" fillId="29" borderId="39" xfId="73" applyFont="1" applyFill="1" applyBorder="1" applyAlignment="1">
      <alignment horizontal="right" vertical="center"/>
    </xf>
    <xf numFmtId="0" fontId="49" fillId="29" borderId="41" xfId="73" applyFont="1" applyFill="1" applyBorder="1" applyAlignment="1">
      <alignment horizontal="right" vertical="center"/>
    </xf>
    <xf numFmtId="0" fontId="49" fillId="29" borderId="51" xfId="73" applyFont="1" applyFill="1" applyBorder="1" applyAlignment="1">
      <alignment horizontal="right" vertical="center"/>
    </xf>
    <xf numFmtId="0" fontId="57" fillId="25" borderId="85" xfId="0" applyFont="1" applyFill="1" applyBorder="1" applyAlignment="1">
      <alignment horizontal="center" vertical="center" wrapText="1"/>
    </xf>
    <xf numFmtId="0" fontId="57" fillId="25" borderId="47" xfId="0" applyFont="1" applyFill="1" applyBorder="1" applyAlignment="1">
      <alignment horizontal="center" vertical="center" wrapText="1"/>
    </xf>
    <xf numFmtId="0" fontId="57" fillId="25" borderId="25" xfId="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3" fontId="42" fillId="25" borderId="18" xfId="130" applyNumberFormat="1"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57" fillId="25" borderId="18" xfId="0" applyFont="1" applyFill="1" applyBorder="1" applyAlignment="1">
      <alignment horizontal="center" vertical="center" wrapText="1"/>
    </xf>
    <xf numFmtId="0" fontId="49" fillId="29" borderId="58" xfId="73" applyFont="1" applyFill="1" applyBorder="1" applyAlignment="1">
      <alignment horizontal="right" vertical="center"/>
    </xf>
    <xf numFmtId="0" fontId="49" fillId="29" borderId="57" xfId="73" applyFont="1" applyFill="1" applyBorder="1" applyAlignment="1">
      <alignment horizontal="right" vertical="center"/>
    </xf>
    <xf numFmtId="0" fontId="49" fillId="29" borderId="77" xfId="73" applyFont="1" applyFill="1" applyBorder="1" applyAlignment="1">
      <alignment horizontal="right" vertical="center"/>
    </xf>
    <xf numFmtId="0" fontId="57" fillId="0" borderId="75" xfId="0" applyFont="1" applyBorder="1" applyAlignment="1">
      <alignment horizontal="center" vertical="center" wrapText="1"/>
    </xf>
    <xf numFmtId="0" fontId="57" fillId="0" borderId="47" xfId="0" applyFont="1" applyBorder="1" applyAlignment="1">
      <alignment horizontal="center" vertical="center" wrapText="1"/>
    </xf>
    <xf numFmtId="0" fontId="57" fillId="0" borderId="25" xfId="0" applyFont="1" applyBorder="1" applyAlignment="1">
      <alignment horizontal="center" vertical="center" wrapText="1"/>
    </xf>
    <xf numFmtId="0" fontId="54" fillId="25" borderId="75" xfId="74" applyFont="1" applyFill="1" applyBorder="1" applyAlignment="1">
      <alignment horizontal="center" vertical="center"/>
    </xf>
    <xf numFmtId="0" fontId="54" fillId="25" borderId="25" xfId="74" applyFont="1" applyFill="1" applyBorder="1" applyAlignment="1">
      <alignment horizontal="center" vertical="center"/>
    </xf>
    <xf numFmtId="0" fontId="54" fillId="25" borderId="76" xfId="74" applyFont="1" applyFill="1" applyBorder="1" applyAlignment="1">
      <alignment horizontal="center" vertical="center" wrapText="1"/>
    </xf>
    <xf numFmtId="0" fontId="54" fillId="25" borderId="66" xfId="74" applyFont="1" applyFill="1" applyBorder="1" applyAlignment="1">
      <alignment horizontal="center" vertical="center" wrapText="1"/>
    </xf>
    <xf numFmtId="0" fontId="54" fillId="25" borderId="64" xfId="74" applyFont="1" applyFill="1" applyBorder="1" applyAlignment="1">
      <alignment horizontal="center" vertical="center" wrapText="1"/>
    </xf>
    <xf numFmtId="0" fontId="54" fillId="25" borderId="73" xfId="74" applyFont="1" applyFill="1" applyBorder="1" applyAlignment="1">
      <alignment horizontal="center" vertical="center" wrapText="1"/>
    </xf>
    <xf numFmtId="0" fontId="57" fillId="0" borderId="64" xfId="0" applyFont="1" applyBorder="1" applyAlignment="1">
      <alignment horizontal="center" vertical="center" wrapText="1"/>
    </xf>
    <xf numFmtId="0" fontId="57" fillId="0" borderId="73" xfId="0" applyFont="1" applyBorder="1" applyAlignment="1">
      <alignment horizontal="center" vertical="center" wrapText="1"/>
    </xf>
    <xf numFmtId="0" fontId="57" fillId="0" borderId="66" xfId="0" applyFont="1" applyBorder="1" applyAlignment="1">
      <alignment horizontal="center" vertical="center" wrapText="1"/>
    </xf>
    <xf numFmtId="0" fontId="42" fillId="25" borderId="19" xfId="130" applyFont="1" applyFill="1" applyBorder="1" applyAlignment="1">
      <alignment horizontal="center" vertical="center"/>
    </xf>
    <xf numFmtId="0" fontId="42" fillId="25" borderId="23" xfId="130" applyFont="1" applyFill="1" applyBorder="1" applyAlignment="1">
      <alignment horizontal="center" vertical="center"/>
    </xf>
    <xf numFmtId="3" fontId="42" fillId="25" borderId="19" xfId="130" applyNumberFormat="1" applyFont="1" applyFill="1" applyBorder="1" applyAlignment="1">
      <alignment horizontal="center" vertical="center"/>
    </xf>
    <xf numFmtId="3" fontId="42" fillId="25" borderId="23" xfId="130" applyNumberFormat="1" applyFont="1" applyFill="1" applyBorder="1" applyAlignment="1">
      <alignment horizontal="center" vertical="center"/>
    </xf>
    <xf numFmtId="0" fontId="57" fillId="25" borderId="29" xfId="0" applyFont="1" applyFill="1" applyBorder="1" applyAlignment="1">
      <alignment horizontal="center" vertical="center" wrapText="1"/>
    </xf>
    <xf numFmtId="0" fontId="57" fillId="25" borderId="20" xfId="0" applyFont="1" applyFill="1" applyBorder="1" applyAlignment="1">
      <alignment horizontal="center" vertical="center" wrapText="1"/>
    </xf>
    <xf numFmtId="0" fontId="48" fillId="25" borderId="75" xfId="74" applyFont="1" applyFill="1" applyBorder="1" applyAlignment="1">
      <alignment horizontal="center" vertical="center" wrapText="1"/>
    </xf>
    <xf numFmtId="0" fontId="48" fillId="25" borderId="47" xfId="74" applyFont="1" applyFill="1" applyBorder="1" applyAlignment="1">
      <alignment horizontal="center" vertical="center" wrapText="1"/>
    </xf>
    <xf numFmtId="0" fontId="51" fillId="25" borderId="85" xfId="0" applyFont="1" applyFill="1" applyBorder="1" applyAlignment="1">
      <alignment horizontal="center" vertical="center" wrapText="1"/>
    </xf>
    <xf numFmtId="0" fontId="51" fillId="25" borderId="47" xfId="0" applyFont="1" applyFill="1" applyBorder="1" applyAlignment="1">
      <alignment horizontal="center" vertical="center" wrapText="1"/>
    </xf>
    <xf numFmtId="0" fontId="51" fillId="25" borderId="25" xfId="0" applyFont="1" applyFill="1" applyBorder="1" applyAlignment="1">
      <alignment horizontal="center" vertical="center" wrapText="1"/>
    </xf>
    <xf numFmtId="0" fontId="51" fillId="0" borderId="75" xfId="0" applyFont="1" applyBorder="1" applyAlignment="1">
      <alignment horizontal="center" vertical="center"/>
    </xf>
    <xf numFmtId="0" fontId="51" fillId="0" borderId="47" xfId="0" applyFont="1" applyBorder="1" applyAlignment="1">
      <alignment horizontal="center" vertical="center"/>
    </xf>
    <xf numFmtId="0" fontId="51" fillId="0" borderId="25" xfId="0" applyFont="1" applyBorder="1" applyAlignment="1">
      <alignment horizontal="center" vertical="center"/>
    </xf>
    <xf numFmtId="0" fontId="48" fillId="25" borderId="25" xfId="74" applyFont="1" applyFill="1" applyBorder="1" applyAlignment="1">
      <alignment horizontal="center" vertical="center" wrapText="1"/>
    </xf>
    <xf numFmtId="0" fontId="48" fillId="25" borderId="75" xfId="89" applyFont="1" applyFill="1" applyBorder="1" applyAlignment="1">
      <alignment horizontal="center" vertical="center" wrapText="1"/>
    </xf>
    <xf numFmtId="0" fontId="48" fillId="25" borderId="25" xfId="89" applyFont="1" applyFill="1" applyBorder="1" applyAlignment="1">
      <alignment horizontal="center" vertical="center" wrapText="1"/>
    </xf>
    <xf numFmtId="0" fontId="51" fillId="25" borderId="18" xfId="0" applyFont="1" applyFill="1" applyBorder="1" applyAlignment="1">
      <alignment horizontal="center" vertical="center" wrapText="1"/>
    </xf>
    <xf numFmtId="0" fontId="51" fillId="25" borderId="29" xfId="0" applyFont="1" applyFill="1" applyBorder="1" applyAlignment="1">
      <alignment horizontal="center" vertical="center" wrapText="1"/>
    </xf>
    <xf numFmtId="0" fontId="51" fillId="25" borderId="20" xfId="0" applyFont="1" applyFill="1" applyBorder="1" applyAlignment="1">
      <alignment horizontal="center" vertical="center" wrapText="1"/>
    </xf>
    <xf numFmtId="0" fontId="48" fillId="25" borderId="29" xfId="74" applyFont="1" applyFill="1" applyBorder="1" applyAlignment="1">
      <alignment horizontal="center" vertical="center" wrapText="1"/>
    </xf>
    <xf numFmtId="0" fontId="48" fillId="25" borderId="18" xfId="74" applyFont="1" applyFill="1" applyBorder="1" applyAlignment="1">
      <alignment horizontal="center" vertical="center" wrapText="1"/>
    </xf>
    <xf numFmtId="0" fontId="48" fillId="25" borderId="20" xfId="74"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47" xfId="0" applyFont="1" applyBorder="1" applyAlignment="1">
      <alignment horizontal="center" vertical="center" wrapText="1"/>
    </xf>
    <xf numFmtId="0" fontId="51" fillId="0" borderId="25" xfId="0" applyFont="1" applyBorder="1" applyAlignment="1">
      <alignment horizontal="center" vertical="center" wrapText="1"/>
    </xf>
    <xf numFmtId="0" fontId="48" fillId="25" borderId="75" xfId="74" applyFont="1" applyFill="1" applyBorder="1" applyAlignment="1">
      <alignment horizontal="center" vertical="center"/>
    </xf>
    <xf numFmtId="0" fontId="48" fillId="25" borderId="25" xfId="74" applyFont="1" applyFill="1" applyBorder="1" applyAlignment="1">
      <alignment horizontal="center" vertic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2EB8-DA68-403A-AA24-AF59994BD116}">
  <dimension ref="A1:S347"/>
  <sheetViews>
    <sheetView showGridLines="0" tabSelected="1" view="pageBreakPreview" zoomScale="55" zoomScaleNormal="100" zoomScaleSheetLayoutView="55" zoomScalePageLayoutView="145" workbookViewId="0">
      <selection activeCell="X341" sqref="X341"/>
    </sheetView>
  </sheetViews>
  <sheetFormatPr baseColWidth="10" defaultColWidth="11.44140625" defaultRowHeight="13.8"/>
  <cols>
    <col min="1" max="2" width="4.44140625" style="1" customWidth="1"/>
    <col min="3" max="3" width="14.6640625" style="1" customWidth="1"/>
    <col min="4" max="4" width="14.33203125" style="1" customWidth="1"/>
    <col min="5" max="5" width="20.109375" style="5" customWidth="1"/>
    <col min="6" max="6" width="23.441406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5.109375" style="1" hidden="1" customWidth="1"/>
    <col min="15" max="15" width="4.44140625" style="1" hidden="1" customWidth="1"/>
    <col min="16" max="16" width="18.5546875" style="370" hidden="1" customWidth="1"/>
    <col min="17" max="17" width="24.6640625" style="370" hidden="1" customWidth="1"/>
    <col min="18" max="18" width="26.5546875" style="1" hidden="1" customWidth="1"/>
    <col min="19" max="19" width="0" style="1" hidden="1" customWidth="1"/>
    <col min="20" max="16384" width="11.44140625" style="1"/>
  </cols>
  <sheetData>
    <row r="1" spans="1:17">
      <c r="B1" s="410" t="s">
        <v>0</v>
      </c>
      <c r="C1" s="410"/>
      <c r="D1" s="410"/>
      <c r="E1" s="410"/>
      <c r="F1" s="410"/>
      <c r="G1" s="410"/>
    </row>
    <row r="2" spans="1:17">
      <c r="B2" s="410" t="s">
        <v>1</v>
      </c>
      <c r="C2" s="410"/>
      <c r="D2" s="410"/>
      <c r="E2" s="410"/>
    </row>
    <row r="3" spans="1:17" ht="14.4" thickBot="1">
      <c r="B3" s="6"/>
      <c r="C3" s="7"/>
      <c r="D3" s="6"/>
      <c r="E3" s="7"/>
    </row>
    <row r="4" spans="1:17" ht="15" thickTop="1" thickBot="1">
      <c r="B4" s="411"/>
      <c r="C4" s="412"/>
      <c r="D4" s="412"/>
      <c r="E4" s="412"/>
      <c r="F4" s="412"/>
      <c r="G4" s="412"/>
      <c r="H4" s="412"/>
      <c r="I4" s="412"/>
      <c r="J4" s="412"/>
      <c r="K4" s="412"/>
      <c r="L4" s="413"/>
      <c r="M4" s="5"/>
      <c r="N4" s="5"/>
    </row>
    <row r="5" spans="1:17" ht="31.5" customHeight="1">
      <c r="B5" s="3"/>
      <c r="C5" s="414" t="s">
        <v>2</v>
      </c>
      <c r="D5" s="415"/>
      <c r="E5" s="415"/>
      <c r="F5" s="415"/>
      <c r="G5" s="415"/>
      <c r="H5" s="415"/>
      <c r="I5" s="415"/>
      <c r="J5" s="415"/>
      <c r="K5" s="416"/>
      <c r="L5" s="4"/>
    </row>
    <row r="6" spans="1:17">
      <c r="B6" s="3"/>
      <c r="C6" s="417" t="s">
        <v>110</v>
      </c>
      <c r="D6" s="418"/>
      <c r="E6" s="418"/>
      <c r="F6" s="418"/>
      <c r="G6" s="418"/>
      <c r="H6" s="418"/>
      <c r="I6" s="418"/>
      <c r="J6" s="418"/>
      <c r="K6" s="419"/>
      <c r="L6" s="4"/>
    </row>
    <row r="7" spans="1:17" s="2" customFormat="1" ht="13.95" customHeight="1">
      <c r="B7" s="33"/>
      <c r="C7" s="420" t="s">
        <v>3</v>
      </c>
      <c r="D7" s="421"/>
      <c r="E7" s="421"/>
      <c r="F7" s="421"/>
      <c r="G7" s="421"/>
      <c r="H7" s="421"/>
      <c r="I7" s="421"/>
      <c r="J7" s="421"/>
      <c r="K7" s="422"/>
      <c r="L7" s="8"/>
      <c r="P7" s="371"/>
      <c r="Q7" s="371"/>
    </row>
    <row r="8" spans="1:17">
      <c r="B8" s="3"/>
      <c r="C8" s="420"/>
      <c r="D8" s="421"/>
      <c r="E8" s="421"/>
      <c r="F8" s="421"/>
      <c r="G8" s="421"/>
      <c r="H8" s="421"/>
      <c r="I8" s="421"/>
      <c r="J8" s="421"/>
      <c r="K8" s="422"/>
      <c r="L8" s="4"/>
    </row>
    <row r="9" spans="1:17" ht="34.5" customHeight="1">
      <c r="B9" s="3"/>
      <c r="C9" s="431" t="s">
        <v>4</v>
      </c>
      <c r="D9" s="432"/>
      <c r="E9" s="432"/>
      <c r="F9" s="432"/>
      <c r="G9" s="432"/>
      <c r="H9" s="432"/>
      <c r="I9" s="432"/>
      <c r="J9" s="432"/>
      <c r="K9" s="433"/>
      <c r="L9" s="4"/>
    </row>
    <row r="10" spans="1:17" ht="30" customHeight="1" thickBot="1">
      <c r="B10" s="3"/>
      <c r="C10" s="434"/>
      <c r="D10" s="435"/>
      <c r="E10" s="435"/>
      <c r="F10" s="435"/>
      <c r="G10" s="435"/>
      <c r="H10" s="435"/>
      <c r="I10" s="435"/>
      <c r="J10" s="435"/>
      <c r="K10" s="436"/>
      <c r="L10" s="4"/>
    </row>
    <row r="11" spans="1:17" ht="30" customHeight="1">
      <c r="B11" s="3"/>
      <c r="C11" s="437" t="s">
        <v>5</v>
      </c>
      <c r="D11" s="439" t="s">
        <v>6</v>
      </c>
      <c r="E11" s="441" t="s">
        <v>7</v>
      </c>
      <c r="F11" s="441"/>
      <c r="G11" s="437" t="s">
        <v>8</v>
      </c>
      <c r="H11" s="439" t="s">
        <v>9</v>
      </c>
      <c r="I11" s="439" t="s">
        <v>10</v>
      </c>
      <c r="J11" s="442" t="s">
        <v>11</v>
      </c>
      <c r="K11" s="444" t="s">
        <v>12</v>
      </c>
      <c r="L11" s="4"/>
    </row>
    <row r="12" spans="1:17" ht="30" customHeight="1" thickBot="1">
      <c r="B12" s="3"/>
      <c r="C12" s="438"/>
      <c r="D12" s="440"/>
      <c r="E12" s="9" t="s">
        <v>13</v>
      </c>
      <c r="F12" s="9" t="s">
        <v>14</v>
      </c>
      <c r="G12" s="438"/>
      <c r="H12" s="440"/>
      <c r="I12" s="440"/>
      <c r="J12" s="443"/>
      <c r="K12" s="445"/>
      <c r="L12" s="4"/>
    </row>
    <row r="13" spans="1:17" s="124" customFormat="1" ht="30" customHeight="1" thickBot="1">
      <c r="A13" s="1"/>
      <c r="B13" s="3"/>
      <c r="C13" s="120" t="s">
        <v>403</v>
      </c>
      <c r="D13" s="121"/>
      <c r="E13" s="121"/>
      <c r="F13" s="121"/>
      <c r="G13" s="121"/>
      <c r="H13" s="121"/>
      <c r="I13" s="121"/>
      <c r="J13" s="121"/>
      <c r="K13" s="122"/>
      <c r="L13" s="123"/>
      <c r="P13" s="372"/>
      <c r="Q13" s="372"/>
    </row>
    <row r="14" spans="1:17" s="129" customFormat="1" ht="30" customHeight="1">
      <c r="A14" s="2"/>
      <c r="B14" s="33"/>
      <c r="C14" s="301"/>
      <c r="D14" s="302" t="s">
        <v>15</v>
      </c>
      <c r="E14" s="303"/>
      <c r="F14" s="303"/>
      <c r="G14" s="304" t="s">
        <v>170</v>
      </c>
      <c r="H14" s="305"/>
      <c r="I14" s="306"/>
      <c r="J14" s="307"/>
      <c r="K14" s="308"/>
      <c r="L14" s="128"/>
      <c r="P14" s="373"/>
      <c r="Q14" s="373"/>
    </row>
    <row r="15" spans="1:17" s="129" customFormat="1" ht="22.8">
      <c r="A15" s="1"/>
      <c r="B15" s="3"/>
      <c r="C15" s="309">
        <v>1</v>
      </c>
      <c r="D15" s="310" t="s">
        <v>17</v>
      </c>
      <c r="E15" s="423" t="s">
        <v>16</v>
      </c>
      <c r="F15" s="287" t="s">
        <v>171</v>
      </c>
      <c r="G15" s="185" t="s">
        <v>172</v>
      </c>
      <c r="H15" s="186" t="s">
        <v>19</v>
      </c>
      <c r="I15" s="187">
        <v>334</v>
      </c>
      <c r="J15" s="389">
        <f>P15</f>
        <v>21169.95</v>
      </c>
      <c r="K15" s="300">
        <f>+J15*I15</f>
        <v>7070763.2999999998</v>
      </c>
      <c r="L15" s="123"/>
      <c r="M15" s="124"/>
      <c r="N15" s="299">
        <v>21169.94817091</v>
      </c>
      <c r="O15" s="124"/>
      <c r="P15" s="374">
        <f t="shared" ref="P15:P21" si="0">ROUND(N15,2)</f>
        <v>21169.95</v>
      </c>
      <c r="Q15" s="374">
        <f>+I15*P15</f>
        <v>7070763.2999999998</v>
      </c>
    </row>
    <row r="16" spans="1:17" s="129" customFormat="1" ht="22.8">
      <c r="A16" s="1"/>
      <c r="B16" s="3"/>
      <c r="C16" s="309">
        <v>2</v>
      </c>
      <c r="D16" s="310" t="s">
        <v>18</v>
      </c>
      <c r="E16" s="424"/>
      <c r="F16" s="287" t="s">
        <v>171</v>
      </c>
      <c r="G16" s="185" t="s">
        <v>173</v>
      </c>
      <c r="H16" s="186" t="s">
        <v>19</v>
      </c>
      <c r="I16" s="187">
        <v>334</v>
      </c>
      <c r="J16" s="389">
        <f t="shared" ref="J16:J20" si="1">P16</f>
        <v>178368.04</v>
      </c>
      <c r="K16" s="300">
        <f t="shared" ref="K16:K21" si="2">+J16*I16</f>
        <v>59574925.359999999</v>
      </c>
      <c r="L16" s="123"/>
      <c r="M16" s="124"/>
      <c r="N16" s="299">
        <v>178368.03599999999</v>
      </c>
      <c r="O16" s="124"/>
      <c r="P16" s="374">
        <f t="shared" si="0"/>
        <v>178368.04</v>
      </c>
      <c r="Q16" s="374">
        <f>+I16*P16</f>
        <v>59574925.359999999</v>
      </c>
    </row>
    <row r="17" spans="1:17" s="129" customFormat="1" ht="22.8">
      <c r="A17" s="1"/>
      <c r="B17" s="3"/>
      <c r="C17" s="309">
        <v>3</v>
      </c>
      <c r="D17" s="310" t="s">
        <v>20</v>
      </c>
      <c r="E17" s="424"/>
      <c r="F17" s="287" t="s">
        <v>171</v>
      </c>
      <c r="G17" s="185" t="s">
        <v>174</v>
      </c>
      <c r="H17" s="186" t="s">
        <v>21</v>
      </c>
      <c r="I17" s="187">
        <f>37*4</f>
        <v>148</v>
      </c>
      <c r="J17" s="389">
        <f t="shared" si="1"/>
        <v>17566.55</v>
      </c>
      <c r="K17" s="300">
        <f t="shared" si="2"/>
        <v>2599849.4</v>
      </c>
      <c r="L17" s="123"/>
      <c r="M17" s="124"/>
      <c r="N17" s="299">
        <v>17566.548999999999</v>
      </c>
      <c r="O17" s="124"/>
      <c r="P17" s="374">
        <f t="shared" si="0"/>
        <v>17566.55</v>
      </c>
      <c r="Q17" s="374">
        <f t="shared" ref="Q17:Q79" si="3">+I17*P17</f>
        <v>2599849.4</v>
      </c>
    </row>
    <row r="18" spans="1:17" s="129" customFormat="1" ht="22.8">
      <c r="A18" s="1"/>
      <c r="B18" s="3"/>
      <c r="C18" s="309">
        <v>4</v>
      </c>
      <c r="D18" s="310" t="s">
        <v>22</v>
      </c>
      <c r="E18" s="424"/>
      <c r="F18" s="287" t="s">
        <v>171</v>
      </c>
      <c r="G18" s="185" t="s">
        <v>175</v>
      </c>
      <c r="H18" s="186" t="s">
        <v>21</v>
      </c>
      <c r="I18" s="187">
        <f>37*4</f>
        <v>148</v>
      </c>
      <c r="J18" s="389">
        <f t="shared" si="1"/>
        <v>134226.45000000001</v>
      </c>
      <c r="K18" s="300">
        <f t="shared" si="2"/>
        <v>19865514.600000001</v>
      </c>
      <c r="L18" s="123"/>
      <c r="M18" s="124"/>
      <c r="N18" s="299">
        <v>134226.44682909001</v>
      </c>
      <c r="O18" s="124"/>
      <c r="P18" s="374">
        <f t="shared" si="0"/>
        <v>134226.45000000001</v>
      </c>
      <c r="Q18" s="374">
        <f t="shared" si="3"/>
        <v>19865514.600000001</v>
      </c>
    </row>
    <row r="19" spans="1:17" s="129" customFormat="1" ht="22.8">
      <c r="A19" s="1"/>
      <c r="B19" s="3"/>
      <c r="C19" s="309">
        <v>5</v>
      </c>
      <c r="D19" s="310" t="s">
        <v>23</v>
      </c>
      <c r="E19" s="424"/>
      <c r="F19" s="287" t="s">
        <v>171</v>
      </c>
      <c r="G19" s="185" t="s">
        <v>28</v>
      </c>
      <c r="H19" s="186" t="s">
        <v>21</v>
      </c>
      <c r="I19" s="187">
        <v>35</v>
      </c>
      <c r="J19" s="389">
        <f t="shared" si="1"/>
        <v>58104.74</v>
      </c>
      <c r="K19" s="300">
        <f t="shared" si="2"/>
        <v>2033665.9</v>
      </c>
      <c r="L19" s="123"/>
      <c r="M19" s="124"/>
      <c r="N19" s="299">
        <v>58104.739000000001</v>
      </c>
      <c r="O19" s="124"/>
      <c r="P19" s="374">
        <f t="shared" si="0"/>
        <v>58104.74</v>
      </c>
      <c r="Q19" s="374">
        <f t="shared" si="3"/>
        <v>2033665.9</v>
      </c>
    </row>
    <row r="20" spans="1:17" s="129" customFormat="1" ht="34.200000000000003">
      <c r="A20" s="1"/>
      <c r="B20" s="3"/>
      <c r="C20" s="309">
        <v>6</v>
      </c>
      <c r="D20" s="310" t="s">
        <v>24</v>
      </c>
      <c r="E20" s="424"/>
      <c r="F20" s="287" t="s">
        <v>171</v>
      </c>
      <c r="G20" s="185" t="s">
        <v>29</v>
      </c>
      <c r="H20" s="186" t="s">
        <v>30</v>
      </c>
      <c r="I20" s="187">
        <v>2</v>
      </c>
      <c r="J20" s="389">
        <f t="shared" si="1"/>
        <v>287821.15000000002</v>
      </c>
      <c r="K20" s="300">
        <f t="shared" si="2"/>
        <v>575642.30000000005</v>
      </c>
      <c r="L20" s="123"/>
      <c r="M20" s="124"/>
      <c r="N20" s="299">
        <v>287821.14899999998</v>
      </c>
      <c r="O20" s="124"/>
      <c r="P20" s="374">
        <f t="shared" si="0"/>
        <v>287821.15000000002</v>
      </c>
      <c r="Q20" s="374">
        <f t="shared" si="3"/>
        <v>575642.30000000005</v>
      </c>
    </row>
    <row r="21" spans="1:17" s="129" customFormat="1" ht="57">
      <c r="A21" s="1"/>
      <c r="B21" s="3"/>
      <c r="C21" s="309">
        <v>7</v>
      </c>
      <c r="D21" s="310" t="s">
        <v>26</v>
      </c>
      <c r="E21" s="424"/>
      <c r="F21" s="287" t="s">
        <v>171</v>
      </c>
      <c r="G21" s="185" t="s">
        <v>31</v>
      </c>
      <c r="H21" s="186" t="s">
        <v>30</v>
      </c>
      <c r="I21" s="187">
        <v>1</v>
      </c>
      <c r="J21" s="389">
        <f>P21</f>
        <v>3760592.76</v>
      </c>
      <c r="K21" s="300">
        <f t="shared" si="2"/>
        <v>3760592.76</v>
      </c>
      <c r="L21" s="123"/>
      <c r="M21" s="124"/>
      <c r="N21" s="299">
        <v>3760592.7590000001</v>
      </c>
      <c r="O21" s="124"/>
      <c r="P21" s="374">
        <f t="shared" si="0"/>
        <v>3760592.76</v>
      </c>
      <c r="Q21" s="374">
        <f t="shared" si="3"/>
        <v>3760592.76</v>
      </c>
    </row>
    <row r="22" spans="1:17" s="129" customFormat="1" ht="30" customHeight="1">
      <c r="A22" s="2"/>
      <c r="B22" s="33"/>
      <c r="C22" s="301"/>
      <c r="D22" s="302" t="s">
        <v>32</v>
      </c>
      <c r="E22" s="303"/>
      <c r="F22" s="303"/>
      <c r="G22" s="304" t="s">
        <v>39</v>
      </c>
      <c r="H22" s="305"/>
      <c r="I22" s="306"/>
      <c r="J22" s="306"/>
      <c r="K22" s="308"/>
      <c r="L22" s="128"/>
      <c r="P22" s="374"/>
      <c r="Q22" s="374"/>
    </row>
    <row r="23" spans="1:17" s="129" customFormat="1" ht="94.2" customHeight="1">
      <c r="A23" s="2"/>
      <c r="B23" s="33"/>
      <c r="C23" s="309">
        <v>18</v>
      </c>
      <c r="D23" s="310" t="s">
        <v>33</v>
      </c>
      <c r="E23" s="425" t="s">
        <v>39</v>
      </c>
      <c r="F23" s="287" t="s">
        <v>171</v>
      </c>
      <c r="G23" s="193" t="s">
        <v>179</v>
      </c>
      <c r="H23" s="186" t="s">
        <v>19</v>
      </c>
      <c r="I23" s="187">
        <v>258.92</v>
      </c>
      <c r="J23" s="389">
        <f>P23</f>
        <v>76572.14</v>
      </c>
      <c r="K23" s="300">
        <f>+J23*I23</f>
        <v>19826058.4888</v>
      </c>
      <c r="L23" s="128"/>
      <c r="N23" s="311">
        <v>76572.141170909992</v>
      </c>
      <c r="P23" s="374">
        <f>ROUND(N23,2)</f>
        <v>76572.14</v>
      </c>
      <c r="Q23" s="374">
        <f t="shared" si="3"/>
        <v>19826058.4888</v>
      </c>
    </row>
    <row r="24" spans="1:17" s="129" customFormat="1" ht="58.95" customHeight="1">
      <c r="A24" s="2"/>
      <c r="B24" s="33"/>
      <c r="C24" s="312">
        <v>19</v>
      </c>
      <c r="D24" s="310" t="s">
        <v>34</v>
      </c>
      <c r="E24" s="426"/>
      <c r="F24" s="287" t="s">
        <v>171</v>
      </c>
      <c r="G24" s="193" t="s">
        <v>180</v>
      </c>
      <c r="H24" s="186" t="s">
        <v>19</v>
      </c>
      <c r="I24" s="187">
        <v>258.91500000000002</v>
      </c>
      <c r="J24" s="389">
        <f t="shared" ref="J24:J27" si="4">P24</f>
        <v>27475.88</v>
      </c>
      <c r="K24" s="300">
        <f>+J24*I24</f>
        <v>7113917.4702000013</v>
      </c>
      <c r="L24" s="128"/>
      <c r="N24" s="311">
        <v>27475.879829090005</v>
      </c>
      <c r="P24" s="374">
        <f>ROUND(N24,2)</f>
        <v>27475.88</v>
      </c>
      <c r="Q24" s="374">
        <f t="shared" si="3"/>
        <v>7113917.4702000013</v>
      </c>
    </row>
    <row r="25" spans="1:17" s="129" customFormat="1" ht="83.4" customHeight="1">
      <c r="A25" s="2"/>
      <c r="B25" s="33"/>
      <c r="C25" s="309">
        <v>20</v>
      </c>
      <c r="D25" s="310" t="s">
        <v>176</v>
      </c>
      <c r="E25" s="426"/>
      <c r="F25" s="186" t="s">
        <v>181</v>
      </c>
      <c r="G25" s="193" t="s">
        <v>182</v>
      </c>
      <c r="H25" s="186" t="s">
        <v>19</v>
      </c>
      <c r="I25" s="187">
        <v>23.63796</v>
      </c>
      <c r="J25" s="389">
        <f t="shared" si="4"/>
        <v>114858.21</v>
      </c>
      <c r="K25" s="300">
        <f>+J25*I25</f>
        <v>2715013.7736515999</v>
      </c>
      <c r="L25" s="128"/>
      <c r="N25" s="311">
        <v>114858.205</v>
      </c>
      <c r="P25" s="374">
        <f>ROUND(N25,2)</f>
        <v>114858.21</v>
      </c>
      <c r="Q25" s="374">
        <f t="shared" si="3"/>
        <v>2715013.7736515999</v>
      </c>
    </row>
    <row r="26" spans="1:17" s="129" customFormat="1" ht="63.6" customHeight="1">
      <c r="A26" s="2"/>
      <c r="B26" s="33"/>
      <c r="C26" s="312">
        <v>21</v>
      </c>
      <c r="D26" s="310" t="s">
        <v>177</v>
      </c>
      <c r="E26" s="426"/>
      <c r="F26" s="186" t="s">
        <v>181</v>
      </c>
      <c r="G26" s="193" t="s">
        <v>183</v>
      </c>
      <c r="H26" s="186" t="s">
        <v>19</v>
      </c>
      <c r="I26" s="187">
        <v>170.655</v>
      </c>
      <c r="J26" s="389">
        <f t="shared" si="4"/>
        <v>37385.22</v>
      </c>
      <c r="K26" s="300">
        <f t="shared" ref="K26:K27" si="5">+J26*I26</f>
        <v>6379974.7191000003</v>
      </c>
      <c r="L26" s="128"/>
      <c r="N26" s="311">
        <v>37385.224170909998</v>
      </c>
      <c r="P26" s="374">
        <f>ROUND(N26,2)</f>
        <v>37385.22</v>
      </c>
      <c r="Q26" s="374">
        <f t="shared" si="3"/>
        <v>6379974.7191000003</v>
      </c>
    </row>
    <row r="27" spans="1:17" s="129" customFormat="1" ht="45.6">
      <c r="A27" s="1"/>
      <c r="B27" s="3"/>
      <c r="C27" s="309">
        <v>22</v>
      </c>
      <c r="D27" s="310" t="s">
        <v>178</v>
      </c>
      <c r="E27" s="427"/>
      <c r="F27" s="186" t="s">
        <v>181</v>
      </c>
      <c r="G27" s="193" t="s">
        <v>184</v>
      </c>
      <c r="H27" s="186" t="s">
        <v>19</v>
      </c>
      <c r="I27" s="187">
        <v>260</v>
      </c>
      <c r="J27" s="389">
        <f t="shared" si="4"/>
        <v>51348.37</v>
      </c>
      <c r="K27" s="300">
        <f t="shared" si="5"/>
        <v>13350576.200000001</v>
      </c>
      <c r="L27" s="123"/>
      <c r="M27" s="124"/>
      <c r="N27" s="299">
        <v>51348.373999999996</v>
      </c>
      <c r="O27" s="124"/>
      <c r="P27" s="374">
        <f>ROUND(N27,2)</f>
        <v>51348.37</v>
      </c>
      <c r="Q27" s="374">
        <f t="shared" si="3"/>
        <v>13350576.200000001</v>
      </c>
    </row>
    <row r="28" spans="1:17" s="129" customFormat="1">
      <c r="A28" s="1"/>
      <c r="B28" s="3"/>
      <c r="C28" s="301"/>
      <c r="D28" s="302" t="s">
        <v>185</v>
      </c>
      <c r="E28" s="303"/>
      <c r="F28" s="303"/>
      <c r="G28" s="304" t="s">
        <v>52</v>
      </c>
      <c r="H28" s="305"/>
      <c r="I28" s="306"/>
      <c r="J28" s="313"/>
      <c r="K28" s="307"/>
      <c r="L28" s="123"/>
      <c r="M28" s="124"/>
      <c r="N28" s="124"/>
      <c r="O28" s="124"/>
      <c r="P28" s="374"/>
      <c r="Q28" s="374"/>
    </row>
    <row r="29" spans="1:17" s="129" customFormat="1">
      <c r="A29" s="1"/>
      <c r="B29" s="3"/>
      <c r="C29" s="309">
        <v>23</v>
      </c>
      <c r="D29" s="310" t="s">
        <v>186</v>
      </c>
      <c r="E29" s="428" t="s">
        <v>52</v>
      </c>
      <c r="F29" s="186" t="s">
        <v>187</v>
      </c>
      <c r="G29" s="193" t="s">
        <v>53</v>
      </c>
      <c r="H29" s="186" t="s">
        <v>19</v>
      </c>
      <c r="I29" s="187">
        <f>16*20</f>
        <v>320</v>
      </c>
      <c r="J29" s="389">
        <f>P29</f>
        <v>13512.73</v>
      </c>
      <c r="K29" s="300">
        <f>+J29*I29</f>
        <v>4324073.5999999996</v>
      </c>
      <c r="L29" s="123"/>
      <c r="M29" s="124"/>
      <c r="N29" s="299">
        <v>13512.73</v>
      </c>
      <c r="O29" s="124"/>
      <c r="P29" s="374">
        <f>ROUND(N29,2)</f>
        <v>13512.73</v>
      </c>
      <c r="Q29" s="374">
        <f t="shared" si="3"/>
        <v>4324073.5999999996</v>
      </c>
    </row>
    <row r="30" spans="1:17" s="129" customFormat="1" ht="34.200000000000003">
      <c r="A30" s="1"/>
      <c r="B30" s="3"/>
      <c r="C30" s="309">
        <v>24</v>
      </c>
      <c r="D30" s="310" t="s">
        <v>188</v>
      </c>
      <c r="E30" s="429"/>
      <c r="F30" s="186" t="s">
        <v>187</v>
      </c>
      <c r="G30" s="193" t="s">
        <v>189</v>
      </c>
      <c r="H30" s="186" t="s">
        <v>19</v>
      </c>
      <c r="I30" s="187">
        <f>+I29</f>
        <v>320</v>
      </c>
      <c r="J30" s="389">
        <f>P30</f>
        <v>85580.62</v>
      </c>
      <c r="K30" s="300">
        <f>+J30*I30</f>
        <v>27385798.399999999</v>
      </c>
      <c r="L30" s="123"/>
      <c r="M30" s="124"/>
      <c r="N30" s="299">
        <v>85580.618829090003</v>
      </c>
      <c r="O30" s="124"/>
      <c r="P30" s="374">
        <f>ROUND(N30,2)</f>
        <v>85580.62</v>
      </c>
      <c r="Q30" s="374">
        <f t="shared" si="3"/>
        <v>27385798.399999999</v>
      </c>
    </row>
    <row r="31" spans="1:17" s="129" customFormat="1">
      <c r="A31" s="1"/>
      <c r="B31" s="3"/>
      <c r="C31" s="301"/>
      <c r="D31" s="302" t="s">
        <v>190</v>
      </c>
      <c r="E31" s="303"/>
      <c r="F31" s="303"/>
      <c r="G31" s="304" t="s">
        <v>191</v>
      </c>
      <c r="H31" s="305"/>
      <c r="I31" s="306"/>
      <c r="J31" s="306"/>
      <c r="K31" s="307"/>
      <c r="L31" s="123"/>
      <c r="M31" s="124"/>
      <c r="N31" s="124"/>
      <c r="O31" s="124"/>
      <c r="P31" s="374"/>
      <c r="Q31" s="374"/>
    </row>
    <row r="32" spans="1:17" s="129" customFormat="1">
      <c r="A32" s="1"/>
      <c r="B32" s="3"/>
      <c r="C32" s="314">
        <v>25</v>
      </c>
      <c r="D32" s="310" t="s">
        <v>199</v>
      </c>
      <c r="E32" s="423" t="s">
        <v>191</v>
      </c>
      <c r="F32" s="186" t="s">
        <v>187</v>
      </c>
      <c r="G32" s="193" t="s">
        <v>65</v>
      </c>
      <c r="H32" s="186" t="s">
        <v>21</v>
      </c>
      <c r="I32" s="187">
        <f>(2.15+2+2.8+2+2.8+2.8+1.45+1.45+1.1+1.47+1.2+1.6+2+2.5+2.3+2.2+3.9+2.2+5+2.2+2.2+1.5+1.5+3.2+3.1+2.8+3+2.8+2.8)*4</f>
        <v>272.08000000000004</v>
      </c>
      <c r="J32" s="389">
        <f t="shared" ref="J32:J38" si="6">P32</f>
        <v>31529.7</v>
      </c>
      <c r="K32" s="300">
        <f>+J32*I32</f>
        <v>8578600.7760000024</v>
      </c>
      <c r="L32" s="123"/>
      <c r="M32" s="124"/>
      <c r="N32" s="299">
        <v>31529.698829090001</v>
      </c>
      <c r="O32" s="124"/>
      <c r="P32" s="374">
        <f t="shared" ref="P32:P38" si="7">ROUND(N32,2)</f>
        <v>31529.7</v>
      </c>
      <c r="Q32" s="374">
        <f t="shared" si="3"/>
        <v>8578600.7760000024</v>
      </c>
    </row>
    <row r="33" spans="1:17" s="129" customFormat="1">
      <c r="A33" s="1"/>
      <c r="B33" s="3"/>
      <c r="C33" s="314">
        <v>26</v>
      </c>
      <c r="D33" s="310" t="s">
        <v>200</v>
      </c>
      <c r="E33" s="424"/>
      <c r="F33" s="186" t="s">
        <v>187</v>
      </c>
      <c r="G33" s="193" t="s">
        <v>192</v>
      </c>
      <c r="H33" s="186" t="s">
        <v>19</v>
      </c>
      <c r="I33" s="187">
        <v>120</v>
      </c>
      <c r="J33" s="389">
        <f t="shared" si="6"/>
        <v>209447.32</v>
      </c>
      <c r="K33" s="300">
        <f t="shared" ref="K33:K38" si="8">+J33*I33</f>
        <v>25133678.400000002</v>
      </c>
      <c r="L33" s="123"/>
      <c r="M33" s="124"/>
      <c r="N33" s="299">
        <v>209447.315</v>
      </c>
      <c r="O33" s="124"/>
      <c r="P33" s="374">
        <f t="shared" si="7"/>
        <v>209447.32</v>
      </c>
      <c r="Q33" s="374">
        <f t="shared" si="3"/>
        <v>25133678.400000002</v>
      </c>
    </row>
    <row r="34" spans="1:17" s="129" customFormat="1" ht="22.8">
      <c r="A34" s="1"/>
      <c r="B34" s="3"/>
      <c r="C34" s="314">
        <v>27</v>
      </c>
      <c r="D34" s="310" t="s">
        <v>201</v>
      </c>
      <c r="E34" s="424"/>
      <c r="F34" s="186" t="s">
        <v>187</v>
      </c>
      <c r="G34" s="193" t="s">
        <v>193</v>
      </c>
      <c r="H34" s="186" t="s">
        <v>19</v>
      </c>
      <c r="I34" s="187">
        <v>7</v>
      </c>
      <c r="J34" s="389">
        <f t="shared" si="6"/>
        <v>131523.9</v>
      </c>
      <c r="K34" s="300">
        <f t="shared" si="8"/>
        <v>920667.29999999993</v>
      </c>
      <c r="L34" s="123"/>
      <c r="M34" s="124"/>
      <c r="N34" s="299">
        <v>131523.90082909001</v>
      </c>
      <c r="O34" s="124"/>
      <c r="P34" s="374">
        <f t="shared" si="7"/>
        <v>131523.9</v>
      </c>
      <c r="Q34" s="374">
        <f t="shared" si="3"/>
        <v>920667.29999999993</v>
      </c>
    </row>
    <row r="35" spans="1:17" s="129" customFormat="1" ht="22.8">
      <c r="A35" s="1"/>
      <c r="B35" s="3"/>
      <c r="C35" s="314">
        <v>28</v>
      </c>
      <c r="D35" s="310" t="s">
        <v>202</v>
      </c>
      <c r="E35" s="424"/>
      <c r="F35" s="186" t="s">
        <v>187</v>
      </c>
      <c r="G35" s="193" t="s">
        <v>430</v>
      </c>
      <c r="H35" s="186" t="s">
        <v>19</v>
      </c>
      <c r="I35" s="187">
        <f>(30*2)</f>
        <v>60</v>
      </c>
      <c r="J35" s="389">
        <f t="shared" si="6"/>
        <v>25223.77</v>
      </c>
      <c r="K35" s="300">
        <f t="shared" si="8"/>
        <v>1513426.2</v>
      </c>
      <c r="L35" s="123"/>
      <c r="M35" s="124"/>
      <c r="N35" s="299">
        <v>25223.76717091</v>
      </c>
      <c r="O35" s="124"/>
      <c r="P35" s="374">
        <f t="shared" si="7"/>
        <v>25223.77</v>
      </c>
      <c r="Q35" s="374">
        <f t="shared" si="3"/>
        <v>1513426.2</v>
      </c>
    </row>
    <row r="36" spans="1:17" s="129" customFormat="1" ht="22.8">
      <c r="A36" s="1"/>
      <c r="B36" s="3"/>
      <c r="C36" s="314">
        <v>29</v>
      </c>
      <c r="D36" s="310" t="s">
        <v>203</v>
      </c>
      <c r="E36" s="424"/>
      <c r="F36" s="186" t="s">
        <v>187</v>
      </c>
      <c r="G36" s="193" t="s">
        <v>195</v>
      </c>
      <c r="H36" s="186" t="s">
        <v>196</v>
      </c>
      <c r="I36" s="187">
        <v>21</v>
      </c>
      <c r="J36" s="389">
        <f t="shared" si="6"/>
        <v>473846.4</v>
      </c>
      <c r="K36" s="300">
        <f t="shared" si="8"/>
        <v>9950774.4000000004</v>
      </c>
      <c r="L36" s="123"/>
      <c r="M36" s="124"/>
      <c r="N36" s="299">
        <v>473846.40317091002</v>
      </c>
      <c r="O36" s="124"/>
      <c r="P36" s="374">
        <f t="shared" si="7"/>
        <v>473846.4</v>
      </c>
      <c r="Q36" s="374">
        <f t="shared" si="3"/>
        <v>9950774.4000000004</v>
      </c>
    </row>
    <row r="37" spans="1:17" s="129" customFormat="1" ht="22.8">
      <c r="A37" s="1"/>
      <c r="B37" s="3"/>
      <c r="C37" s="314">
        <v>30</v>
      </c>
      <c r="D37" s="310" t="s">
        <v>204</v>
      </c>
      <c r="E37" s="424"/>
      <c r="F37" s="186" t="s">
        <v>181</v>
      </c>
      <c r="G37" s="193" t="s">
        <v>197</v>
      </c>
      <c r="H37" s="186" t="s">
        <v>196</v>
      </c>
      <c r="I37" s="187">
        <v>9.33</v>
      </c>
      <c r="J37" s="389">
        <f t="shared" si="6"/>
        <v>37385.22</v>
      </c>
      <c r="K37" s="300">
        <f t="shared" si="8"/>
        <v>348804.10260000004</v>
      </c>
      <c r="L37" s="123"/>
      <c r="M37" s="124"/>
      <c r="N37" s="299">
        <v>37385.224170909998</v>
      </c>
      <c r="O37" s="124"/>
      <c r="P37" s="374">
        <f t="shared" si="7"/>
        <v>37385.22</v>
      </c>
      <c r="Q37" s="374">
        <f t="shared" si="3"/>
        <v>348804.10260000004</v>
      </c>
    </row>
    <row r="38" spans="1:17" s="129" customFormat="1">
      <c r="A38" s="1"/>
      <c r="B38" s="3"/>
      <c r="C38" s="314">
        <v>31</v>
      </c>
      <c r="D38" s="310" t="s">
        <v>205</v>
      </c>
      <c r="E38" s="430"/>
      <c r="F38" s="186" t="s">
        <v>181</v>
      </c>
      <c r="G38" s="193" t="s">
        <v>198</v>
      </c>
      <c r="H38" s="186" t="s">
        <v>196</v>
      </c>
      <c r="I38" s="187">
        <v>9.33</v>
      </c>
      <c r="J38" s="389">
        <f t="shared" si="6"/>
        <v>222960.05</v>
      </c>
      <c r="K38" s="300">
        <f t="shared" si="8"/>
        <v>2080217.2664999999</v>
      </c>
      <c r="L38" s="123"/>
      <c r="M38" s="124"/>
      <c r="N38" s="299">
        <v>222960.04500000001</v>
      </c>
      <c r="O38" s="124"/>
      <c r="P38" s="374">
        <f t="shared" si="7"/>
        <v>222960.05</v>
      </c>
      <c r="Q38" s="374">
        <f t="shared" si="3"/>
        <v>2080217.2664999999</v>
      </c>
    </row>
    <row r="39" spans="1:17" s="124" customFormat="1" ht="30" customHeight="1" thickBot="1">
      <c r="A39" s="1"/>
      <c r="B39" s="3"/>
      <c r="C39" s="315" t="s">
        <v>35</v>
      </c>
      <c r="D39" s="316"/>
      <c r="E39" s="317"/>
      <c r="F39" s="318"/>
      <c r="G39" s="316"/>
      <c r="H39" s="316"/>
      <c r="I39" s="319"/>
      <c r="J39" s="320"/>
      <c r="K39" s="135">
        <f>+SUM(K15:K38)</f>
        <v>225102534.71685162</v>
      </c>
      <c r="L39" s="123"/>
      <c r="P39" s="374"/>
      <c r="Q39" s="375">
        <f>SUM(Q15:Q38)</f>
        <v>225102534.71685162</v>
      </c>
    </row>
    <row r="40" spans="1:17" s="124" customFormat="1" ht="30" customHeight="1" thickBot="1">
      <c r="A40" s="1"/>
      <c r="B40" s="3"/>
      <c r="C40" s="322" t="s">
        <v>404</v>
      </c>
      <c r="D40" s="323"/>
      <c r="E40" s="323"/>
      <c r="F40" s="324"/>
      <c r="G40" s="323"/>
      <c r="H40" s="323"/>
      <c r="I40" s="323"/>
      <c r="J40" s="325"/>
      <c r="K40" s="326"/>
      <c r="L40" s="123"/>
      <c r="P40" s="374"/>
      <c r="Q40" s="374"/>
    </row>
    <row r="41" spans="1:17" s="129" customFormat="1" ht="30" customHeight="1">
      <c r="A41" s="2"/>
      <c r="B41" s="33"/>
      <c r="C41" s="301"/>
      <c r="D41" s="302" t="s">
        <v>36</v>
      </c>
      <c r="E41" s="303"/>
      <c r="F41" s="303"/>
      <c r="G41" s="304" t="s">
        <v>77</v>
      </c>
      <c r="H41" s="305"/>
      <c r="I41" s="306"/>
      <c r="J41" s="313"/>
      <c r="K41" s="308"/>
      <c r="L41" s="128"/>
      <c r="P41" s="374"/>
      <c r="Q41" s="374"/>
    </row>
    <row r="42" spans="1:17" s="129" customFormat="1" ht="30" customHeight="1">
      <c r="A42" s="2"/>
      <c r="B42" s="33"/>
      <c r="C42" s="309">
        <v>32</v>
      </c>
      <c r="D42" s="310" t="s">
        <v>38</v>
      </c>
      <c r="E42" s="423" t="s">
        <v>39</v>
      </c>
      <c r="F42" s="310" t="s">
        <v>412</v>
      </c>
      <c r="G42" s="201" t="s">
        <v>206</v>
      </c>
      <c r="H42" s="186" t="s">
        <v>30</v>
      </c>
      <c r="I42" s="187">
        <v>20</v>
      </c>
      <c r="J42" s="389">
        <f>P42</f>
        <v>21169.95</v>
      </c>
      <c r="K42" s="300">
        <f>+J42*I42</f>
        <v>423399</v>
      </c>
      <c r="L42" s="128"/>
      <c r="N42" s="299">
        <v>21169.94817091</v>
      </c>
      <c r="P42" s="374">
        <f>ROUND(N42,2)</f>
        <v>21169.95</v>
      </c>
      <c r="Q42" s="374">
        <f t="shared" si="3"/>
        <v>423399</v>
      </c>
    </row>
    <row r="43" spans="1:17" s="129" customFormat="1" ht="72" customHeight="1">
      <c r="A43" s="2"/>
      <c r="B43" s="33"/>
      <c r="C43" s="309">
        <v>33</v>
      </c>
      <c r="D43" s="310" t="s">
        <v>40</v>
      </c>
      <c r="E43" s="430"/>
      <c r="F43" s="310" t="s">
        <v>412</v>
      </c>
      <c r="G43" s="193" t="s">
        <v>207</v>
      </c>
      <c r="H43" s="186" t="s">
        <v>30</v>
      </c>
      <c r="I43" s="187">
        <v>45</v>
      </c>
      <c r="J43" s="389">
        <f>P43</f>
        <v>278362.23999999999</v>
      </c>
      <c r="K43" s="300">
        <f>+J43*I43</f>
        <v>12526300.799999999</v>
      </c>
      <c r="L43" s="128"/>
      <c r="N43" s="299">
        <v>278362.23800000001</v>
      </c>
      <c r="P43" s="374">
        <f>ROUND(N43,2)</f>
        <v>278362.23999999999</v>
      </c>
      <c r="Q43" s="374">
        <f>+I43*P43</f>
        <v>12526300.799999999</v>
      </c>
    </row>
    <row r="44" spans="1:17" s="129" customFormat="1" ht="30" customHeight="1">
      <c r="A44" s="2"/>
      <c r="B44" s="33"/>
      <c r="C44" s="301"/>
      <c r="D44" s="302" t="s">
        <v>44</v>
      </c>
      <c r="E44" s="303"/>
      <c r="F44" s="303"/>
      <c r="G44" s="304" t="s">
        <v>208</v>
      </c>
      <c r="H44" s="305"/>
      <c r="I44" s="306"/>
      <c r="J44" s="313"/>
      <c r="K44" s="308"/>
      <c r="L44" s="128"/>
      <c r="P44" s="374"/>
      <c r="Q44" s="374"/>
    </row>
    <row r="45" spans="1:17" s="129" customFormat="1" ht="54.6" customHeight="1">
      <c r="A45" s="2"/>
      <c r="B45" s="33"/>
      <c r="C45" s="309">
        <v>23</v>
      </c>
      <c r="D45" s="310" t="s">
        <v>45</v>
      </c>
      <c r="E45" s="423" t="s">
        <v>208</v>
      </c>
      <c r="F45" s="310" t="s">
        <v>416</v>
      </c>
      <c r="G45" s="193" t="s">
        <v>209</v>
      </c>
      <c r="H45" s="186" t="s">
        <v>30</v>
      </c>
      <c r="I45" s="187">
        <v>5</v>
      </c>
      <c r="J45" s="389">
        <f>P45</f>
        <v>95489.96</v>
      </c>
      <c r="K45" s="300">
        <f>+J45*I45</f>
        <v>477449.80000000005</v>
      </c>
      <c r="L45" s="128"/>
      <c r="N45" s="299">
        <v>95489.963170910007</v>
      </c>
      <c r="P45" s="374">
        <f>ROUND(N45,2)</f>
        <v>95489.96</v>
      </c>
      <c r="Q45" s="374">
        <f t="shared" si="3"/>
        <v>477449.80000000005</v>
      </c>
    </row>
    <row r="46" spans="1:17" s="139" customFormat="1" ht="68.400000000000006">
      <c r="A46" s="2"/>
      <c r="B46" s="33"/>
      <c r="C46" s="309">
        <v>24</v>
      </c>
      <c r="D46" s="310" t="s">
        <v>46</v>
      </c>
      <c r="E46" s="430"/>
      <c r="F46" s="310" t="s">
        <v>416</v>
      </c>
      <c r="G46" s="193" t="s">
        <v>210</v>
      </c>
      <c r="H46" s="241" t="s">
        <v>30</v>
      </c>
      <c r="I46" s="327">
        <v>8</v>
      </c>
      <c r="J46" s="389">
        <f>P46</f>
        <v>85580.62</v>
      </c>
      <c r="K46" s="300">
        <f>+J46*I46</f>
        <v>684644.96</v>
      </c>
      <c r="L46" s="128"/>
      <c r="M46" s="129"/>
      <c r="N46" s="328">
        <v>85580.618829090003</v>
      </c>
      <c r="O46" s="129"/>
      <c r="P46" s="374">
        <f>ROUND(N46,2)</f>
        <v>85580.62</v>
      </c>
      <c r="Q46" s="374">
        <f t="shared" si="3"/>
        <v>684644.96</v>
      </c>
    </row>
    <row r="47" spans="1:17" s="139" customFormat="1" ht="32.4" customHeight="1">
      <c r="A47" s="2"/>
      <c r="B47" s="33"/>
      <c r="C47" s="301"/>
      <c r="D47" s="302" t="s">
        <v>49</v>
      </c>
      <c r="E47" s="303"/>
      <c r="F47" s="303"/>
      <c r="G47" s="304" t="s">
        <v>78</v>
      </c>
      <c r="H47" s="305"/>
      <c r="I47" s="306"/>
      <c r="J47" s="313"/>
      <c r="K47" s="308"/>
      <c r="L47" s="128"/>
      <c r="M47" s="129"/>
      <c r="N47" s="129"/>
      <c r="O47" s="129"/>
      <c r="P47" s="374"/>
      <c r="Q47" s="374"/>
    </row>
    <row r="48" spans="1:17" s="139" customFormat="1" ht="85.95" customHeight="1">
      <c r="A48" s="2"/>
      <c r="B48" s="33"/>
      <c r="C48" s="309">
        <v>25</v>
      </c>
      <c r="D48" s="310" t="s">
        <v>51</v>
      </c>
      <c r="E48" s="423" t="s">
        <v>78</v>
      </c>
      <c r="F48" s="310" t="s">
        <v>411</v>
      </c>
      <c r="G48" s="201" t="s">
        <v>211</v>
      </c>
      <c r="H48" s="186" t="s">
        <v>30</v>
      </c>
      <c r="I48" s="187">
        <v>4</v>
      </c>
      <c r="J48" s="389">
        <f>P48</f>
        <v>92787.42</v>
      </c>
      <c r="K48" s="300">
        <f>+J48*I48</f>
        <v>371149.68</v>
      </c>
      <c r="L48" s="128"/>
      <c r="M48" s="129"/>
      <c r="N48" s="328">
        <v>92787.41717090999</v>
      </c>
      <c r="O48" s="129"/>
      <c r="P48" s="374">
        <f>ROUND(N48,2)</f>
        <v>92787.42</v>
      </c>
      <c r="Q48" s="374">
        <f t="shared" si="3"/>
        <v>371149.68</v>
      </c>
    </row>
    <row r="49" spans="1:17" s="139" customFormat="1" ht="76.95" customHeight="1">
      <c r="A49" s="2"/>
      <c r="B49" s="33"/>
      <c r="C49" s="309">
        <v>26</v>
      </c>
      <c r="D49" s="310" t="s">
        <v>54</v>
      </c>
      <c r="E49" s="424"/>
      <c r="F49" s="310" t="s">
        <v>411</v>
      </c>
      <c r="G49" s="298" t="s">
        <v>212</v>
      </c>
      <c r="H49" s="241" t="s">
        <v>30</v>
      </c>
      <c r="I49" s="327">
        <v>5</v>
      </c>
      <c r="J49" s="389">
        <f t="shared" ref="J49:J50" si="9">P49</f>
        <v>160801.49</v>
      </c>
      <c r="K49" s="300">
        <f t="shared" ref="K49:K50" si="10">+J49*I49</f>
        <v>804007.45</v>
      </c>
      <c r="L49" s="128"/>
      <c r="M49" s="129"/>
      <c r="N49" s="328">
        <v>160801.48699999999</v>
      </c>
      <c r="O49" s="129"/>
      <c r="P49" s="374">
        <f>ROUND(N49,2)</f>
        <v>160801.49</v>
      </c>
      <c r="Q49" s="374">
        <f t="shared" si="3"/>
        <v>804007.45</v>
      </c>
    </row>
    <row r="50" spans="1:17" s="139" customFormat="1" ht="84.6" customHeight="1">
      <c r="A50" s="2"/>
      <c r="B50" s="33"/>
      <c r="C50" s="309">
        <v>27</v>
      </c>
      <c r="D50" s="310" t="s">
        <v>55</v>
      </c>
      <c r="E50" s="430"/>
      <c r="F50" s="310" t="s">
        <v>411</v>
      </c>
      <c r="G50" s="201" t="s">
        <v>213</v>
      </c>
      <c r="H50" s="186" t="s">
        <v>30</v>
      </c>
      <c r="I50" s="187">
        <v>5</v>
      </c>
      <c r="J50" s="389">
        <f t="shared" si="9"/>
        <v>376104.31</v>
      </c>
      <c r="K50" s="300">
        <f t="shared" si="10"/>
        <v>1880521.55</v>
      </c>
      <c r="L50" s="128"/>
      <c r="M50" s="129"/>
      <c r="N50" s="328">
        <v>376104.31382909004</v>
      </c>
      <c r="O50" s="129"/>
      <c r="P50" s="374">
        <f>ROUND(N50,2)</f>
        <v>376104.31</v>
      </c>
      <c r="Q50" s="374">
        <f t="shared" si="3"/>
        <v>1880521.55</v>
      </c>
    </row>
    <row r="51" spans="1:17" s="139" customFormat="1" ht="26.4" customHeight="1">
      <c r="A51" s="2"/>
      <c r="B51" s="33"/>
      <c r="C51" s="301"/>
      <c r="D51" s="302" t="s">
        <v>57</v>
      </c>
      <c r="E51" s="303"/>
      <c r="F51" s="303"/>
      <c r="G51" s="329" t="s">
        <v>214</v>
      </c>
      <c r="H51" s="305"/>
      <c r="I51" s="306"/>
      <c r="J51" s="313"/>
      <c r="K51" s="308"/>
      <c r="L51" s="128"/>
      <c r="M51" s="129"/>
      <c r="N51" s="129"/>
      <c r="O51" s="129"/>
      <c r="P51" s="374"/>
      <c r="Q51" s="374"/>
    </row>
    <row r="52" spans="1:17" s="139" customFormat="1" ht="54.6" customHeight="1">
      <c r="A52" s="2"/>
      <c r="B52" s="33"/>
      <c r="C52" s="309">
        <v>28</v>
      </c>
      <c r="D52" s="310" t="s">
        <v>58</v>
      </c>
      <c r="E52" s="423" t="s">
        <v>396</v>
      </c>
      <c r="F52" s="330" t="s">
        <v>423</v>
      </c>
      <c r="G52" s="201" t="s">
        <v>215</v>
      </c>
      <c r="H52" s="186" t="s">
        <v>30</v>
      </c>
      <c r="I52" s="187">
        <v>3</v>
      </c>
      <c r="J52" s="389">
        <f>P52</f>
        <v>233319.81</v>
      </c>
      <c r="K52" s="300">
        <f>+J52*I52</f>
        <v>699959.42999999993</v>
      </c>
      <c r="L52" s="128"/>
      <c r="M52" s="129"/>
      <c r="N52" s="328">
        <v>233319.80917091001</v>
      </c>
      <c r="O52" s="129"/>
      <c r="P52" s="374">
        <f>ROUND(N52,2)</f>
        <v>233319.81</v>
      </c>
      <c r="Q52" s="374">
        <f t="shared" si="3"/>
        <v>699959.42999999993</v>
      </c>
    </row>
    <row r="53" spans="1:17" s="139" customFormat="1" ht="60" customHeight="1">
      <c r="A53" s="2"/>
      <c r="B53" s="33"/>
      <c r="C53" s="309">
        <v>29</v>
      </c>
      <c r="D53" s="310" t="s">
        <v>59</v>
      </c>
      <c r="E53" s="424"/>
      <c r="F53" s="330" t="s">
        <v>423</v>
      </c>
      <c r="G53" s="201" t="s">
        <v>216</v>
      </c>
      <c r="H53" s="186" t="s">
        <v>30</v>
      </c>
      <c r="I53" s="187">
        <v>9</v>
      </c>
      <c r="J53" s="389">
        <f t="shared" ref="J53:J54" si="11">P53</f>
        <v>200438.82</v>
      </c>
      <c r="K53" s="300">
        <f t="shared" ref="K53:K54" si="12">+J53*I53</f>
        <v>1803949.3800000001</v>
      </c>
      <c r="L53" s="128"/>
      <c r="M53" s="129"/>
      <c r="N53" s="328">
        <v>200438.82382908999</v>
      </c>
      <c r="O53" s="129"/>
      <c r="P53" s="374">
        <f>ROUND(N53,2)</f>
        <v>200438.82</v>
      </c>
      <c r="Q53" s="374">
        <f t="shared" si="3"/>
        <v>1803949.3800000001</v>
      </c>
    </row>
    <row r="54" spans="1:17" s="139" customFormat="1" ht="79.8">
      <c r="A54" s="2"/>
      <c r="B54" s="33"/>
      <c r="C54" s="309">
        <v>30</v>
      </c>
      <c r="D54" s="310" t="s">
        <v>60</v>
      </c>
      <c r="E54" s="430"/>
      <c r="F54" s="330" t="s">
        <v>423</v>
      </c>
      <c r="G54" s="201" t="s">
        <v>217</v>
      </c>
      <c r="H54" s="186" t="s">
        <v>30</v>
      </c>
      <c r="I54" s="187">
        <v>12</v>
      </c>
      <c r="J54" s="389">
        <f t="shared" si="11"/>
        <v>168909.13</v>
      </c>
      <c r="K54" s="300">
        <f t="shared" si="12"/>
        <v>2026909.56</v>
      </c>
      <c r="L54" s="128"/>
      <c r="M54" s="129"/>
      <c r="N54" s="328">
        <v>168909.125</v>
      </c>
      <c r="O54" s="129"/>
      <c r="P54" s="374">
        <f>ROUND(N54,2)</f>
        <v>168909.13</v>
      </c>
      <c r="Q54" s="374">
        <f t="shared" si="3"/>
        <v>2026909.56</v>
      </c>
    </row>
    <row r="55" spans="1:17" s="139" customFormat="1" ht="28.2" customHeight="1">
      <c r="A55" s="2"/>
      <c r="B55" s="33"/>
      <c r="C55" s="301"/>
      <c r="D55" s="302" t="s">
        <v>57</v>
      </c>
      <c r="E55" s="302"/>
      <c r="F55" s="302"/>
      <c r="G55" s="304" t="s">
        <v>79</v>
      </c>
      <c r="H55" s="305"/>
      <c r="I55" s="306"/>
      <c r="J55" s="313"/>
      <c r="K55" s="308"/>
      <c r="L55" s="128"/>
      <c r="M55" s="129"/>
      <c r="N55" s="129"/>
      <c r="O55" s="129"/>
      <c r="P55" s="374"/>
      <c r="Q55" s="374"/>
    </row>
    <row r="56" spans="1:17" s="139" customFormat="1" ht="22.8">
      <c r="A56" s="2"/>
      <c r="B56" s="33"/>
      <c r="C56" s="309">
        <v>31</v>
      </c>
      <c r="D56" s="310" t="s">
        <v>58</v>
      </c>
      <c r="E56" s="454" t="s">
        <v>79</v>
      </c>
      <c r="F56" s="330" t="s">
        <v>422</v>
      </c>
      <c r="G56" s="210" t="s">
        <v>218</v>
      </c>
      <c r="H56" s="286" t="s">
        <v>30</v>
      </c>
      <c r="I56" s="187">
        <v>3</v>
      </c>
      <c r="J56" s="389">
        <f>P56</f>
        <v>209447.32</v>
      </c>
      <c r="K56" s="300">
        <f>+J56*I56</f>
        <v>628341.96</v>
      </c>
      <c r="L56" s="128"/>
      <c r="M56" s="129"/>
      <c r="N56" s="328">
        <v>209447.315</v>
      </c>
      <c r="O56" s="129"/>
      <c r="P56" s="374">
        <f t="shared" ref="P56:P71" si="13">ROUND(N56,2)</f>
        <v>209447.32</v>
      </c>
      <c r="Q56" s="374">
        <f t="shared" si="3"/>
        <v>628341.96</v>
      </c>
    </row>
    <row r="57" spans="1:17" s="139" customFormat="1" ht="195.6" customHeight="1">
      <c r="A57" s="2"/>
      <c r="B57" s="33"/>
      <c r="C57" s="309">
        <v>32</v>
      </c>
      <c r="D57" s="310" t="s">
        <v>59</v>
      </c>
      <c r="E57" s="454"/>
      <c r="F57" s="330" t="s">
        <v>422</v>
      </c>
      <c r="G57" s="193" t="s">
        <v>219</v>
      </c>
      <c r="H57" s="186" t="s">
        <v>220</v>
      </c>
      <c r="I57" s="187">
        <v>1</v>
      </c>
      <c r="J57" s="389">
        <f t="shared" ref="J57:J71" si="14">P57</f>
        <v>9764749.1199999992</v>
      </c>
      <c r="K57" s="300">
        <f t="shared" ref="K57:K71" si="15">+J57*I57</f>
        <v>9764749.1199999992</v>
      </c>
      <c r="L57" s="128"/>
      <c r="M57" s="129"/>
      <c r="N57" s="328">
        <v>9764749.11782909</v>
      </c>
      <c r="O57" s="129"/>
      <c r="P57" s="374">
        <f t="shared" si="13"/>
        <v>9764749.1199999992</v>
      </c>
      <c r="Q57" s="374">
        <f t="shared" si="3"/>
        <v>9764749.1199999992</v>
      </c>
    </row>
    <row r="58" spans="1:17" s="139" customFormat="1" ht="33" customHeight="1">
      <c r="A58" s="2"/>
      <c r="B58" s="33"/>
      <c r="C58" s="309">
        <v>33</v>
      </c>
      <c r="D58" s="310" t="s">
        <v>60</v>
      </c>
      <c r="E58" s="454"/>
      <c r="F58" s="330" t="s">
        <v>422</v>
      </c>
      <c r="G58" s="201" t="s">
        <v>221</v>
      </c>
      <c r="H58" s="186" t="s">
        <v>21</v>
      </c>
      <c r="I58" s="187">
        <v>30</v>
      </c>
      <c r="J58" s="389">
        <f t="shared" si="14"/>
        <v>222960.05</v>
      </c>
      <c r="K58" s="300">
        <f t="shared" si="15"/>
        <v>6688801.5</v>
      </c>
      <c r="L58" s="128"/>
      <c r="M58" s="129"/>
      <c r="N58" s="328">
        <v>222960.04500000001</v>
      </c>
      <c r="O58" s="129"/>
      <c r="P58" s="374">
        <f t="shared" si="13"/>
        <v>222960.05</v>
      </c>
      <c r="Q58" s="374">
        <f t="shared" si="3"/>
        <v>6688801.5</v>
      </c>
    </row>
    <row r="59" spans="1:17" s="139" customFormat="1" ht="45.6">
      <c r="A59" s="2"/>
      <c r="B59" s="33"/>
      <c r="C59" s="309">
        <v>34</v>
      </c>
      <c r="D59" s="310" t="s">
        <v>61</v>
      </c>
      <c r="E59" s="454"/>
      <c r="F59" s="330" t="s">
        <v>422</v>
      </c>
      <c r="G59" s="201" t="s">
        <v>222</v>
      </c>
      <c r="H59" s="186" t="s">
        <v>21</v>
      </c>
      <c r="I59" s="187">
        <v>30</v>
      </c>
      <c r="J59" s="389">
        <f t="shared" si="14"/>
        <v>90084.87</v>
      </c>
      <c r="K59" s="300">
        <f t="shared" si="15"/>
        <v>2702546.0999999996</v>
      </c>
      <c r="L59" s="128"/>
      <c r="M59" s="129"/>
      <c r="N59" s="328">
        <v>90084.871170910003</v>
      </c>
      <c r="O59" s="129"/>
      <c r="P59" s="374">
        <f t="shared" si="13"/>
        <v>90084.87</v>
      </c>
      <c r="Q59" s="374">
        <f t="shared" si="3"/>
        <v>2702546.0999999996</v>
      </c>
    </row>
    <row r="60" spans="1:17" s="139" customFormat="1" ht="195.6" customHeight="1">
      <c r="A60" s="2"/>
      <c r="B60" s="33"/>
      <c r="C60" s="309">
        <v>35</v>
      </c>
      <c r="D60" s="310" t="s">
        <v>62</v>
      </c>
      <c r="E60" s="454"/>
      <c r="F60" s="330" t="s">
        <v>422</v>
      </c>
      <c r="G60" s="201" t="s">
        <v>223</v>
      </c>
      <c r="H60" s="186" t="s">
        <v>220</v>
      </c>
      <c r="I60" s="187">
        <v>1</v>
      </c>
      <c r="J60" s="389">
        <f t="shared" si="14"/>
        <v>5835247.2300000004</v>
      </c>
      <c r="K60" s="300">
        <f t="shared" si="15"/>
        <v>5835247.2300000004</v>
      </c>
      <c r="L60" s="128"/>
      <c r="M60" s="129"/>
      <c r="N60" s="328">
        <v>5835247.2338290904</v>
      </c>
      <c r="O60" s="129"/>
      <c r="P60" s="374">
        <f t="shared" si="13"/>
        <v>5835247.2300000004</v>
      </c>
      <c r="Q60" s="374">
        <f t="shared" si="3"/>
        <v>5835247.2300000004</v>
      </c>
    </row>
    <row r="61" spans="1:17" s="139" customFormat="1" ht="195.6" customHeight="1">
      <c r="A61" s="2"/>
      <c r="B61" s="33"/>
      <c r="C61" s="309">
        <v>36</v>
      </c>
      <c r="D61" s="310" t="s">
        <v>63</v>
      </c>
      <c r="E61" s="454"/>
      <c r="F61" s="330" t="s">
        <v>422</v>
      </c>
      <c r="G61" s="210" t="s">
        <v>224</v>
      </c>
      <c r="H61" s="186" t="s">
        <v>220</v>
      </c>
      <c r="I61" s="187">
        <v>1</v>
      </c>
      <c r="J61" s="389">
        <f t="shared" si="14"/>
        <v>6431158.6299999999</v>
      </c>
      <c r="K61" s="300">
        <f t="shared" si="15"/>
        <v>6431158.6299999999</v>
      </c>
      <c r="L61" s="128"/>
      <c r="M61" s="129"/>
      <c r="N61" s="328">
        <v>6431158.6268290905</v>
      </c>
      <c r="O61" s="129"/>
      <c r="P61" s="374">
        <f t="shared" si="13"/>
        <v>6431158.6299999999</v>
      </c>
      <c r="Q61" s="374">
        <f t="shared" si="3"/>
        <v>6431158.6299999999</v>
      </c>
    </row>
    <row r="62" spans="1:17" s="139" customFormat="1" ht="22.8">
      <c r="A62" s="2"/>
      <c r="B62" s="33"/>
      <c r="C62" s="309">
        <v>37</v>
      </c>
      <c r="D62" s="310" t="s">
        <v>64</v>
      </c>
      <c r="E62" s="454"/>
      <c r="F62" s="330" t="s">
        <v>422</v>
      </c>
      <c r="G62" s="201" t="s">
        <v>225</v>
      </c>
      <c r="H62" s="186" t="s">
        <v>21</v>
      </c>
      <c r="I62" s="187">
        <v>60</v>
      </c>
      <c r="J62" s="389">
        <f t="shared" si="14"/>
        <v>113506.93</v>
      </c>
      <c r="K62" s="300">
        <f t="shared" si="15"/>
        <v>6810415.7999999998</v>
      </c>
      <c r="L62" s="128"/>
      <c r="M62" s="129"/>
      <c r="N62" s="328">
        <v>113506.932</v>
      </c>
      <c r="O62" s="129"/>
      <c r="P62" s="374">
        <f t="shared" si="13"/>
        <v>113506.93</v>
      </c>
      <c r="Q62" s="374">
        <f t="shared" si="3"/>
        <v>6810415.7999999998</v>
      </c>
    </row>
    <row r="63" spans="1:17" s="139" customFormat="1" ht="45.6">
      <c r="A63" s="2"/>
      <c r="B63" s="33"/>
      <c r="C63" s="309">
        <v>38</v>
      </c>
      <c r="D63" s="310" t="s">
        <v>66</v>
      </c>
      <c r="E63" s="454"/>
      <c r="F63" s="330" t="s">
        <v>422</v>
      </c>
      <c r="G63" s="201" t="s">
        <v>226</v>
      </c>
      <c r="H63" s="186" t="s">
        <v>21</v>
      </c>
      <c r="I63" s="187">
        <v>60</v>
      </c>
      <c r="J63" s="389">
        <f t="shared" si="14"/>
        <v>68914.92</v>
      </c>
      <c r="K63" s="300">
        <f t="shared" si="15"/>
        <v>4134895.1999999997</v>
      </c>
      <c r="L63" s="128"/>
      <c r="M63" s="129"/>
      <c r="N63" s="328">
        <v>68914.922999999995</v>
      </c>
      <c r="O63" s="129"/>
      <c r="P63" s="374">
        <f t="shared" si="13"/>
        <v>68914.92</v>
      </c>
      <c r="Q63" s="374">
        <f t="shared" si="3"/>
        <v>4134895.1999999997</v>
      </c>
    </row>
    <row r="64" spans="1:17" s="139" customFormat="1" ht="22.8">
      <c r="A64" s="2"/>
      <c r="B64" s="33"/>
      <c r="C64" s="309">
        <v>39</v>
      </c>
      <c r="D64" s="310" t="s">
        <v>67</v>
      </c>
      <c r="E64" s="454"/>
      <c r="F64" s="330" t="s">
        <v>422</v>
      </c>
      <c r="G64" s="201" t="s">
        <v>227</v>
      </c>
      <c r="H64" s="186" t="s">
        <v>21</v>
      </c>
      <c r="I64" s="187">
        <v>120</v>
      </c>
      <c r="J64" s="389">
        <f t="shared" si="14"/>
        <v>33781.83</v>
      </c>
      <c r="K64" s="300">
        <f t="shared" si="15"/>
        <v>4053819.6</v>
      </c>
      <c r="L64" s="128"/>
      <c r="M64" s="129"/>
      <c r="N64" s="328">
        <v>33781.824999999997</v>
      </c>
      <c r="O64" s="129"/>
      <c r="P64" s="374">
        <f t="shared" si="13"/>
        <v>33781.83</v>
      </c>
      <c r="Q64" s="374">
        <f t="shared" si="3"/>
        <v>4053819.6</v>
      </c>
    </row>
    <row r="65" spans="1:17" s="139" customFormat="1" ht="45.6">
      <c r="A65" s="2"/>
      <c r="B65" s="33"/>
      <c r="C65" s="309">
        <v>40</v>
      </c>
      <c r="D65" s="310" t="s">
        <v>68</v>
      </c>
      <c r="E65" s="454"/>
      <c r="F65" s="330" t="s">
        <v>422</v>
      </c>
      <c r="G65" s="201" t="s">
        <v>228</v>
      </c>
      <c r="H65" s="186" t="s">
        <v>21</v>
      </c>
      <c r="I65" s="187">
        <v>360</v>
      </c>
      <c r="J65" s="389">
        <f t="shared" si="14"/>
        <v>36484.370000000003</v>
      </c>
      <c r="K65" s="300">
        <f t="shared" si="15"/>
        <v>13134373.200000001</v>
      </c>
      <c r="L65" s="128"/>
      <c r="M65" s="129"/>
      <c r="N65" s="328">
        <v>36484.370999999999</v>
      </c>
      <c r="O65" s="129"/>
      <c r="P65" s="374">
        <f t="shared" si="13"/>
        <v>36484.370000000003</v>
      </c>
      <c r="Q65" s="374">
        <f t="shared" si="3"/>
        <v>13134373.200000001</v>
      </c>
    </row>
    <row r="66" spans="1:17" s="139" customFormat="1" ht="34.200000000000003" customHeight="1">
      <c r="A66" s="2"/>
      <c r="B66" s="33"/>
      <c r="C66" s="309">
        <v>41</v>
      </c>
      <c r="D66" s="310" t="s">
        <v>69</v>
      </c>
      <c r="E66" s="454"/>
      <c r="F66" s="330" t="s">
        <v>422</v>
      </c>
      <c r="G66" s="201" t="s">
        <v>229</v>
      </c>
      <c r="H66" s="186" t="s">
        <v>21</v>
      </c>
      <c r="I66" s="187">
        <v>20</v>
      </c>
      <c r="J66" s="389">
        <f t="shared" si="14"/>
        <v>76572.14</v>
      </c>
      <c r="K66" s="300">
        <f t="shared" si="15"/>
        <v>1531442.8</v>
      </c>
      <c r="L66" s="128"/>
      <c r="M66" s="129"/>
      <c r="N66" s="328">
        <v>76572.141170909992</v>
      </c>
      <c r="O66" s="129"/>
      <c r="P66" s="374">
        <f t="shared" si="13"/>
        <v>76572.14</v>
      </c>
      <c r="Q66" s="374">
        <f>+I66*P66</f>
        <v>1531442.8</v>
      </c>
    </row>
    <row r="67" spans="1:17" s="139" customFormat="1" ht="45.6">
      <c r="A67" s="2"/>
      <c r="B67" s="33"/>
      <c r="C67" s="309">
        <v>42</v>
      </c>
      <c r="D67" s="310" t="s">
        <v>70</v>
      </c>
      <c r="E67" s="454"/>
      <c r="F67" s="330" t="s">
        <v>422</v>
      </c>
      <c r="G67" s="201" t="s">
        <v>230</v>
      </c>
      <c r="H67" s="186" t="s">
        <v>21</v>
      </c>
      <c r="I67" s="187">
        <v>130</v>
      </c>
      <c r="J67" s="389">
        <f t="shared" si="14"/>
        <v>58104.74</v>
      </c>
      <c r="K67" s="300">
        <f t="shared" si="15"/>
        <v>7553616.2000000002</v>
      </c>
      <c r="L67" s="128"/>
      <c r="M67" s="129"/>
      <c r="N67" s="328">
        <v>58104.739000000001</v>
      </c>
      <c r="O67" s="129"/>
      <c r="P67" s="374">
        <f t="shared" si="13"/>
        <v>58104.74</v>
      </c>
      <c r="Q67" s="374">
        <f t="shared" si="3"/>
        <v>7553616.2000000002</v>
      </c>
    </row>
    <row r="68" spans="1:17" s="139" customFormat="1" ht="45.6">
      <c r="A68" s="2"/>
      <c r="B68" s="33"/>
      <c r="C68" s="309">
        <v>43</v>
      </c>
      <c r="D68" s="310" t="s">
        <v>71</v>
      </c>
      <c r="E68" s="454"/>
      <c r="F68" s="330" t="s">
        <v>422</v>
      </c>
      <c r="G68" s="201" t="s">
        <v>231</v>
      </c>
      <c r="H68" s="186" t="s">
        <v>21</v>
      </c>
      <c r="I68" s="187">
        <v>10</v>
      </c>
      <c r="J68" s="389">
        <f t="shared" si="14"/>
        <v>28827.15</v>
      </c>
      <c r="K68" s="300">
        <f t="shared" si="15"/>
        <v>288271.5</v>
      </c>
      <c r="L68" s="128"/>
      <c r="M68" s="129"/>
      <c r="N68" s="328">
        <v>28827.152829090002</v>
      </c>
      <c r="O68" s="129"/>
      <c r="P68" s="374">
        <f t="shared" si="13"/>
        <v>28827.15</v>
      </c>
      <c r="Q68" s="374">
        <f t="shared" si="3"/>
        <v>288271.5</v>
      </c>
    </row>
    <row r="69" spans="1:17" s="139" customFormat="1" ht="40.950000000000003" customHeight="1">
      <c r="A69" s="2"/>
      <c r="B69" s="33"/>
      <c r="C69" s="309">
        <v>44</v>
      </c>
      <c r="D69" s="310" t="s">
        <v>72</v>
      </c>
      <c r="E69" s="454"/>
      <c r="F69" s="330" t="s">
        <v>422</v>
      </c>
      <c r="G69" s="201" t="s">
        <v>232</v>
      </c>
      <c r="H69" s="186" t="s">
        <v>21</v>
      </c>
      <c r="I69" s="187">
        <v>70</v>
      </c>
      <c r="J69" s="389">
        <f t="shared" si="14"/>
        <v>61257.7</v>
      </c>
      <c r="K69" s="300">
        <f t="shared" si="15"/>
        <v>4288039</v>
      </c>
      <c r="L69" s="128"/>
      <c r="M69" s="129"/>
      <c r="N69" s="328">
        <v>61257.704829090006</v>
      </c>
      <c r="O69" s="129"/>
      <c r="P69" s="374">
        <f t="shared" si="13"/>
        <v>61257.7</v>
      </c>
      <c r="Q69" s="374">
        <f t="shared" si="3"/>
        <v>4288039</v>
      </c>
    </row>
    <row r="70" spans="1:17" s="139" customFormat="1" ht="41.4" customHeight="1">
      <c r="A70" s="2"/>
      <c r="B70" s="33"/>
      <c r="C70" s="309">
        <v>45</v>
      </c>
      <c r="D70" s="310" t="s">
        <v>73</v>
      </c>
      <c r="E70" s="454"/>
      <c r="F70" s="330" t="s">
        <v>422</v>
      </c>
      <c r="G70" s="201" t="s">
        <v>233</v>
      </c>
      <c r="H70" s="186" t="s">
        <v>21</v>
      </c>
      <c r="I70" s="187">
        <v>160</v>
      </c>
      <c r="J70" s="389">
        <f t="shared" si="14"/>
        <v>45042.43</v>
      </c>
      <c r="K70" s="300">
        <f t="shared" si="15"/>
        <v>7206788.7999999998</v>
      </c>
      <c r="L70" s="128"/>
      <c r="M70" s="129"/>
      <c r="N70" s="328">
        <v>45042.42882909</v>
      </c>
      <c r="O70" s="129"/>
      <c r="P70" s="374">
        <f t="shared" si="13"/>
        <v>45042.43</v>
      </c>
      <c r="Q70" s="374">
        <f t="shared" si="3"/>
        <v>7206788.7999999998</v>
      </c>
    </row>
    <row r="71" spans="1:17" s="139" customFormat="1" ht="22.8">
      <c r="A71" s="2"/>
      <c r="B71" s="33"/>
      <c r="C71" s="309">
        <v>46</v>
      </c>
      <c r="D71" s="310" t="s">
        <v>74</v>
      </c>
      <c r="E71" s="454"/>
      <c r="F71" s="330" t="s">
        <v>422</v>
      </c>
      <c r="G71" s="201" t="s">
        <v>234</v>
      </c>
      <c r="H71" s="227" t="s">
        <v>30</v>
      </c>
      <c r="I71" s="187">
        <v>12</v>
      </c>
      <c r="J71" s="389">
        <f t="shared" si="14"/>
        <v>92787.42</v>
      </c>
      <c r="K71" s="300">
        <f t="shared" si="15"/>
        <v>1113449.04</v>
      </c>
      <c r="L71" s="128"/>
      <c r="M71" s="129"/>
      <c r="N71" s="328">
        <v>92787.41717090999</v>
      </c>
      <c r="O71" s="129"/>
      <c r="P71" s="374">
        <f t="shared" si="13"/>
        <v>92787.42</v>
      </c>
      <c r="Q71" s="374">
        <f t="shared" si="3"/>
        <v>1113449.04</v>
      </c>
    </row>
    <row r="72" spans="1:17" s="124" customFormat="1" ht="30" customHeight="1" thickBot="1">
      <c r="A72" s="1"/>
      <c r="B72" s="3"/>
      <c r="C72" s="315" t="s">
        <v>35</v>
      </c>
      <c r="D72" s="316"/>
      <c r="E72" s="317"/>
      <c r="F72" s="316"/>
      <c r="G72" s="316"/>
      <c r="H72" s="316"/>
      <c r="I72" s="319"/>
      <c r="J72" s="320"/>
      <c r="K72" s="135">
        <f>+SUM(K41:K71)</f>
        <v>103864247.29000001</v>
      </c>
      <c r="L72" s="123"/>
      <c r="P72" s="374"/>
      <c r="Q72" s="375">
        <f>SUM(Q42:Q71)</f>
        <v>103864247.29000001</v>
      </c>
    </row>
    <row r="73" spans="1:17" s="124" customFormat="1" ht="30" customHeight="1" thickBot="1">
      <c r="A73" s="1"/>
      <c r="B73" s="3"/>
      <c r="C73" s="322" t="s">
        <v>239</v>
      </c>
      <c r="D73" s="323"/>
      <c r="E73" s="323"/>
      <c r="F73" s="323"/>
      <c r="G73" s="323"/>
      <c r="H73" s="323"/>
      <c r="I73" s="323"/>
      <c r="J73" s="323"/>
      <c r="K73" s="326"/>
      <c r="L73" s="123"/>
      <c r="P73" s="374"/>
      <c r="Q73" s="374"/>
    </row>
    <row r="74" spans="1:17" s="141" customFormat="1" ht="31.2" customHeight="1">
      <c r="A74" s="1"/>
      <c r="B74" s="3"/>
      <c r="C74" s="309">
        <v>37</v>
      </c>
      <c r="D74" s="310" t="s">
        <v>82</v>
      </c>
      <c r="E74" s="330" t="s">
        <v>85</v>
      </c>
      <c r="F74" s="330" t="s">
        <v>414</v>
      </c>
      <c r="G74" s="332" t="s">
        <v>86</v>
      </c>
      <c r="H74" s="330" t="s">
        <v>30</v>
      </c>
      <c r="I74" s="333">
        <v>1</v>
      </c>
      <c r="J74" s="389">
        <f>P74</f>
        <v>1429196.41</v>
      </c>
      <c r="K74" s="300">
        <f>+J74*I74</f>
        <v>1429196.41</v>
      </c>
      <c r="L74" s="128"/>
      <c r="M74" s="129"/>
      <c r="N74" s="328">
        <v>1429196.4141709099</v>
      </c>
      <c r="O74" s="129"/>
      <c r="P74" s="374">
        <f>ROUND(N74,2)</f>
        <v>1429196.41</v>
      </c>
      <c r="Q74" s="374">
        <f t="shared" si="3"/>
        <v>1429196.41</v>
      </c>
    </row>
    <row r="75" spans="1:17" s="129" customFormat="1" ht="30" customHeight="1" thickBot="1">
      <c r="A75" s="1"/>
      <c r="B75" s="3"/>
      <c r="C75" s="334" t="s">
        <v>35</v>
      </c>
      <c r="D75" s="335"/>
      <c r="E75" s="336"/>
      <c r="F75" s="335"/>
      <c r="G75" s="335"/>
      <c r="H75" s="335"/>
      <c r="I75" s="337"/>
      <c r="J75" s="335"/>
      <c r="K75" s="147">
        <f>+SUM(K74:K74)</f>
        <v>1429196.41</v>
      </c>
      <c r="L75" s="128"/>
      <c r="P75" s="374"/>
      <c r="Q75" s="375">
        <f>SUM(Q74)</f>
        <v>1429196.41</v>
      </c>
    </row>
    <row r="76" spans="1:17" s="124" customFormat="1" ht="30" customHeight="1" thickBot="1">
      <c r="A76" s="1"/>
      <c r="B76" s="3"/>
      <c r="C76" s="322" t="s">
        <v>87</v>
      </c>
      <c r="D76" s="323"/>
      <c r="E76" s="323"/>
      <c r="F76" s="323"/>
      <c r="G76" s="323"/>
      <c r="H76" s="323"/>
      <c r="I76" s="323"/>
      <c r="J76" s="323"/>
      <c r="K76" s="326"/>
      <c r="L76" s="123"/>
      <c r="P76" s="374"/>
      <c r="Q76" s="374"/>
    </row>
    <row r="77" spans="1:17" s="124" customFormat="1" ht="30" customHeight="1" thickBot="1">
      <c r="A77" s="1"/>
      <c r="B77" s="3"/>
      <c r="C77" s="455" t="s">
        <v>88</v>
      </c>
      <c r="D77" s="456"/>
      <c r="E77" s="456"/>
      <c r="F77" s="456"/>
      <c r="G77" s="456"/>
      <c r="H77" s="456"/>
      <c r="I77" s="456"/>
      <c r="J77" s="457"/>
      <c r="K77" s="171">
        <f>+K75+K72+K39</f>
        <v>330395978.41685164</v>
      </c>
      <c r="L77" s="123"/>
      <c r="P77" s="374"/>
      <c r="Q77" s="380">
        <f>+Q75+Q72+Q39</f>
        <v>330395978.41685164</v>
      </c>
    </row>
    <row r="78" spans="1:17" s="141" customFormat="1" ht="100.2" customHeight="1">
      <c r="A78" s="1"/>
      <c r="B78" s="3"/>
      <c r="C78" s="309">
        <v>37</v>
      </c>
      <c r="D78" s="310" t="s">
        <v>89</v>
      </c>
      <c r="E78" s="458" t="s">
        <v>90</v>
      </c>
      <c r="F78" s="330" t="s">
        <v>421</v>
      </c>
      <c r="G78" s="193" t="s">
        <v>235</v>
      </c>
      <c r="H78" s="186" t="s">
        <v>30</v>
      </c>
      <c r="I78" s="187">
        <v>6</v>
      </c>
      <c r="J78" s="389">
        <f>P78</f>
        <v>3253460</v>
      </c>
      <c r="K78" s="300">
        <f>+J78*I78</f>
        <v>19520760</v>
      </c>
      <c r="L78" s="128"/>
      <c r="M78" s="129"/>
      <c r="N78" s="328">
        <v>3253460</v>
      </c>
      <c r="O78" s="129"/>
      <c r="P78" s="374">
        <f>ROUND(N78,2)</f>
        <v>3253460</v>
      </c>
      <c r="Q78" s="374">
        <f t="shared" si="3"/>
        <v>19520760</v>
      </c>
    </row>
    <row r="79" spans="1:17" s="141" customFormat="1" ht="91.2">
      <c r="A79" s="1"/>
      <c r="B79" s="3"/>
      <c r="C79" s="309">
        <v>38</v>
      </c>
      <c r="D79" s="310" t="s">
        <v>91</v>
      </c>
      <c r="E79" s="459"/>
      <c r="F79" s="330" t="s">
        <v>408</v>
      </c>
      <c r="G79" s="193" t="s">
        <v>236</v>
      </c>
      <c r="H79" s="186" t="s">
        <v>30</v>
      </c>
      <c r="I79" s="187">
        <v>3</v>
      </c>
      <c r="J79" s="389">
        <f t="shared" ref="J79:J81" si="16">P79</f>
        <v>3966270</v>
      </c>
      <c r="K79" s="300">
        <f t="shared" ref="K79:K81" si="17">+J79*I79</f>
        <v>11898810</v>
      </c>
      <c r="L79" s="128"/>
      <c r="M79" s="129"/>
      <c r="N79" s="328">
        <v>3966270</v>
      </c>
      <c r="O79" s="129"/>
      <c r="P79" s="374">
        <f>ROUND(N79,2)</f>
        <v>3966270</v>
      </c>
      <c r="Q79" s="374">
        <f t="shared" si="3"/>
        <v>11898810</v>
      </c>
    </row>
    <row r="80" spans="1:17" s="141" customFormat="1" ht="91.2">
      <c r="A80" s="1"/>
      <c r="B80" s="3"/>
      <c r="C80" s="309">
        <v>39</v>
      </c>
      <c r="D80" s="310" t="s">
        <v>92</v>
      </c>
      <c r="E80" s="459"/>
      <c r="F80" s="330" t="s">
        <v>408</v>
      </c>
      <c r="G80" s="193" t="s">
        <v>237</v>
      </c>
      <c r="H80" s="186" t="s">
        <v>30</v>
      </c>
      <c r="I80" s="187">
        <v>1</v>
      </c>
      <c r="J80" s="389">
        <f t="shared" si="16"/>
        <v>5213786.66</v>
      </c>
      <c r="K80" s="300">
        <f t="shared" si="17"/>
        <v>5213786.66</v>
      </c>
      <c r="L80" s="128"/>
      <c r="M80" s="129"/>
      <c r="N80" s="328">
        <v>5213786.6627000002</v>
      </c>
      <c r="O80" s="129"/>
      <c r="P80" s="374">
        <f>ROUND(N80,2)</f>
        <v>5213786.66</v>
      </c>
      <c r="Q80" s="374">
        <f t="shared" ref="Q80:Q81" si="18">+I80*P80</f>
        <v>5213786.66</v>
      </c>
    </row>
    <row r="81" spans="1:17" s="141" customFormat="1" ht="91.2">
      <c r="A81" s="1"/>
      <c r="B81" s="3"/>
      <c r="C81" s="309">
        <v>40</v>
      </c>
      <c r="D81" s="310" t="s">
        <v>93</v>
      </c>
      <c r="E81" s="460"/>
      <c r="F81" s="330" t="s">
        <v>408</v>
      </c>
      <c r="G81" s="193" t="s">
        <v>238</v>
      </c>
      <c r="H81" s="186" t="s">
        <v>30</v>
      </c>
      <c r="I81" s="187">
        <v>2</v>
      </c>
      <c r="J81" s="389">
        <f t="shared" si="16"/>
        <v>8779026.6600000001</v>
      </c>
      <c r="K81" s="300">
        <f t="shared" si="17"/>
        <v>17558053.32</v>
      </c>
      <c r="L81" s="128"/>
      <c r="M81" s="129"/>
      <c r="N81" s="328">
        <v>8779026.6627000012</v>
      </c>
      <c r="O81" s="129"/>
      <c r="P81" s="374">
        <f>ROUND(N81,2)</f>
        <v>8779026.6600000001</v>
      </c>
      <c r="Q81" s="374">
        <f t="shared" si="18"/>
        <v>17558053.32</v>
      </c>
    </row>
    <row r="82" spans="1:17" s="129" customFormat="1" ht="30" customHeight="1" thickBot="1">
      <c r="A82" s="1"/>
      <c r="B82" s="3"/>
      <c r="C82" s="334" t="s">
        <v>35</v>
      </c>
      <c r="D82" s="335"/>
      <c r="E82" s="336"/>
      <c r="F82" s="335"/>
      <c r="G82" s="335"/>
      <c r="H82" s="335"/>
      <c r="I82" s="337"/>
      <c r="J82" s="335"/>
      <c r="K82" s="147">
        <f>+SUM(K78:K81)</f>
        <v>54191409.979999997</v>
      </c>
      <c r="L82" s="128"/>
      <c r="P82" s="374"/>
      <c r="Q82" s="375">
        <f>SUM(Q78:Q81)</f>
        <v>54191409.979999997</v>
      </c>
    </row>
    <row r="83" spans="1:17" s="124" customFormat="1" ht="30" customHeight="1" thickBot="1">
      <c r="A83" s="1"/>
      <c r="B83" s="3"/>
      <c r="C83" s="455" t="s">
        <v>94</v>
      </c>
      <c r="D83" s="456"/>
      <c r="E83" s="456"/>
      <c r="F83" s="456"/>
      <c r="G83" s="456"/>
      <c r="H83" s="456"/>
      <c r="I83" s="456"/>
      <c r="J83" s="457"/>
      <c r="K83" s="390">
        <f>+K82</f>
        <v>54191409.979999997</v>
      </c>
      <c r="L83" s="123"/>
      <c r="P83" s="372"/>
      <c r="Q83" s="375">
        <f>+Q82</f>
        <v>54191409.979999997</v>
      </c>
    </row>
    <row r="84" spans="1:17" s="10" customFormat="1" ht="14.4" thickBot="1">
      <c r="A84" s="1"/>
      <c r="B84" s="3"/>
      <c r="C84" s="148"/>
      <c r="D84" s="149"/>
      <c r="E84" s="149"/>
      <c r="F84" s="149"/>
      <c r="G84" s="149"/>
      <c r="H84" s="149"/>
      <c r="I84" s="149"/>
      <c r="J84" s="149"/>
      <c r="K84" s="150"/>
      <c r="L84" s="12"/>
      <c r="P84" s="376"/>
      <c r="Q84" s="376"/>
    </row>
    <row r="85" spans="1:17" s="10" customFormat="1" ht="30" customHeight="1">
      <c r="A85" s="1"/>
      <c r="B85" s="3"/>
      <c r="C85" s="151"/>
      <c r="D85" s="14"/>
      <c r="E85" s="13"/>
      <c r="F85" s="13"/>
      <c r="G85" s="167"/>
      <c r="H85" s="168"/>
      <c r="I85" s="169"/>
      <c r="J85" s="170"/>
      <c r="K85" s="15"/>
      <c r="L85" s="12"/>
      <c r="P85" s="376"/>
      <c r="Q85" s="376"/>
    </row>
    <row r="86" spans="1:17" s="10" customFormat="1" ht="30" customHeight="1">
      <c r="A86" s="1"/>
      <c r="B86" s="3"/>
      <c r="C86" s="151"/>
      <c r="D86" s="14"/>
      <c r="E86" s="13"/>
      <c r="F86" s="13"/>
      <c r="G86" s="20"/>
      <c r="H86" s="17"/>
      <c r="I86" s="18"/>
      <c r="J86" s="19"/>
      <c r="K86" s="16"/>
      <c r="L86" s="12"/>
      <c r="P86" s="376"/>
      <c r="Q86" s="376"/>
    </row>
    <row r="87" spans="1:17" s="10" customFormat="1" ht="30" customHeight="1">
      <c r="A87" s="1"/>
      <c r="B87" s="3"/>
      <c r="C87" s="151"/>
      <c r="D87" s="152"/>
      <c r="E87" s="152"/>
      <c r="F87" s="152"/>
      <c r="G87" s="20"/>
      <c r="H87" s="17"/>
      <c r="I87" s="18"/>
      <c r="J87" s="19"/>
      <c r="K87" s="16"/>
      <c r="L87" s="12"/>
      <c r="P87" s="376"/>
      <c r="Q87" s="376"/>
    </row>
    <row r="88" spans="1:17" s="10" customFormat="1" ht="30" customHeight="1">
      <c r="A88" s="1"/>
      <c r="B88" s="3"/>
      <c r="C88" s="151"/>
      <c r="D88" s="152"/>
      <c r="E88" s="152"/>
      <c r="F88" s="152"/>
      <c r="G88" s="20" t="s">
        <v>95</v>
      </c>
      <c r="H88" s="17"/>
      <c r="I88" s="18"/>
      <c r="J88" s="19"/>
      <c r="K88" s="21">
        <f>+K77</f>
        <v>330395978.41685164</v>
      </c>
      <c r="L88" s="12"/>
      <c r="P88" s="376"/>
      <c r="Q88" s="375">
        <f>+Q77</f>
        <v>330395978.41685164</v>
      </c>
    </row>
    <row r="89" spans="1:17" s="10" customFormat="1" ht="30" customHeight="1">
      <c r="A89" s="1"/>
      <c r="B89" s="3"/>
      <c r="C89" s="151"/>
      <c r="D89" s="14"/>
      <c r="E89" s="13"/>
      <c r="F89" s="13"/>
      <c r="G89" s="20" t="s">
        <v>96</v>
      </c>
      <c r="H89" s="17"/>
      <c r="I89" s="18"/>
      <c r="J89" s="19"/>
      <c r="K89" s="21">
        <f>+K83</f>
        <v>54191409.979999997</v>
      </c>
      <c r="L89" s="12"/>
      <c r="P89" s="376"/>
      <c r="Q89" s="375">
        <f>+Q83</f>
        <v>54191409.979999997</v>
      </c>
    </row>
    <row r="90" spans="1:17" s="10" customFormat="1" ht="30" customHeight="1">
      <c r="A90" s="1"/>
      <c r="B90" s="3"/>
      <c r="C90" s="151"/>
      <c r="D90" s="14"/>
      <c r="E90" s="13"/>
      <c r="F90" s="13"/>
      <c r="G90" s="20"/>
      <c r="H90" s="17"/>
      <c r="I90" s="18"/>
      <c r="J90" s="19"/>
      <c r="K90" s="16"/>
      <c r="L90" s="12"/>
      <c r="P90" s="376"/>
      <c r="Q90" s="376"/>
    </row>
    <row r="91" spans="1:17" s="10" customFormat="1" ht="30" customHeight="1" thickBot="1">
      <c r="A91" s="1"/>
      <c r="B91" s="3"/>
      <c r="C91" s="151"/>
      <c r="D91" s="14"/>
      <c r="E91" s="13"/>
      <c r="F91" s="153"/>
      <c r="G91" s="172"/>
      <c r="H91" s="173"/>
      <c r="I91" s="174"/>
      <c r="J91" s="175"/>
      <c r="K91" s="176"/>
      <c r="L91" s="12"/>
      <c r="P91" s="376"/>
      <c r="Q91" s="376"/>
    </row>
    <row r="92" spans="1:17" s="10" customFormat="1" ht="30" customHeight="1" thickBot="1">
      <c r="A92" s="1"/>
      <c r="B92" s="3"/>
      <c r="C92" s="154"/>
      <c r="D92" s="155"/>
      <c r="E92" s="156"/>
      <c r="F92" s="156"/>
      <c r="G92" s="177" t="s">
        <v>97</v>
      </c>
      <c r="H92" s="178"/>
      <c r="I92" s="179"/>
      <c r="J92" s="180"/>
      <c r="K92" s="181">
        <f>+K89+K88</f>
        <v>384587388.39685166</v>
      </c>
      <c r="L92" s="12"/>
      <c r="P92" s="376"/>
      <c r="Q92" s="375">
        <f>+Q89+Q88</f>
        <v>384587388.39685166</v>
      </c>
    </row>
    <row r="93" spans="1:17" s="10" customFormat="1" ht="14.4" thickBot="1">
      <c r="A93" s="1"/>
      <c r="B93" s="3"/>
      <c r="C93" s="13"/>
      <c r="D93" s="14"/>
      <c r="E93" s="14"/>
      <c r="F93" s="14"/>
      <c r="G93" s="13"/>
      <c r="H93" s="13"/>
      <c r="I93" s="22"/>
      <c r="J93" s="23"/>
      <c r="K93" s="24"/>
      <c r="L93" s="12"/>
      <c r="P93" s="376"/>
      <c r="Q93" s="376"/>
    </row>
    <row r="94" spans="1:17" s="10" customFormat="1">
      <c r="A94" s="1"/>
      <c r="B94" s="3"/>
      <c r="C94" s="25"/>
      <c r="D94" s="446"/>
      <c r="E94" s="446"/>
      <c r="F94" s="446"/>
      <c r="G94" s="446"/>
      <c r="H94" s="446"/>
      <c r="I94" s="446"/>
      <c r="J94" s="446"/>
      <c r="K94" s="447"/>
      <c r="L94" s="26"/>
      <c r="M94" s="387"/>
      <c r="N94" s="387"/>
      <c r="P94" s="376"/>
      <c r="Q94" s="376"/>
    </row>
    <row r="95" spans="1:17" s="10" customFormat="1" ht="46.5" customHeight="1">
      <c r="A95" s="1"/>
      <c r="B95" s="3"/>
      <c r="C95" s="448" t="s">
        <v>98</v>
      </c>
      <c r="D95" s="449"/>
      <c r="E95" s="449"/>
      <c r="F95" s="449"/>
      <c r="G95" s="449"/>
      <c r="H95" s="450" t="s">
        <v>8</v>
      </c>
      <c r="I95" s="450"/>
      <c r="J95" s="450"/>
      <c r="K95" s="182" t="s">
        <v>99</v>
      </c>
      <c r="L95" s="27"/>
      <c r="M95" s="388"/>
      <c r="N95" s="388"/>
      <c r="P95" s="376"/>
      <c r="Q95" s="376"/>
    </row>
    <row r="96" spans="1:17" s="10" customFormat="1" ht="32.25" customHeight="1">
      <c r="A96" s="1"/>
      <c r="B96" s="3"/>
      <c r="C96" s="448" t="s">
        <v>100</v>
      </c>
      <c r="D96" s="449"/>
      <c r="E96" s="449"/>
      <c r="F96" s="449"/>
      <c r="G96" s="449"/>
      <c r="H96" s="451" t="s">
        <v>101</v>
      </c>
      <c r="I96" s="451"/>
      <c r="J96" s="183" t="s">
        <v>102</v>
      </c>
      <c r="K96" s="166">
        <v>0.25</v>
      </c>
      <c r="L96" s="27"/>
      <c r="M96" s="388"/>
      <c r="N96" s="388"/>
      <c r="P96" s="376"/>
      <c r="Q96" s="376"/>
    </row>
    <row r="97" spans="1:17" s="10" customFormat="1" ht="30" customHeight="1">
      <c r="A97" s="1"/>
      <c r="B97" s="3"/>
      <c r="C97" s="448" t="s">
        <v>103</v>
      </c>
      <c r="D97" s="449"/>
      <c r="E97" s="449"/>
      <c r="F97" s="449"/>
      <c r="G97" s="449"/>
      <c r="H97" s="452" t="s">
        <v>104</v>
      </c>
      <c r="I97" s="453"/>
      <c r="J97" s="183" t="s">
        <v>105</v>
      </c>
      <c r="K97" s="166">
        <v>0.02</v>
      </c>
      <c r="L97" s="27"/>
      <c r="M97" s="388"/>
      <c r="N97" s="388"/>
      <c r="P97" s="376"/>
      <c r="Q97" s="376"/>
    </row>
    <row r="98" spans="1:17" s="10" customFormat="1" ht="58.5" customHeight="1">
      <c r="B98" s="11"/>
      <c r="C98" s="461"/>
      <c r="D98" s="462"/>
      <c r="E98" s="462"/>
      <c r="F98" s="462"/>
      <c r="G98" s="463"/>
      <c r="H98" s="470" t="s">
        <v>106</v>
      </c>
      <c r="I98" s="451"/>
      <c r="J98" s="183" t="s">
        <v>107</v>
      </c>
      <c r="K98" s="166">
        <v>0.08</v>
      </c>
      <c r="L98" s="12"/>
      <c r="P98" s="376"/>
      <c r="Q98" s="376"/>
    </row>
    <row r="99" spans="1:17" ht="39" customHeight="1">
      <c r="B99" s="3"/>
      <c r="C99" s="464"/>
      <c r="D99" s="465"/>
      <c r="E99" s="465"/>
      <c r="F99" s="465"/>
      <c r="G99" s="466"/>
      <c r="H99" s="451" t="s">
        <v>108</v>
      </c>
      <c r="I99" s="451"/>
      <c r="J99" s="183" t="s">
        <v>109</v>
      </c>
      <c r="K99" s="166">
        <v>0.35</v>
      </c>
      <c r="L99" s="4"/>
    </row>
    <row r="100" spans="1:17" ht="47.25" customHeight="1" thickBot="1">
      <c r="B100" s="3"/>
      <c r="C100" s="467"/>
      <c r="D100" s="468"/>
      <c r="E100" s="468"/>
      <c r="F100" s="468"/>
      <c r="G100" s="469"/>
      <c r="H100" s="471"/>
      <c r="I100" s="471"/>
      <c r="J100" s="471"/>
      <c r="K100" s="472"/>
      <c r="L100" s="4"/>
    </row>
    <row r="101" spans="1:17" ht="14.4" thickBot="1">
      <c r="B101" s="28"/>
      <c r="C101" s="29"/>
      <c r="D101" s="29"/>
      <c r="E101" s="30"/>
      <c r="F101" s="29"/>
      <c r="G101" s="31"/>
      <c r="H101" s="29"/>
      <c r="I101" s="29"/>
      <c r="J101" s="29"/>
      <c r="K101" s="29"/>
      <c r="L101" s="32"/>
    </row>
    <row r="102" spans="1:17" ht="14.4" thickTop="1">
      <c r="G102" s="1" t="s">
        <v>113</v>
      </c>
    </row>
    <row r="105" spans="1:17">
      <c r="B105" s="410" t="s">
        <v>0</v>
      </c>
      <c r="C105" s="410"/>
      <c r="D105" s="410"/>
      <c r="E105" s="410"/>
      <c r="F105" s="410"/>
      <c r="G105" s="410"/>
    </row>
    <row r="106" spans="1:17">
      <c r="B106" s="410" t="s">
        <v>1</v>
      </c>
      <c r="C106" s="410"/>
      <c r="D106" s="410"/>
      <c r="E106" s="410"/>
    </row>
    <row r="107" spans="1:17" ht="14.4" thickBot="1">
      <c r="B107" s="6"/>
      <c r="C107" s="7"/>
      <c r="D107" s="6"/>
      <c r="E107" s="7"/>
    </row>
    <row r="108" spans="1:17" ht="15" thickTop="1" thickBot="1">
      <c r="B108" s="411"/>
      <c r="C108" s="412"/>
      <c r="D108" s="412"/>
      <c r="E108" s="412"/>
      <c r="F108" s="412"/>
      <c r="G108" s="412"/>
      <c r="H108" s="412"/>
      <c r="I108" s="412"/>
      <c r="J108" s="412"/>
      <c r="K108" s="412"/>
      <c r="L108" s="413"/>
      <c r="M108" s="5"/>
      <c r="N108" s="5"/>
    </row>
    <row r="109" spans="1:17">
      <c r="B109" s="3"/>
      <c r="C109" s="414" t="s">
        <v>2</v>
      </c>
      <c r="D109" s="415"/>
      <c r="E109" s="415"/>
      <c r="F109" s="415"/>
      <c r="G109" s="415"/>
      <c r="H109" s="415"/>
      <c r="I109" s="415"/>
      <c r="J109" s="415"/>
      <c r="K109" s="416"/>
      <c r="L109" s="4"/>
    </row>
    <row r="110" spans="1:17">
      <c r="B110" s="3"/>
      <c r="C110" s="417" t="s">
        <v>110</v>
      </c>
      <c r="D110" s="418"/>
      <c r="E110" s="418"/>
      <c r="F110" s="418"/>
      <c r="G110" s="418"/>
      <c r="H110" s="418"/>
      <c r="I110" s="418"/>
      <c r="J110" s="418"/>
      <c r="K110" s="419"/>
      <c r="L110" s="4"/>
    </row>
    <row r="111" spans="1:17">
      <c r="A111" s="2"/>
      <c r="B111" s="33"/>
      <c r="C111" s="420" t="s">
        <v>111</v>
      </c>
      <c r="D111" s="421"/>
      <c r="E111" s="421"/>
      <c r="F111" s="421"/>
      <c r="G111" s="421"/>
      <c r="H111" s="421"/>
      <c r="I111" s="421"/>
      <c r="J111" s="421"/>
      <c r="K111" s="422"/>
      <c r="L111" s="8"/>
      <c r="M111" s="2"/>
      <c r="N111" s="2"/>
      <c r="O111" s="2"/>
    </row>
    <row r="112" spans="1:17">
      <c r="B112" s="3"/>
      <c r="C112" s="420"/>
      <c r="D112" s="421"/>
      <c r="E112" s="421"/>
      <c r="F112" s="421"/>
      <c r="G112" s="421"/>
      <c r="H112" s="421"/>
      <c r="I112" s="421"/>
      <c r="J112" s="421"/>
      <c r="K112" s="422"/>
      <c r="L112" s="4"/>
    </row>
    <row r="113" spans="1:17">
      <c r="B113" s="3"/>
      <c r="C113" s="431" t="s">
        <v>112</v>
      </c>
      <c r="D113" s="432"/>
      <c r="E113" s="432"/>
      <c r="F113" s="432"/>
      <c r="G113" s="432"/>
      <c r="H113" s="432"/>
      <c r="I113" s="432"/>
      <c r="J113" s="432"/>
      <c r="K113" s="433"/>
      <c r="L113" s="4"/>
    </row>
    <row r="114" spans="1:17" ht="14.4" thickBot="1">
      <c r="B114" s="3"/>
      <c r="C114" s="434"/>
      <c r="D114" s="435"/>
      <c r="E114" s="435"/>
      <c r="F114" s="435"/>
      <c r="G114" s="435"/>
      <c r="H114" s="435"/>
      <c r="I114" s="435"/>
      <c r="J114" s="435"/>
      <c r="K114" s="436"/>
      <c r="L114" s="4"/>
    </row>
    <row r="115" spans="1:17">
      <c r="B115" s="3"/>
      <c r="C115" s="437" t="s">
        <v>5</v>
      </c>
      <c r="D115" s="439" t="s">
        <v>6</v>
      </c>
      <c r="E115" s="441" t="s">
        <v>7</v>
      </c>
      <c r="F115" s="441"/>
      <c r="G115" s="437" t="s">
        <v>8</v>
      </c>
      <c r="H115" s="439" t="s">
        <v>9</v>
      </c>
      <c r="I115" s="439" t="s">
        <v>10</v>
      </c>
      <c r="J115" s="442" t="s">
        <v>11</v>
      </c>
      <c r="K115" s="444" t="s">
        <v>12</v>
      </c>
      <c r="L115" s="4"/>
    </row>
    <row r="116" spans="1:17" ht="14.4" thickBot="1">
      <c r="B116" s="3"/>
      <c r="C116" s="438"/>
      <c r="D116" s="440"/>
      <c r="E116" s="9" t="s">
        <v>13</v>
      </c>
      <c r="F116" s="9" t="s">
        <v>14</v>
      </c>
      <c r="G116" s="438"/>
      <c r="H116" s="440"/>
      <c r="I116" s="440"/>
      <c r="J116" s="443"/>
      <c r="K116" s="445"/>
      <c r="L116" s="4"/>
    </row>
    <row r="117" spans="1:17" ht="14.4" thickBot="1">
      <c r="B117" s="3"/>
      <c r="C117" s="120" t="s">
        <v>405</v>
      </c>
      <c r="D117" s="121"/>
      <c r="E117" s="121"/>
      <c r="F117" s="121"/>
      <c r="G117" s="121"/>
      <c r="H117" s="121"/>
      <c r="I117" s="121"/>
      <c r="J117" s="121"/>
      <c r="K117" s="122"/>
      <c r="L117" s="123"/>
      <c r="M117" s="124"/>
      <c r="N117" s="124"/>
      <c r="O117" s="124"/>
    </row>
    <row r="118" spans="1:17">
      <c r="A118" s="2"/>
      <c r="B118" s="33"/>
      <c r="C118" s="301"/>
      <c r="D118" s="302" t="s">
        <v>15</v>
      </c>
      <c r="E118" s="303"/>
      <c r="F118" s="303"/>
      <c r="G118" s="212" t="s">
        <v>16</v>
      </c>
      <c r="H118" s="305"/>
      <c r="I118" s="306"/>
      <c r="J118" s="307"/>
      <c r="K118" s="308"/>
      <c r="L118" s="128"/>
      <c r="M118" s="129"/>
      <c r="N118" s="129"/>
      <c r="O118" s="129"/>
    </row>
    <row r="119" spans="1:17" ht="57">
      <c r="B119" s="3"/>
      <c r="C119" s="309">
        <v>41</v>
      </c>
      <c r="D119" s="310" t="s">
        <v>17</v>
      </c>
      <c r="E119" s="423" t="s">
        <v>16</v>
      </c>
      <c r="F119" s="287" t="s">
        <v>420</v>
      </c>
      <c r="G119" s="185" t="s">
        <v>240</v>
      </c>
      <c r="H119" s="186" t="s">
        <v>19</v>
      </c>
      <c r="I119" s="187">
        <v>320</v>
      </c>
      <c r="J119" s="389">
        <f>P119</f>
        <v>101024.8</v>
      </c>
      <c r="K119" s="300">
        <f>+J119*I119</f>
        <v>32327936</v>
      </c>
      <c r="L119" s="123"/>
      <c r="M119" s="124"/>
      <c r="N119" s="299">
        <v>101024.8</v>
      </c>
      <c r="O119" s="124"/>
      <c r="P119" s="378">
        <f>ROUND(N119,2)</f>
        <v>101024.8</v>
      </c>
      <c r="Q119" s="378">
        <f>+I119*P119</f>
        <v>32327936</v>
      </c>
    </row>
    <row r="120" spans="1:17" ht="34.200000000000003">
      <c r="B120" s="3"/>
      <c r="C120" s="309">
        <v>42</v>
      </c>
      <c r="D120" s="310" t="s">
        <v>18</v>
      </c>
      <c r="E120" s="424"/>
      <c r="F120" s="287" t="s">
        <v>420</v>
      </c>
      <c r="G120" s="185" t="s">
        <v>25</v>
      </c>
      <c r="H120" s="186" t="s">
        <v>21</v>
      </c>
      <c r="I120" s="187">
        <v>32</v>
      </c>
      <c r="J120" s="389">
        <f t="shared" ref="J120:J183" si="19">P120</f>
        <v>110581.2</v>
      </c>
      <c r="K120" s="300">
        <f t="shared" ref="K120:K122" si="20">+J120*I120</f>
        <v>3538598.4</v>
      </c>
      <c r="L120" s="123"/>
      <c r="M120" s="124"/>
      <c r="N120" s="299">
        <v>110581.2</v>
      </c>
      <c r="O120" s="124"/>
      <c r="P120" s="378">
        <f>ROUND(N120,2)</f>
        <v>110581.2</v>
      </c>
      <c r="Q120" s="378">
        <f t="shared" ref="Q120:Q183" si="21">+I120*P120</f>
        <v>3538598.4</v>
      </c>
    </row>
    <row r="121" spans="1:17" ht="34.200000000000003">
      <c r="B121" s="3"/>
      <c r="C121" s="309">
        <v>43</v>
      </c>
      <c r="D121" s="310" t="s">
        <v>20</v>
      </c>
      <c r="E121" s="424"/>
      <c r="F121" s="287" t="s">
        <v>420</v>
      </c>
      <c r="G121" s="185" t="s">
        <v>27</v>
      </c>
      <c r="H121" s="186" t="s">
        <v>21</v>
      </c>
      <c r="I121" s="187">
        <v>40</v>
      </c>
      <c r="J121" s="389">
        <f t="shared" si="19"/>
        <v>77361.34</v>
      </c>
      <c r="K121" s="300">
        <f t="shared" si="20"/>
        <v>3094453.5999999996</v>
      </c>
      <c r="L121" s="123"/>
      <c r="M121" s="124"/>
      <c r="N121" s="299">
        <v>77361.337883999993</v>
      </c>
      <c r="O121" s="124"/>
      <c r="P121" s="378">
        <f>ROUND(N121,2)</f>
        <v>77361.34</v>
      </c>
      <c r="Q121" s="378">
        <f t="shared" si="21"/>
        <v>3094453.5999999996</v>
      </c>
    </row>
    <row r="122" spans="1:17" ht="34.200000000000003">
      <c r="B122" s="3"/>
      <c r="C122" s="309">
        <v>44</v>
      </c>
      <c r="D122" s="310" t="s">
        <v>22</v>
      </c>
      <c r="E122" s="424"/>
      <c r="F122" s="287" t="s">
        <v>420</v>
      </c>
      <c r="G122" s="185" t="s">
        <v>241</v>
      </c>
      <c r="H122" s="186" t="s">
        <v>21</v>
      </c>
      <c r="I122" s="187">
        <v>200</v>
      </c>
      <c r="J122" s="389">
        <f t="shared" si="19"/>
        <v>45506.66</v>
      </c>
      <c r="K122" s="300">
        <f t="shared" si="20"/>
        <v>9101332</v>
      </c>
      <c r="L122" s="123"/>
      <c r="M122" s="124"/>
      <c r="N122" s="299">
        <v>45506.662116000007</v>
      </c>
      <c r="O122" s="124"/>
      <c r="P122" s="378">
        <f>ROUND(N122,2)</f>
        <v>45506.66</v>
      </c>
      <c r="Q122" s="378">
        <f t="shared" si="21"/>
        <v>9101332</v>
      </c>
    </row>
    <row r="123" spans="1:17">
      <c r="A123" s="2"/>
      <c r="B123" s="33"/>
      <c r="C123" s="301"/>
      <c r="D123" s="302" t="s">
        <v>32</v>
      </c>
      <c r="E123" s="302"/>
      <c r="F123" s="302"/>
      <c r="G123" s="212" t="s">
        <v>39</v>
      </c>
      <c r="H123" s="305"/>
      <c r="I123" s="306"/>
      <c r="J123" s="307"/>
      <c r="K123" s="308"/>
      <c r="L123" s="128"/>
      <c r="M123" s="129"/>
      <c r="N123" s="307"/>
      <c r="O123" s="129"/>
      <c r="P123" s="378"/>
      <c r="Q123" s="378"/>
    </row>
    <row r="124" spans="1:17" ht="79.8">
      <c r="A124" s="2"/>
      <c r="B124" s="33"/>
      <c r="C124" s="309">
        <v>45</v>
      </c>
      <c r="D124" s="310" t="s">
        <v>33</v>
      </c>
      <c r="E124" s="425" t="s">
        <v>39</v>
      </c>
      <c r="F124" s="287" t="s">
        <v>37</v>
      </c>
      <c r="G124" s="193" t="s">
        <v>242</v>
      </c>
      <c r="H124" s="186" t="s">
        <v>19</v>
      </c>
      <c r="I124" s="213">
        <v>320</v>
      </c>
      <c r="J124" s="389">
        <f t="shared" si="19"/>
        <v>77361.34</v>
      </c>
      <c r="K124" s="300">
        <f>+J124*I124</f>
        <v>24755628.799999997</v>
      </c>
      <c r="L124" s="128"/>
      <c r="M124" s="129"/>
      <c r="N124" s="299">
        <v>77361.337883999993</v>
      </c>
      <c r="O124" s="129"/>
      <c r="P124" s="378">
        <f>ROUND(N124,2)</f>
        <v>77361.34</v>
      </c>
      <c r="Q124" s="378">
        <f t="shared" si="21"/>
        <v>24755628.799999997</v>
      </c>
    </row>
    <row r="125" spans="1:17" ht="57">
      <c r="A125" s="2"/>
      <c r="B125" s="33"/>
      <c r="C125" s="312">
        <v>46</v>
      </c>
      <c r="D125" s="310" t="s">
        <v>34</v>
      </c>
      <c r="E125" s="426"/>
      <c r="F125" s="287" t="s">
        <v>37</v>
      </c>
      <c r="G125" s="193" t="s">
        <v>243</v>
      </c>
      <c r="H125" s="186" t="s">
        <v>19</v>
      </c>
      <c r="I125" s="213">
        <v>650</v>
      </c>
      <c r="J125" s="389">
        <f t="shared" si="19"/>
        <v>27759.06</v>
      </c>
      <c r="K125" s="300">
        <f t="shared" ref="K125:K128" si="22">+J125*I125</f>
        <v>18043389</v>
      </c>
      <c r="L125" s="128"/>
      <c r="M125" s="129"/>
      <c r="N125" s="299">
        <v>27759.062116000005</v>
      </c>
      <c r="O125" s="129"/>
      <c r="P125" s="378">
        <f>ROUND(N125,2)</f>
        <v>27759.06</v>
      </c>
      <c r="Q125" s="378">
        <f t="shared" si="21"/>
        <v>18043389</v>
      </c>
    </row>
    <row r="126" spans="1:17" ht="57">
      <c r="A126" s="2"/>
      <c r="B126" s="33"/>
      <c r="C126" s="309">
        <v>47</v>
      </c>
      <c r="D126" s="310" t="s">
        <v>176</v>
      </c>
      <c r="E126" s="426"/>
      <c r="F126" s="287" t="s">
        <v>37</v>
      </c>
      <c r="G126" s="193" t="s">
        <v>244</v>
      </c>
      <c r="H126" s="186" t="s">
        <v>19</v>
      </c>
      <c r="I126" s="213">
        <v>650</v>
      </c>
      <c r="J126" s="389">
        <f t="shared" si="19"/>
        <v>37770.54</v>
      </c>
      <c r="K126" s="300">
        <f t="shared" si="22"/>
        <v>24550851</v>
      </c>
      <c r="L126" s="128"/>
      <c r="M126" s="129"/>
      <c r="N126" s="299">
        <v>37770.537884000005</v>
      </c>
      <c r="O126" s="129"/>
      <c r="P126" s="378">
        <f>ROUND(N126,2)</f>
        <v>37770.54</v>
      </c>
      <c r="Q126" s="378">
        <f t="shared" si="21"/>
        <v>24550851</v>
      </c>
    </row>
    <row r="127" spans="1:17" ht="79.8">
      <c r="A127" s="2"/>
      <c r="B127" s="33"/>
      <c r="C127" s="312">
        <v>48</v>
      </c>
      <c r="D127" s="310" t="s">
        <v>177</v>
      </c>
      <c r="E127" s="426"/>
      <c r="F127" s="287" t="s">
        <v>37</v>
      </c>
      <c r="G127" s="193" t="s">
        <v>245</v>
      </c>
      <c r="H127" s="186" t="s">
        <v>19</v>
      </c>
      <c r="I127" s="213">
        <v>650</v>
      </c>
      <c r="J127" s="389">
        <f t="shared" si="19"/>
        <v>116042</v>
      </c>
      <c r="K127" s="300">
        <f t="shared" si="22"/>
        <v>75427300</v>
      </c>
      <c r="L127" s="128"/>
      <c r="M127" s="129"/>
      <c r="N127" s="299">
        <v>116042.00000000001</v>
      </c>
      <c r="O127" s="129"/>
      <c r="P127" s="378">
        <f>ROUND(N127,2)</f>
        <v>116042</v>
      </c>
      <c r="Q127" s="378">
        <f t="shared" si="21"/>
        <v>75427300</v>
      </c>
    </row>
    <row r="128" spans="1:17" ht="45.6">
      <c r="B128" s="3"/>
      <c r="C128" s="309">
        <v>49</v>
      </c>
      <c r="D128" s="310" t="s">
        <v>178</v>
      </c>
      <c r="E128" s="427"/>
      <c r="F128" s="287" t="s">
        <v>37</v>
      </c>
      <c r="G128" s="193" t="s">
        <v>246</v>
      </c>
      <c r="H128" s="186" t="s">
        <v>19</v>
      </c>
      <c r="I128" s="213">
        <v>650</v>
      </c>
      <c r="J128" s="389">
        <f t="shared" si="19"/>
        <v>51877.599999999999</v>
      </c>
      <c r="K128" s="300">
        <f t="shared" si="22"/>
        <v>33720440</v>
      </c>
      <c r="L128" s="123"/>
      <c r="M128" s="124"/>
      <c r="N128" s="299">
        <v>51877.599999999999</v>
      </c>
      <c r="O128" s="124"/>
      <c r="P128" s="378">
        <f>ROUND(N128,2)</f>
        <v>51877.599999999999</v>
      </c>
      <c r="Q128" s="378">
        <f t="shared" si="21"/>
        <v>33720440</v>
      </c>
    </row>
    <row r="129" spans="2:17">
      <c r="B129" s="3"/>
      <c r="C129" s="301"/>
      <c r="D129" s="302" t="s">
        <v>185</v>
      </c>
      <c r="E129" s="302"/>
      <c r="F129" s="302"/>
      <c r="G129" s="212" t="s">
        <v>247</v>
      </c>
      <c r="H129" s="305"/>
      <c r="I129" s="306"/>
      <c r="J129" s="307"/>
      <c r="K129" s="308"/>
      <c r="L129" s="123"/>
      <c r="M129" s="124"/>
      <c r="N129" s="307"/>
      <c r="O129" s="124"/>
      <c r="P129" s="378"/>
      <c r="Q129" s="378"/>
    </row>
    <row r="130" spans="2:17" ht="40.200000000000003" customHeight="1">
      <c r="B130" s="3"/>
      <c r="C130" s="312">
        <v>50</v>
      </c>
      <c r="D130" s="340" t="s">
        <v>186</v>
      </c>
      <c r="E130" s="477" t="s">
        <v>247</v>
      </c>
      <c r="F130" s="341" t="s">
        <v>419</v>
      </c>
      <c r="G130" s="193" t="s">
        <v>248</v>
      </c>
      <c r="H130" s="186" t="s">
        <v>30</v>
      </c>
      <c r="I130" s="213">
        <v>5</v>
      </c>
      <c r="J130" s="389">
        <f t="shared" si="19"/>
        <v>187487.46</v>
      </c>
      <c r="K130" s="300">
        <f>+J130*I130</f>
        <v>937437.29999999993</v>
      </c>
      <c r="L130" s="123"/>
      <c r="M130" s="124"/>
      <c r="N130" s="311">
        <v>187487.46211599998</v>
      </c>
      <c r="O130" s="124"/>
      <c r="P130" s="378">
        <f t="shared" ref="P130:P137" si="23">ROUND(N130,2)</f>
        <v>187487.46</v>
      </c>
      <c r="Q130" s="378">
        <f t="shared" si="21"/>
        <v>937437.29999999993</v>
      </c>
    </row>
    <row r="131" spans="2:17">
      <c r="B131" s="3"/>
      <c r="C131" s="312">
        <v>51</v>
      </c>
      <c r="D131" s="340" t="s">
        <v>188</v>
      </c>
      <c r="E131" s="478"/>
      <c r="F131" s="341" t="s">
        <v>419</v>
      </c>
      <c r="G131" s="193" t="s">
        <v>48</v>
      </c>
      <c r="H131" s="186" t="s">
        <v>30</v>
      </c>
      <c r="I131" s="213">
        <v>5</v>
      </c>
      <c r="J131" s="389">
        <f t="shared" si="19"/>
        <v>77361.34</v>
      </c>
      <c r="K131" s="300">
        <f t="shared" ref="K131:K137" si="24">+J131*I131</f>
        <v>386806.69999999995</v>
      </c>
      <c r="L131" s="123"/>
      <c r="M131" s="124"/>
      <c r="N131" s="311">
        <v>77361.337883999993</v>
      </c>
      <c r="O131" s="124"/>
      <c r="P131" s="378">
        <f t="shared" si="23"/>
        <v>77361.34</v>
      </c>
      <c r="Q131" s="378">
        <f t="shared" si="21"/>
        <v>386806.69999999995</v>
      </c>
    </row>
    <row r="132" spans="2:17" ht="22.8">
      <c r="B132" s="3"/>
      <c r="C132" s="312">
        <v>52</v>
      </c>
      <c r="D132" s="340" t="s">
        <v>255</v>
      </c>
      <c r="E132" s="478"/>
      <c r="F132" s="341" t="s">
        <v>419</v>
      </c>
      <c r="G132" s="193" t="s">
        <v>249</v>
      </c>
      <c r="H132" s="186" t="s">
        <v>30</v>
      </c>
      <c r="I132" s="213">
        <v>5</v>
      </c>
      <c r="J132" s="389">
        <f t="shared" si="19"/>
        <v>237999.86</v>
      </c>
      <c r="K132" s="300">
        <f t="shared" si="24"/>
        <v>1189999.2999999998</v>
      </c>
      <c r="L132" s="123"/>
      <c r="M132" s="124"/>
      <c r="N132" s="311">
        <v>237999.862116</v>
      </c>
      <c r="O132" s="124"/>
      <c r="P132" s="378">
        <f t="shared" si="23"/>
        <v>237999.86</v>
      </c>
      <c r="Q132" s="378">
        <f t="shared" si="21"/>
        <v>1189999.2999999998</v>
      </c>
    </row>
    <row r="133" spans="2:17" ht="34.200000000000003">
      <c r="B133" s="3"/>
      <c r="C133" s="312">
        <v>53</v>
      </c>
      <c r="D133" s="340" t="s">
        <v>256</v>
      </c>
      <c r="E133" s="478"/>
      <c r="F133" s="341" t="s">
        <v>419</v>
      </c>
      <c r="G133" s="214" t="s">
        <v>250</v>
      </c>
      <c r="H133" s="215" t="s">
        <v>30</v>
      </c>
      <c r="I133" s="216">
        <v>6</v>
      </c>
      <c r="J133" s="389">
        <f t="shared" si="19"/>
        <v>202504.66</v>
      </c>
      <c r="K133" s="300">
        <f t="shared" si="24"/>
        <v>1215027.96</v>
      </c>
      <c r="L133" s="123"/>
      <c r="M133" s="124"/>
      <c r="N133" s="311">
        <v>202504.66211599999</v>
      </c>
      <c r="O133" s="124"/>
      <c r="P133" s="378">
        <f t="shared" si="23"/>
        <v>202504.66</v>
      </c>
      <c r="Q133" s="378">
        <f t="shared" si="21"/>
        <v>1215027.96</v>
      </c>
    </row>
    <row r="134" spans="2:17">
      <c r="B134" s="3"/>
      <c r="C134" s="312">
        <v>54</v>
      </c>
      <c r="D134" s="340" t="s">
        <v>257</v>
      </c>
      <c r="E134" s="478"/>
      <c r="F134" s="341" t="s">
        <v>419</v>
      </c>
      <c r="G134" s="214" t="s">
        <v>251</v>
      </c>
      <c r="H134" s="215" t="s">
        <v>30</v>
      </c>
      <c r="I134" s="216">
        <v>3</v>
      </c>
      <c r="J134" s="389">
        <f t="shared" si="19"/>
        <v>37770.54</v>
      </c>
      <c r="K134" s="300">
        <f t="shared" si="24"/>
        <v>113311.62</v>
      </c>
      <c r="L134" s="123"/>
      <c r="M134" s="124"/>
      <c r="N134" s="311">
        <v>37770.537884000005</v>
      </c>
      <c r="O134" s="124"/>
      <c r="P134" s="378">
        <f t="shared" si="23"/>
        <v>37770.54</v>
      </c>
      <c r="Q134" s="378">
        <f t="shared" si="21"/>
        <v>113311.62</v>
      </c>
    </row>
    <row r="135" spans="2:17" ht="34.200000000000003">
      <c r="B135" s="3"/>
      <c r="C135" s="312">
        <v>55</v>
      </c>
      <c r="D135" s="340" t="s">
        <v>258</v>
      </c>
      <c r="E135" s="478"/>
      <c r="F135" s="341" t="s">
        <v>419</v>
      </c>
      <c r="G135" s="214" t="s">
        <v>252</v>
      </c>
      <c r="H135" s="215" t="s">
        <v>30</v>
      </c>
      <c r="I135" s="216">
        <f>+I134</f>
        <v>3</v>
      </c>
      <c r="J135" s="389">
        <f t="shared" si="19"/>
        <v>262118.39999999999</v>
      </c>
      <c r="K135" s="300">
        <f t="shared" si="24"/>
        <v>786355.19999999995</v>
      </c>
      <c r="L135" s="123"/>
      <c r="M135" s="124"/>
      <c r="N135" s="299">
        <v>262118.40000000002</v>
      </c>
      <c r="O135" s="124"/>
      <c r="P135" s="378">
        <f t="shared" si="23"/>
        <v>262118.39999999999</v>
      </c>
      <c r="Q135" s="378">
        <f t="shared" si="21"/>
        <v>786355.19999999995</v>
      </c>
    </row>
    <row r="136" spans="2:17">
      <c r="B136" s="3"/>
      <c r="C136" s="312">
        <v>56</v>
      </c>
      <c r="D136" s="340" t="s">
        <v>259</v>
      </c>
      <c r="E136" s="478"/>
      <c r="F136" s="341" t="s">
        <v>419</v>
      </c>
      <c r="G136" s="214" t="s">
        <v>253</v>
      </c>
      <c r="H136" s="215" t="s">
        <v>30</v>
      </c>
      <c r="I136" s="216">
        <v>3</v>
      </c>
      <c r="J136" s="389">
        <f t="shared" si="19"/>
        <v>45506.66</v>
      </c>
      <c r="K136" s="300">
        <f t="shared" si="24"/>
        <v>136519.98000000001</v>
      </c>
      <c r="L136" s="123"/>
      <c r="M136" s="124"/>
      <c r="N136" s="299">
        <v>45506.662116000007</v>
      </c>
      <c r="O136" s="124"/>
      <c r="P136" s="378">
        <f t="shared" si="23"/>
        <v>45506.66</v>
      </c>
      <c r="Q136" s="378">
        <f t="shared" si="21"/>
        <v>136519.98000000001</v>
      </c>
    </row>
    <row r="137" spans="2:17">
      <c r="B137" s="3"/>
      <c r="C137" s="312">
        <v>57</v>
      </c>
      <c r="D137" s="340" t="s">
        <v>260</v>
      </c>
      <c r="E137" s="479"/>
      <c r="F137" s="341" t="s">
        <v>419</v>
      </c>
      <c r="G137" s="214" t="s">
        <v>254</v>
      </c>
      <c r="H137" s="215" t="s">
        <v>30</v>
      </c>
      <c r="I137" s="216">
        <f>+I136</f>
        <v>3</v>
      </c>
      <c r="J137" s="389">
        <f t="shared" si="19"/>
        <v>344030.4</v>
      </c>
      <c r="K137" s="300">
        <f t="shared" si="24"/>
        <v>1032091.2000000001</v>
      </c>
      <c r="L137" s="123"/>
      <c r="M137" s="124"/>
      <c r="N137" s="299">
        <v>344030.4</v>
      </c>
      <c r="O137" s="124"/>
      <c r="P137" s="378">
        <f t="shared" si="23"/>
        <v>344030.4</v>
      </c>
      <c r="Q137" s="378">
        <f t="shared" si="21"/>
        <v>1032091.2000000001</v>
      </c>
    </row>
    <row r="138" spans="2:17">
      <c r="B138" s="3"/>
      <c r="C138" s="301"/>
      <c r="D138" s="302" t="s">
        <v>190</v>
      </c>
      <c r="E138" s="302"/>
      <c r="F138" s="302"/>
      <c r="G138" s="212" t="s">
        <v>52</v>
      </c>
      <c r="H138" s="305"/>
      <c r="I138" s="306"/>
      <c r="J138" s="307"/>
      <c r="K138" s="308"/>
      <c r="L138" s="123"/>
      <c r="M138" s="124"/>
      <c r="N138" s="307"/>
      <c r="O138" s="124"/>
      <c r="P138" s="378"/>
      <c r="Q138" s="378"/>
    </row>
    <row r="139" spans="2:17">
      <c r="B139" s="3"/>
      <c r="C139" s="314">
        <v>58</v>
      </c>
      <c r="D139" s="310" t="s">
        <v>199</v>
      </c>
      <c r="E139" s="480" t="s">
        <v>52</v>
      </c>
      <c r="F139" s="186" t="s">
        <v>50</v>
      </c>
      <c r="G139" s="193" t="s">
        <v>53</v>
      </c>
      <c r="H139" s="186" t="s">
        <v>19</v>
      </c>
      <c r="I139" s="213">
        <v>350.7</v>
      </c>
      <c r="J139" s="389">
        <f t="shared" si="19"/>
        <v>13652</v>
      </c>
      <c r="K139" s="300">
        <f>+J139*I139</f>
        <v>4787756.3999999994</v>
      </c>
      <c r="L139" s="123"/>
      <c r="M139" s="124"/>
      <c r="N139" s="299">
        <v>13652</v>
      </c>
      <c r="O139" s="124"/>
      <c r="P139" s="378">
        <f>ROUND(N139,2)</f>
        <v>13652</v>
      </c>
      <c r="Q139" s="378">
        <f t="shared" si="21"/>
        <v>4787756.3999999994</v>
      </c>
    </row>
    <row r="140" spans="2:17" ht="45.6">
      <c r="B140" s="3"/>
      <c r="C140" s="314">
        <v>59</v>
      </c>
      <c r="D140" s="310" t="s">
        <v>200</v>
      </c>
      <c r="E140" s="481"/>
      <c r="F140" s="186" t="s">
        <v>50</v>
      </c>
      <c r="G140" s="193" t="s">
        <v>56</v>
      </c>
      <c r="H140" s="186" t="s">
        <v>19</v>
      </c>
      <c r="I140" s="213">
        <f>+I139</f>
        <v>350.7</v>
      </c>
      <c r="J140" s="389">
        <f t="shared" si="19"/>
        <v>86462.66</v>
      </c>
      <c r="K140" s="300">
        <f>+J140*I140</f>
        <v>30322454.862</v>
      </c>
      <c r="L140" s="123"/>
      <c r="M140" s="124"/>
      <c r="N140" s="299">
        <v>86462.662116000007</v>
      </c>
      <c r="O140" s="124"/>
      <c r="P140" s="378">
        <f>ROUND(N140,2)</f>
        <v>86462.66</v>
      </c>
      <c r="Q140" s="378">
        <f t="shared" si="21"/>
        <v>30322454.862</v>
      </c>
    </row>
    <row r="141" spans="2:17">
      <c r="B141" s="3"/>
      <c r="C141" s="301"/>
      <c r="D141" s="302" t="s">
        <v>282</v>
      </c>
      <c r="E141" s="302"/>
      <c r="F141" s="302"/>
      <c r="G141" s="212" t="s">
        <v>191</v>
      </c>
      <c r="H141" s="305"/>
      <c r="I141" s="306"/>
      <c r="J141" s="307"/>
      <c r="K141" s="308"/>
      <c r="L141" s="123"/>
      <c r="M141" s="124"/>
      <c r="N141" s="307"/>
      <c r="O141" s="124"/>
      <c r="P141" s="378"/>
      <c r="Q141" s="378"/>
    </row>
    <row r="142" spans="2:17" ht="22.8">
      <c r="B142" s="3"/>
      <c r="C142" s="314">
        <v>60</v>
      </c>
      <c r="D142" s="310" t="s">
        <v>283</v>
      </c>
      <c r="E142" s="423" t="s">
        <v>191</v>
      </c>
      <c r="F142" s="186" t="s">
        <v>418</v>
      </c>
      <c r="G142" s="193" t="s">
        <v>261</v>
      </c>
      <c r="H142" s="186" t="s">
        <v>21</v>
      </c>
      <c r="I142" s="213">
        <f>2.3+2.3+2.16+1.17+2.3+3</f>
        <v>13.23</v>
      </c>
      <c r="J142" s="389">
        <f t="shared" si="19"/>
        <v>21388.14</v>
      </c>
      <c r="K142" s="300">
        <f>+J142*I142</f>
        <v>282965.09220000001</v>
      </c>
      <c r="L142" s="123"/>
      <c r="M142" s="124"/>
      <c r="N142" s="299">
        <v>21388.137884000003</v>
      </c>
      <c r="O142" s="124"/>
      <c r="P142" s="378">
        <f t="shared" ref="P142:P157" si="25">ROUND(N142,2)</f>
        <v>21388.14</v>
      </c>
      <c r="Q142" s="378">
        <f t="shared" si="21"/>
        <v>282965.09220000001</v>
      </c>
    </row>
    <row r="143" spans="2:17" ht="22.8">
      <c r="B143" s="3"/>
      <c r="C143" s="314">
        <v>61</v>
      </c>
      <c r="D143" s="310" t="s">
        <v>284</v>
      </c>
      <c r="E143" s="424"/>
      <c r="F143" s="186" t="s">
        <v>418</v>
      </c>
      <c r="G143" s="193" t="s">
        <v>262</v>
      </c>
      <c r="H143" s="186" t="s">
        <v>19</v>
      </c>
      <c r="I143" s="213">
        <f xml:space="preserve"> 20</f>
        <v>20</v>
      </c>
      <c r="J143" s="389">
        <f t="shared" si="19"/>
        <v>237999.86</v>
      </c>
      <c r="K143" s="300">
        <f t="shared" ref="K143:K157" si="26">+J143*I143</f>
        <v>4759997.1999999993</v>
      </c>
      <c r="L143" s="123"/>
      <c r="M143" s="124"/>
      <c r="N143" s="299">
        <v>237999.862116</v>
      </c>
      <c r="O143" s="124"/>
      <c r="P143" s="378">
        <f t="shared" si="25"/>
        <v>237999.86</v>
      </c>
      <c r="Q143" s="378">
        <f t="shared" si="21"/>
        <v>4759997.1999999993</v>
      </c>
    </row>
    <row r="144" spans="2:17">
      <c r="B144" s="3"/>
      <c r="C144" s="314">
        <v>62</v>
      </c>
      <c r="D144" s="310" t="s">
        <v>287</v>
      </c>
      <c r="E144" s="424"/>
      <c r="F144" s="186" t="s">
        <v>418</v>
      </c>
      <c r="G144" s="214" t="s">
        <v>263</v>
      </c>
      <c r="H144" s="215" t="s">
        <v>30</v>
      </c>
      <c r="I144" s="216">
        <v>5</v>
      </c>
      <c r="J144" s="389">
        <f t="shared" si="19"/>
        <v>149716.94</v>
      </c>
      <c r="K144" s="300">
        <f t="shared" si="26"/>
        <v>748584.7</v>
      </c>
      <c r="L144" s="123"/>
      <c r="M144" s="124"/>
      <c r="N144" s="299">
        <v>149716.93788400001</v>
      </c>
      <c r="O144" s="124"/>
      <c r="P144" s="378">
        <f t="shared" si="25"/>
        <v>149716.94</v>
      </c>
      <c r="Q144" s="378">
        <f t="shared" si="21"/>
        <v>748584.7</v>
      </c>
    </row>
    <row r="145" spans="2:17" ht="22.8">
      <c r="B145" s="3"/>
      <c r="C145" s="314">
        <v>63</v>
      </c>
      <c r="D145" s="310" t="s">
        <v>288</v>
      </c>
      <c r="E145" s="424"/>
      <c r="F145" s="186" t="s">
        <v>418</v>
      </c>
      <c r="G145" s="214" t="s">
        <v>264</v>
      </c>
      <c r="H145" s="215" t="s">
        <v>43</v>
      </c>
      <c r="I145" s="216">
        <v>5</v>
      </c>
      <c r="J145" s="389">
        <f t="shared" si="19"/>
        <v>106485.6</v>
      </c>
      <c r="K145" s="300">
        <f t="shared" si="26"/>
        <v>532428</v>
      </c>
      <c r="L145" s="123"/>
      <c r="M145" s="124"/>
      <c r="N145" s="299">
        <v>106485.6</v>
      </c>
      <c r="O145" s="124"/>
      <c r="P145" s="378">
        <f t="shared" si="25"/>
        <v>106485.6</v>
      </c>
      <c r="Q145" s="378">
        <f t="shared" si="21"/>
        <v>532428</v>
      </c>
    </row>
    <row r="146" spans="2:17" ht="22.8">
      <c r="B146" s="3"/>
      <c r="C146" s="314">
        <v>64</v>
      </c>
      <c r="D146" s="310" t="s">
        <v>285</v>
      </c>
      <c r="E146" s="424"/>
      <c r="F146" s="186" t="s">
        <v>418</v>
      </c>
      <c r="G146" s="214" t="s">
        <v>265</v>
      </c>
      <c r="H146" s="215" t="s">
        <v>30</v>
      </c>
      <c r="I146" s="216">
        <f>+I145</f>
        <v>5</v>
      </c>
      <c r="J146" s="389">
        <f t="shared" si="19"/>
        <v>697617.2</v>
      </c>
      <c r="K146" s="300">
        <f t="shared" si="26"/>
        <v>3488086</v>
      </c>
      <c r="L146" s="123"/>
      <c r="M146" s="124"/>
      <c r="N146" s="299">
        <v>697617.2</v>
      </c>
      <c r="O146" s="124"/>
      <c r="P146" s="378">
        <f t="shared" si="25"/>
        <v>697617.2</v>
      </c>
      <c r="Q146" s="378">
        <f t="shared" si="21"/>
        <v>3488086</v>
      </c>
    </row>
    <row r="147" spans="2:17" ht="25.2" customHeight="1">
      <c r="B147" s="3"/>
      <c r="C147" s="314">
        <v>65</v>
      </c>
      <c r="D147" s="310" t="s">
        <v>286</v>
      </c>
      <c r="E147" s="424"/>
      <c r="F147" s="186" t="s">
        <v>418</v>
      </c>
      <c r="G147" s="214" t="s">
        <v>266</v>
      </c>
      <c r="H147" s="215" t="s">
        <v>30</v>
      </c>
      <c r="I147" s="216">
        <v>5</v>
      </c>
      <c r="J147" s="389">
        <f t="shared" si="19"/>
        <v>50512.4</v>
      </c>
      <c r="K147" s="300">
        <f t="shared" si="26"/>
        <v>252562</v>
      </c>
      <c r="L147" s="123"/>
      <c r="M147" s="124"/>
      <c r="N147" s="299">
        <v>50512.4</v>
      </c>
      <c r="O147" s="124"/>
      <c r="P147" s="378">
        <f t="shared" si="25"/>
        <v>50512.4</v>
      </c>
      <c r="Q147" s="378">
        <f t="shared" si="21"/>
        <v>252562</v>
      </c>
    </row>
    <row r="148" spans="2:17" ht="22.8">
      <c r="B148" s="3"/>
      <c r="C148" s="314">
        <v>66</v>
      </c>
      <c r="D148" s="310" t="s">
        <v>289</v>
      </c>
      <c r="E148" s="424"/>
      <c r="F148" s="186" t="s">
        <v>418</v>
      </c>
      <c r="G148" s="214" t="s">
        <v>267</v>
      </c>
      <c r="H148" s="215" t="s">
        <v>30</v>
      </c>
      <c r="I148" s="216">
        <f>+I147</f>
        <v>5</v>
      </c>
      <c r="J148" s="389">
        <f t="shared" si="19"/>
        <v>683965.2</v>
      </c>
      <c r="K148" s="300">
        <f t="shared" si="26"/>
        <v>3419826</v>
      </c>
      <c r="L148" s="123"/>
      <c r="M148" s="124"/>
      <c r="N148" s="299">
        <v>683965.2</v>
      </c>
      <c r="O148" s="124"/>
      <c r="P148" s="378">
        <f t="shared" si="25"/>
        <v>683965.2</v>
      </c>
      <c r="Q148" s="378">
        <f t="shared" si="21"/>
        <v>3419826</v>
      </c>
    </row>
    <row r="149" spans="2:17" ht="52.95" customHeight="1">
      <c r="B149" s="3"/>
      <c r="C149" s="314">
        <v>67</v>
      </c>
      <c r="D149" s="310" t="s">
        <v>290</v>
      </c>
      <c r="E149" s="424"/>
      <c r="F149" s="186" t="s">
        <v>418</v>
      </c>
      <c r="G149" s="193" t="s">
        <v>268</v>
      </c>
      <c r="H149" s="186" t="s">
        <v>19</v>
      </c>
      <c r="I149" s="213">
        <f>4*3*5</f>
        <v>60</v>
      </c>
      <c r="J149" s="389">
        <f t="shared" si="19"/>
        <v>45506.66</v>
      </c>
      <c r="K149" s="300">
        <f t="shared" si="26"/>
        <v>2730399.6</v>
      </c>
      <c r="L149" s="123"/>
      <c r="M149" s="124"/>
      <c r="N149" s="299">
        <v>45506.662116000007</v>
      </c>
      <c r="O149" s="124"/>
      <c r="P149" s="378">
        <f t="shared" si="25"/>
        <v>45506.66</v>
      </c>
      <c r="Q149" s="378">
        <f t="shared" si="21"/>
        <v>2730399.6</v>
      </c>
    </row>
    <row r="150" spans="2:17" ht="93" customHeight="1">
      <c r="B150" s="3"/>
      <c r="C150" s="314">
        <v>68</v>
      </c>
      <c r="D150" s="310" t="s">
        <v>291</v>
      </c>
      <c r="E150" s="424"/>
      <c r="F150" s="186" t="s">
        <v>418</v>
      </c>
      <c r="G150" s="193" t="s">
        <v>269</v>
      </c>
      <c r="H150" s="186" t="s">
        <v>19</v>
      </c>
      <c r="I150" s="213">
        <v>60</v>
      </c>
      <c r="J150" s="389">
        <f t="shared" si="19"/>
        <v>946083.6</v>
      </c>
      <c r="K150" s="300">
        <f t="shared" si="26"/>
        <v>56765016</v>
      </c>
      <c r="L150" s="123"/>
      <c r="M150" s="124"/>
      <c r="N150" s="299">
        <v>946083.60000000009</v>
      </c>
      <c r="O150" s="124"/>
      <c r="P150" s="378">
        <f t="shared" si="25"/>
        <v>946083.6</v>
      </c>
      <c r="Q150" s="378">
        <f t="shared" si="21"/>
        <v>56765016</v>
      </c>
    </row>
    <row r="151" spans="2:17" ht="41.4" customHeight="1">
      <c r="B151" s="3"/>
      <c r="C151" s="314">
        <v>69</v>
      </c>
      <c r="D151" s="310" t="s">
        <v>292</v>
      </c>
      <c r="E151" s="424"/>
      <c r="F151" s="186" t="s">
        <v>418</v>
      </c>
      <c r="G151" s="214" t="s">
        <v>270</v>
      </c>
      <c r="H151" s="186" t="s">
        <v>30</v>
      </c>
      <c r="I151" s="213">
        <v>5</v>
      </c>
      <c r="J151" s="389">
        <f t="shared" si="19"/>
        <v>1539490.54</v>
      </c>
      <c r="K151" s="300">
        <f t="shared" si="26"/>
        <v>7697452.7000000002</v>
      </c>
      <c r="L151" s="123"/>
      <c r="M151" s="124"/>
      <c r="N151" s="299">
        <v>1539490.537884</v>
      </c>
      <c r="O151" s="124"/>
      <c r="P151" s="378">
        <f t="shared" si="25"/>
        <v>1539490.54</v>
      </c>
      <c r="Q151" s="378">
        <f t="shared" si="21"/>
        <v>7697452.7000000002</v>
      </c>
    </row>
    <row r="152" spans="2:17">
      <c r="B152" s="3"/>
      <c r="C152" s="314">
        <v>70</v>
      </c>
      <c r="D152" s="310" t="s">
        <v>293</v>
      </c>
      <c r="E152" s="424"/>
      <c r="F152" s="186" t="s">
        <v>418</v>
      </c>
      <c r="G152" s="214" t="s">
        <v>271</v>
      </c>
      <c r="H152" s="215" t="s">
        <v>30</v>
      </c>
      <c r="I152" s="216">
        <v>5</v>
      </c>
      <c r="J152" s="389">
        <f t="shared" si="19"/>
        <v>34130</v>
      </c>
      <c r="K152" s="300">
        <f t="shared" si="26"/>
        <v>170650</v>
      </c>
      <c r="L152" s="123"/>
      <c r="M152" s="124"/>
      <c r="N152" s="299">
        <v>34130</v>
      </c>
      <c r="O152" s="124"/>
      <c r="P152" s="378">
        <f t="shared" si="25"/>
        <v>34130</v>
      </c>
      <c r="Q152" s="378">
        <f t="shared" si="21"/>
        <v>170650</v>
      </c>
    </row>
    <row r="153" spans="2:17" ht="34.200000000000003">
      <c r="B153" s="3"/>
      <c r="C153" s="314">
        <v>71</v>
      </c>
      <c r="D153" s="310" t="s">
        <v>294</v>
      </c>
      <c r="E153" s="424"/>
      <c r="F153" s="186" t="s">
        <v>418</v>
      </c>
      <c r="G153" s="214" t="s">
        <v>272</v>
      </c>
      <c r="H153" s="215" t="s">
        <v>30</v>
      </c>
      <c r="I153" s="216">
        <f>+I152</f>
        <v>5</v>
      </c>
      <c r="J153" s="389">
        <f t="shared" si="19"/>
        <v>2226186.14</v>
      </c>
      <c r="K153" s="300">
        <f t="shared" si="26"/>
        <v>11130930.700000001</v>
      </c>
      <c r="L153" s="123"/>
      <c r="M153" s="124"/>
      <c r="N153" s="299">
        <v>2226186.1378840003</v>
      </c>
      <c r="O153" s="124"/>
      <c r="P153" s="378">
        <f t="shared" si="25"/>
        <v>2226186.14</v>
      </c>
      <c r="Q153" s="378">
        <f t="shared" si="21"/>
        <v>11130930.700000001</v>
      </c>
    </row>
    <row r="154" spans="2:17">
      <c r="B154" s="3"/>
      <c r="C154" s="314">
        <v>72</v>
      </c>
      <c r="D154" s="310" t="s">
        <v>295</v>
      </c>
      <c r="E154" s="424"/>
      <c r="F154" s="186" t="s">
        <v>418</v>
      </c>
      <c r="G154" s="214" t="s">
        <v>273</v>
      </c>
      <c r="H154" s="215" t="s">
        <v>30</v>
      </c>
      <c r="I154" s="216">
        <v>5</v>
      </c>
      <c r="J154" s="389">
        <f t="shared" si="19"/>
        <v>37770.54</v>
      </c>
      <c r="K154" s="300">
        <f t="shared" si="26"/>
        <v>188852.7</v>
      </c>
      <c r="L154" s="123"/>
      <c r="M154" s="124"/>
      <c r="N154" s="299">
        <v>37770.537884000005</v>
      </c>
      <c r="O154" s="124"/>
      <c r="P154" s="378">
        <f t="shared" si="25"/>
        <v>37770.54</v>
      </c>
      <c r="Q154" s="378">
        <f t="shared" si="21"/>
        <v>188852.7</v>
      </c>
    </row>
    <row r="155" spans="2:17">
      <c r="B155" s="3"/>
      <c r="C155" s="314">
        <v>73</v>
      </c>
      <c r="D155" s="310" t="s">
        <v>296</v>
      </c>
      <c r="E155" s="424"/>
      <c r="F155" s="186" t="s">
        <v>418</v>
      </c>
      <c r="G155" s="214" t="s">
        <v>274</v>
      </c>
      <c r="H155" s="215" t="s">
        <v>30</v>
      </c>
      <c r="I155" s="216">
        <v>5</v>
      </c>
      <c r="J155" s="389">
        <f t="shared" si="19"/>
        <v>110126.14</v>
      </c>
      <c r="K155" s="300">
        <f t="shared" si="26"/>
        <v>550630.69999999995</v>
      </c>
      <c r="L155" s="123"/>
      <c r="M155" s="124"/>
      <c r="N155" s="299">
        <v>110126.13788400001</v>
      </c>
      <c r="O155" s="124"/>
      <c r="P155" s="378">
        <f t="shared" si="25"/>
        <v>110126.14</v>
      </c>
      <c r="Q155" s="378">
        <f t="shared" si="21"/>
        <v>550630.69999999995</v>
      </c>
    </row>
    <row r="156" spans="2:17">
      <c r="B156" s="3"/>
      <c r="C156" s="314">
        <v>74</v>
      </c>
      <c r="D156" s="310" t="s">
        <v>297</v>
      </c>
      <c r="E156" s="424"/>
      <c r="F156" s="186" t="s">
        <v>418</v>
      </c>
      <c r="G156" s="214" t="s">
        <v>275</v>
      </c>
      <c r="H156" s="215" t="s">
        <v>21</v>
      </c>
      <c r="I156" s="216">
        <v>2.2000000000000002</v>
      </c>
      <c r="J156" s="389">
        <f t="shared" si="19"/>
        <v>34130</v>
      </c>
      <c r="K156" s="300">
        <f t="shared" si="26"/>
        <v>75086</v>
      </c>
      <c r="L156" s="123"/>
      <c r="M156" s="124"/>
      <c r="N156" s="299">
        <v>34130</v>
      </c>
      <c r="O156" s="124"/>
      <c r="P156" s="378">
        <f t="shared" si="25"/>
        <v>34130</v>
      </c>
      <c r="Q156" s="378">
        <f t="shared" si="21"/>
        <v>75086</v>
      </c>
    </row>
    <row r="157" spans="2:17" ht="54" customHeight="1">
      <c r="B157" s="3"/>
      <c r="C157" s="314">
        <v>75</v>
      </c>
      <c r="D157" s="310" t="s">
        <v>298</v>
      </c>
      <c r="E157" s="430"/>
      <c r="F157" s="186" t="s">
        <v>418</v>
      </c>
      <c r="G157" s="214" t="s">
        <v>276</v>
      </c>
      <c r="H157" s="215" t="s">
        <v>21</v>
      </c>
      <c r="I157" s="216">
        <f>+I156</f>
        <v>2.2000000000000002</v>
      </c>
      <c r="J157" s="389">
        <f t="shared" si="19"/>
        <v>1780675.86</v>
      </c>
      <c r="K157" s="300">
        <f t="shared" si="26"/>
        <v>3917486.8920000005</v>
      </c>
      <c r="L157" s="123"/>
      <c r="M157" s="124"/>
      <c r="N157" s="299">
        <v>1780675.8621160001</v>
      </c>
      <c r="O157" s="124"/>
      <c r="P157" s="378">
        <f t="shared" si="25"/>
        <v>1780675.86</v>
      </c>
      <c r="Q157" s="378">
        <f t="shared" si="21"/>
        <v>3917486.8920000005</v>
      </c>
    </row>
    <row r="158" spans="2:17">
      <c r="B158" s="3"/>
      <c r="C158" s="301"/>
      <c r="D158" s="302" t="s">
        <v>299</v>
      </c>
      <c r="E158" s="303"/>
      <c r="F158" s="303"/>
      <c r="G158" s="369" t="s">
        <v>76</v>
      </c>
      <c r="H158" s="218"/>
      <c r="I158" s="219"/>
      <c r="J158" s="307"/>
      <c r="K158" s="308"/>
      <c r="L158" s="123"/>
      <c r="M158" s="124"/>
      <c r="N158" s="307"/>
      <c r="O158" s="124"/>
      <c r="P158" s="378"/>
      <c r="Q158" s="378"/>
    </row>
    <row r="159" spans="2:17">
      <c r="B159" s="3"/>
      <c r="C159" s="314">
        <v>76</v>
      </c>
      <c r="D159" s="310" t="s">
        <v>300</v>
      </c>
      <c r="E159" s="423" t="s">
        <v>76</v>
      </c>
      <c r="F159" s="186" t="s">
        <v>75</v>
      </c>
      <c r="G159" s="193" t="s">
        <v>277</v>
      </c>
      <c r="H159" s="186" t="s">
        <v>19</v>
      </c>
      <c r="I159" s="216">
        <v>500</v>
      </c>
      <c r="J159" s="389">
        <f t="shared" si="19"/>
        <v>114676.8</v>
      </c>
      <c r="K159" s="300">
        <f>+J159*I159</f>
        <v>57338400</v>
      </c>
      <c r="L159" s="123"/>
      <c r="M159" s="124"/>
      <c r="N159" s="299">
        <v>114676.80000000002</v>
      </c>
      <c r="O159" s="124"/>
      <c r="P159" s="378">
        <f>ROUND(N159,2)</f>
        <v>114676.8</v>
      </c>
      <c r="Q159" s="378">
        <f t="shared" si="21"/>
        <v>57338400</v>
      </c>
    </row>
    <row r="160" spans="2:17">
      <c r="B160" s="3"/>
      <c r="C160" s="314">
        <v>77</v>
      </c>
      <c r="D160" s="310" t="s">
        <v>301</v>
      </c>
      <c r="E160" s="424"/>
      <c r="F160" s="186" t="s">
        <v>75</v>
      </c>
      <c r="G160" s="193" t="s">
        <v>278</v>
      </c>
      <c r="H160" s="186" t="s">
        <v>21</v>
      </c>
      <c r="I160" s="216">
        <v>180</v>
      </c>
      <c r="J160" s="389">
        <f t="shared" si="19"/>
        <v>45506.66</v>
      </c>
      <c r="K160" s="300">
        <f t="shared" ref="K160:K161" si="27">+J160*I160</f>
        <v>8191198.8000000007</v>
      </c>
      <c r="L160" s="123"/>
      <c r="M160" s="124"/>
      <c r="N160" s="299">
        <v>45506.662116000007</v>
      </c>
      <c r="O160" s="124"/>
      <c r="P160" s="378">
        <f>ROUND(N160,2)</f>
        <v>45506.66</v>
      </c>
      <c r="Q160" s="378">
        <f t="shared" si="21"/>
        <v>8191198.8000000007</v>
      </c>
    </row>
    <row r="161" spans="1:17">
      <c r="B161" s="3"/>
      <c r="C161" s="314">
        <v>78</v>
      </c>
      <c r="D161" s="310" t="s">
        <v>302</v>
      </c>
      <c r="E161" s="430"/>
      <c r="F161" s="186" t="s">
        <v>75</v>
      </c>
      <c r="G161" s="214" t="s">
        <v>279</v>
      </c>
      <c r="H161" s="215" t="s">
        <v>19</v>
      </c>
      <c r="I161" s="216">
        <v>490</v>
      </c>
      <c r="J161" s="389">
        <f t="shared" si="19"/>
        <v>34130</v>
      </c>
      <c r="K161" s="300">
        <f t="shared" si="27"/>
        <v>16723700</v>
      </c>
      <c r="L161" s="123"/>
      <c r="M161" s="124"/>
      <c r="N161" s="299">
        <v>34130</v>
      </c>
      <c r="O161" s="124"/>
      <c r="P161" s="378">
        <f>ROUND(N161,2)</f>
        <v>34130</v>
      </c>
      <c r="Q161" s="378">
        <f t="shared" si="21"/>
        <v>16723700</v>
      </c>
    </row>
    <row r="162" spans="1:17">
      <c r="B162" s="3"/>
      <c r="C162" s="301"/>
      <c r="D162" s="302" t="s">
        <v>303</v>
      </c>
      <c r="E162" s="303"/>
      <c r="F162" s="303"/>
      <c r="G162" s="369" t="s">
        <v>280</v>
      </c>
      <c r="H162" s="218"/>
      <c r="I162" s="219"/>
      <c r="J162" s="307"/>
      <c r="K162" s="308"/>
      <c r="L162" s="123"/>
      <c r="M162" s="124"/>
      <c r="N162" s="307"/>
      <c r="O162" s="124"/>
      <c r="P162" s="378"/>
      <c r="Q162" s="378"/>
    </row>
    <row r="163" spans="1:17">
      <c r="B163" s="3"/>
      <c r="C163" s="314">
        <v>79</v>
      </c>
      <c r="D163" s="310" t="s">
        <v>304</v>
      </c>
      <c r="E163" s="331" t="s">
        <v>407</v>
      </c>
      <c r="F163" s="186" t="s">
        <v>417</v>
      </c>
      <c r="G163" s="193" t="s">
        <v>281</v>
      </c>
      <c r="H163" s="186" t="s">
        <v>30</v>
      </c>
      <c r="I163" s="187">
        <v>6</v>
      </c>
      <c r="J163" s="389">
        <f t="shared" si="19"/>
        <v>170650</v>
      </c>
      <c r="K163" s="300">
        <f>+J163*I163</f>
        <v>1023900</v>
      </c>
      <c r="L163" s="123"/>
      <c r="M163" s="124"/>
      <c r="N163" s="299">
        <v>170650</v>
      </c>
      <c r="O163" s="124"/>
      <c r="P163" s="378">
        <f>ROUND(N163,2)</f>
        <v>170650</v>
      </c>
      <c r="Q163" s="378">
        <f t="shared" si="21"/>
        <v>1023900</v>
      </c>
    </row>
    <row r="164" spans="1:17" ht="14.4" thickBot="1">
      <c r="B164" s="3"/>
      <c r="C164" s="315" t="s">
        <v>35</v>
      </c>
      <c r="D164" s="316"/>
      <c r="E164" s="317"/>
      <c r="F164" s="318"/>
      <c r="G164" s="316"/>
      <c r="H164" s="316"/>
      <c r="I164" s="342"/>
      <c r="J164" s="389">
        <f t="shared" si="19"/>
        <v>0</v>
      </c>
      <c r="K164" s="321">
        <f>+SUM(K119:K163)</f>
        <v>445455842.40619999</v>
      </c>
      <c r="L164" s="123"/>
      <c r="M164" s="124"/>
      <c r="N164" s="316"/>
      <c r="O164" s="124"/>
      <c r="P164" s="378"/>
      <c r="Q164" s="379">
        <f>+SUM(Q119:Q163)</f>
        <v>445455842.40619999</v>
      </c>
    </row>
    <row r="165" spans="1:17" ht="14.4" thickBot="1">
      <c r="B165" s="3"/>
      <c r="C165" s="322" t="s">
        <v>322</v>
      </c>
      <c r="D165" s="323"/>
      <c r="E165" s="323"/>
      <c r="F165" s="324"/>
      <c r="G165" s="323"/>
      <c r="H165" s="323"/>
      <c r="I165" s="323"/>
      <c r="J165" s="323"/>
      <c r="K165" s="326"/>
      <c r="L165" s="123"/>
      <c r="M165" s="124"/>
      <c r="N165" s="323"/>
      <c r="O165" s="124"/>
      <c r="P165" s="378"/>
      <c r="Q165" s="378"/>
    </row>
    <row r="166" spans="1:17">
      <c r="A166" s="2"/>
      <c r="B166" s="33"/>
      <c r="C166" s="301"/>
      <c r="D166" s="302" t="s">
        <v>36</v>
      </c>
      <c r="E166" s="302"/>
      <c r="F166" s="302"/>
      <c r="G166" s="212" t="s">
        <v>77</v>
      </c>
      <c r="H166" s="305"/>
      <c r="I166" s="306"/>
      <c r="J166" s="307"/>
      <c r="K166" s="308"/>
      <c r="L166" s="128"/>
      <c r="M166" s="129"/>
      <c r="N166" s="307"/>
      <c r="O166" s="129"/>
      <c r="P166" s="378"/>
      <c r="Q166" s="378"/>
    </row>
    <row r="167" spans="1:17" ht="22.8">
      <c r="A167" s="2"/>
      <c r="B167" s="33"/>
      <c r="C167" s="309">
        <v>80</v>
      </c>
      <c r="D167" s="310" t="s">
        <v>38</v>
      </c>
      <c r="E167" s="423" t="s">
        <v>77</v>
      </c>
      <c r="F167" s="310" t="s">
        <v>412</v>
      </c>
      <c r="G167" s="193" t="s">
        <v>206</v>
      </c>
      <c r="H167" s="186" t="s">
        <v>30</v>
      </c>
      <c r="I167" s="213">
        <v>70</v>
      </c>
      <c r="J167" s="389">
        <f t="shared" si="19"/>
        <v>21388.14</v>
      </c>
      <c r="K167" s="300">
        <f>+J167*I167</f>
        <v>1497169.8</v>
      </c>
      <c r="L167" s="128"/>
      <c r="M167" s="129"/>
      <c r="N167" s="299">
        <v>21388.137884000003</v>
      </c>
      <c r="O167" s="129"/>
      <c r="P167" s="378">
        <f>ROUND(N167,2)</f>
        <v>21388.14</v>
      </c>
      <c r="Q167" s="378">
        <f t="shared" si="21"/>
        <v>1497169.8</v>
      </c>
    </row>
    <row r="168" spans="1:17" ht="69.599999999999994" customHeight="1">
      <c r="A168" s="2"/>
      <c r="B168" s="33"/>
      <c r="C168" s="309">
        <v>81</v>
      </c>
      <c r="D168" s="310" t="s">
        <v>40</v>
      </c>
      <c r="E168" s="424"/>
      <c r="F168" s="310" t="s">
        <v>412</v>
      </c>
      <c r="G168" s="193" t="s">
        <v>305</v>
      </c>
      <c r="H168" s="186" t="s">
        <v>30</v>
      </c>
      <c r="I168" s="213">
        <v>40</v>
      </c>
      <c r="J168" s="389">
        <f t="shared" si="19"/>
        <v>281231.2</v>
      </c>
      <c r="K168" s="300">
        <f t="shared" ref="K168:K169" si="28">+J168*I168</f>
        <v>11249248</v>
      </c>
      <c r="L168" s="128"/>
      <c r="M168" s="129"/>
      <c r="N168" s="299">
        <v>281231.2</v>
      </c>
      <c r="O168" s="129"/>
      <c r="P168" s="378">
        <f>ROUND(N168,2)</f>
        <v>281231.2</v>
      </c>
      <c r="Q168" s="378">
        <f t="shared" si="21"/>
        <v>11249248</v>
      </c>
    </row>
    <row r="169" spans="1:17" ht="57">
      <c r="A169" s="2"/>
      <c r="B169" s="33"/>
      <c r="C169" s="309">
        <v>82</v>
      </c>
      <c r="D169" s="310" t="s">
        <v>41</v>
      </c>
      <c r="E169" s="430"/>
      <c r="F169" s="310" t="s">
        <v>412</v>
      </c>
      <c r="G169" s="193" t="s">
        <v>306</v>
      </c>
      <c r="H169" s="186" t="s">
        <v>30</v>
      </c>
      <c r="I169" s="213">
        <v>6</v>
      </c>
      <c r="J169" s="389">
        <f t="shared" si="19"/>
        <v>237999.86</v>
      </c>
      <c r="K169" s="300">
        <f t="shared" si="28"/>
        <v>1427999.16</v>
      </c>
      <c r="L169" s="128"/>
      <c r="M169" s="129"/>
      <c r="N169" s="299">
        <v>237999.862116</v>
      </c>
      <c r="O169" s="129"/>
      <c r="P169" s="378">
        <f>ROUND(N169,2)</f>
        <v>237999.86</v>
      </c>
      <c r="Q169" s="378">
        <f t="shared" si="21"/>
        <v>1427999.16</v>
      </c>
    </row>
    <row r="170" spans="1:17">
      <c r="A170" s="2"/>
      <c r="B170" s="33"/>
      <c r="C170" s="301"/>
      <c r="D170" s="302" t="s">
        <v>44</v>
      </c>
      <c r="E170" s="302"/>
      <c r="F170" s="302"/>
      <c r="G170" s="285" t="s">
        <v>208</v>
      </c>
      <c r="H170" s="303"/>
      <c r="I170" s="303"/>
      <c r="J170" s="307"/>
      <c r="K170" s="308"/>
      <c r="L170" s="128"/>
      <c r="M170" s="129"/>
      <c r="N170" s="307"/>
      <c r="O170" s="129"/>
      <c r="P170" s="378"/>
      <c r="Q170" s="378"/>
    </row>
    <row r="171" spans="1:17" ht="57">
      <c r="A171" s="2"/>
      <c r="B171" s="33"/>
      <c r="C171" s="309">
        <v>83</v>
      </c>
      <c r="D171" s="310" t="s">
        <v>46</v>
      </c>
      <c r="E171" s="423" t="s">
        <v>208</v>
      </c>
      <c r="F171" s="310" t="s">
        <v>416</v>
      </c>
      <c r="G171" s="193" t="s">
        <v>307</v>
      </c>
      <c r="H171" s="186" t="s">
        <v>30</v>
      </c>
      <c r="I171" s="213">
        <v>10</v>
      </c>
      <c r="J171" s="389">
        <f t="shared" si="19"/>
        <v>96474.14</v>
      </c>
      <c r="K171" s="300">
        <f>+J171*I171</f>
        <v>964741.4</v>
      </c>
      <c r="L171" s="128"/>
      <c r="M171" s="129"/>
      <c r="N171" s="299">
        <v>96474.137884000011</v>
      </c>
      <c r="O171" s="129"/>
      <c r="P171" s="378">
        <f>ROUND(N171,2)</f>
        <v>96474.14</v>
      </c>
      <c r="Q171" s="378">
        <f t="shared" si="21"/>
        <v>964741.4</v>
      </c>
    </row>
    <row r="172" spans="1:17" ht="68.400000000000006">
      <c r="A172" s="2"/>
      <c r="B172" s="33"/>
      <c r="C172" s="309">
        <v>84</v>
      </c>
      <c r="D172" s="310" t="s">
        <v>47</v>
      </c>
      <c r="E172" s="430"/>
      <c r="F172" s="310" t="s">
        <v>416</v>
      </c>
      <c r="G172" s="225" t="s">
        <v>308</v>
      </c>
      <c r="H172" s="186" t="s">
        <v>30</v>
      </c>
      <c r="I172" s="213">
        <v>8</v>
      </c>
      <c r="J172" s="389">
        <f t="shared" si="19"/>
        <v>86462.66</v>
      </c>
      <c r="K172" s="300">
        <f>+J172*I172</f>
        <v>691701.28</v>
      </c>
      <c r="L172" s="128"/>
      <c r="M172" s="129"/>
      <c r="N172" s="328">
        <v>86462.662116000007</v>
      </c>
      <c r="O172" s="129"/>
      <c r="P172" s="378">
        <f>ROUND(N172,2)</f>
        <v>86462.66</v>
      </c>
      <c r="Q172" s="378">
        <f t="shared" si="21"/>
        <v>691701.28</v>
      </c>
    </row>
    <row r="173" spans="1:17">
      <c r="A173" s="2"/>
      <c r="B173" s="33"/>
      <c r="C173" s="301"/>
      <c r="D173" s="302" t="s">
        <v>49</v>
      </c>
      <c r="E173" s="303"/>
      <c r="F173" s="303"/>
      <c r="G173" s="369" t="s">
        <v>78</v>
      </c>
      <c r="H173" s="343"/>
      <c r="I173" s="219"/>
      <c r="J173" s="307"/>
      <c r="K173" s="308"/>
      <c r="L173" s="128"/>
      <c r="M173" s="129"/>
      <c r="N173" s="307"/>
      <c r="O173" s="129"/>
      <c r="P173" s="378"/>
      <c r="Q173" s="378"/>
    </row>
    <row r="174" spans="1:17" ht="84" customHeight="1">
      <c r="A174" s="2"/>
      <c r="B174" s="33"/>
      <c r="C174" s="309">
        <v>85</v>
      </c>
      <c r="D174" s="310" t="s">
        <v>51</v>
      </c>
      <c r="E174" s="423" t="s">
        <v>78</v>
      </c>
      <c r="F174" s="310" t="s">
        <v>411</v>
      </c>
      <c r="G174" s="193" t="s">
        <v>211</v>
      </c>
      <c r="H174" s="344" t="s">
        <v>30</v>
      </c>
      <c r="I174" s="213">
        <v>6</v>
      </c>
      <c r="J174" s="389">
        <f t="shared" si="19"/>
        <v>93743.74</v>
      </c>
      <c r="K174" s="300">
        <f>+J174*I174</f>
        <v>562462.44000000006</v>
      </c>
      <c r="L174" s="128"/>
      <c r="M174" s="129"/>
      <c r="N174" s="328">
        <v>93743.737884000016</v>
      </c>
      <c r="O174" s="129"/>
      <c r="P174" s="378">
        <f>ROUND(N174,2)</f>
        <v>93743.74</v>
      </c>
      <c r="Q174" s="378">
        <f t="shared" si="21"/>
        <v>562462.44000000006</v>
      </c>
    </row>
    <row r="175" spans="1:17" ht="67.2" customHeight="1">
      <c r="A175" s="2"/>
      <c r="B175" s="33"/>
      <c r="C175" s="309">
        <v>86</v>
      </c>
      <c r="D175" s="310" t="s">
        <v>54</v>
      </c>
      <c r="E175" s="424"/>
      <c r="F175" s="310" t="s">
        <v>411</v>
      </c>
      <c r="G175" s="225" t="s">
        <v>309</v>
      </c>
      <c r="H175" s="344" t="s">
        <v>30</v>
      </c>
      <c r="I175" s="213">
        <v>10</v>
      </c>
      <c r="J175" s="389">
        <f t="shared" si="19"/>
        <v>162458.79999999999</v>
      </c>
      <c r="K175" s="300">
        <f t="shared" ref="K175:K176" si="29">+J175*I175</f>
        <v>1624588</v>
      </c>
      <c r="L175" s="128"/>
      <c r="M175" s="129"/>
      <c r="N175" s="328">
        <v>162458.79999999999</v>
      </c>
      <c r="O175" s="129"/>
      <c r="P175" s="378">
        <f>ROUND(N175,2)</f>
        <v>162458.79999999999</v>
      </c>
      <c r="Q175" s="378">
        <f t="shared" si="21"/>
        <v>1624588</v>
      </c>
    </row>
    <row r="176" spans="1:17" ht="55.95" customHeight="1">
      <c r="A176" s="2"/>
      <c r="B176" s="33"/>
      <c r="C176" s="309">
        <v>87</v>
      </c>
      <c r="D176" s="310" t="s">
        <v>55</v>
      </c>
      <c r="E176" s="430"/>
      <c r="F176" s="310" t="s">
        <v>411</v>
      </c>
      <c r="G176" s="226" t="s">
        <v>216</v>
      </c>
      <c r="H176" s="344" t="s">
        <v>220</v>
      </c>
      <c r="I176" s="213">
        <v>6</v>
      </c>
      <c r="J176" s="389">
        <f t="shared" si="19"/>
        <v>202504.66</v>
      </c>
      <c r="K176" s="300">
        <f t="shared" si="29"/>
        <v>1215027.96</v>
      </c>
      <c r="L176" s="128"/>
      <c r="M176" s="129"/>
      <c r="N176" s="328">
        <v>202504.66211599999</v>
      </c>
      <c r="O176" s="129"/>
      <c r="P176" s="378">
        <f>ROUND(N176,2)</f>
        <v>202504.66</v>
      </c>
      <c r="Q176" s="378">
        <f t="shared" si="21"/>
        <v>1215027.96</v>
      </c>
    </row>
    <row r="177" spans="1:17">
      <c r="A177" s="2"/>
      <c r="B177" s="33"/>
      <c r="C177" s="301"/>
      <c r="D177" s="302" t="s">
        <v>57</v>
      </c>
      <c r="E177" s="303"/>
      <c r="F177" s="303"/>
      <c r="G177" s="369" t="s">
        <v>79</v>
      </c>
      <c r="H177" s="218"/>
      <c r="I177" s="219"/>
      <c r="J177" s="307"/>
      <c r="K177" s="308"/>
      <c r="L177" s="128"/>
      <c r="M177" s="129"/>
      <c r="N177" s="307"/>
      <c r="O177" s="129"/>
      <c r="P177" s="378"/>
      <c r="Q177" s="378"/>
    </row>
    <row r="178" spans="1:17" ht="22.8">
      <c r="A178" s="2"/>
      <c r="B178" s="33"/>
      <c r="C178" s="309">
        <v>88</v>
      </c>
      <c r="D178" s="310" t="s">
        <v>58</v>
      </c>
      <c r="E178" s="423" t="s">
        <v>79</v>
      </c>
      <c r="F178" s="330" t="s">
        <v>415</v>
      </c>
      <c r="G178" s="193" t="s">
        <v>218</v>
      </c>
      <c r="H178" s="186" t="s">
        <v>30</v>
      </c>
      <c r="I178" s="213">
        <v>1</v>
      </c>
      <c r="J178" s="389">
        <f t="shared" si="19"/>
        <v>211606</v>
      </c>
      <c r="K178" s="300">
        <f>+J178*I178</f>
        <v>211606</v>
      </c>
      <c r="L178" s="128"/>
      <c r="M178" s="129"/>
      <c r="N178" s="328">
        <v>211606</v>
      </c>
      <c r="O178" s="129"/>
      <c r="P178" s="378">
        <f t="shared" ref="P178:P187" si="30">ROUND(N178,2)</f>
        <v>211606</v>
      </c>
      <c r="Q178" s="378">
        <f t="shared" si="21"/>
        <v>211606</v>
      </c>
    </row>
    <row r="179" spans="1:17" ht="194.4" customHeight="1">
      <c r="A179" s="2"/>
      <c r="B179" s="33"/>
      <c r="C179" s="309">
        <v>89</v>
      </c>
      <c r="D179" s="310" t="s">
        <v>59</v>
      </c>
      <c r="E179" s="424"/>
      <c r="F179" s="330" t="s">
        <v>415</v>
      </c>
      <c r="G179" s="193" t="s">
        <v>310</v>
      </c>
      <c r="H179" s="186" t="s">
        <v>30</v>
      </c>
      <c r="I179" s="213">
        <v>1</v>
      </c>
      <c r="J179" s="389">
        <f t="shared" si="19"/>
        <v>8181188.54</v>
      </c>
      <c r="K179" s="300">
        <f t="shared" ref="K179:K187" si="31">+J179*I179</f>
        <v>8181188.54</v>
      </c>
      <c r="L179" s="128"/>
      <c r="M179" s="129"/>
      <c r="N179" s="328">
        <v>8181188.5378840007</v>
      </c>
      <c r="O179" s="129"/>
      <c r="P179" s="378">
        <f t="shared" si="30"/>
        <v>8181188.54</v>
      </c>
      <c r="Q179" s="378">
        <f t="shared" si="21"/>
        <v>8181188.54</v>
      </c>
    </row>
    <row r="180" spans="1:17" ht="22.8">
      <c r="A180" s="2"/>
      <c r="B180" s="33"/>
      <c r="C180" s="309">
        <v>90</v>
      </c>
      <c r="D180" s="310" t="s">
        <v>60</v>
      </c>
      <c r="E180" s="424"/>
      <c r="F180" s="330" t="s">
        <v>415</v>
      </c>
      <c r="G180" s="193" t="s">
        <v>311</v>
      </c>
      <c r="H180" s="186" t="s">
        <v>21</v>
      </c>
      <c r="I180" s="213">
        <v>30</v>
      </c>
      <c r="J180" s="389">
        <f t="shared" si="19"/>
        <v>114676.8</v>
      </c>
      <c r="K180" s="300">
        <f t="shared" si="31"/>
        <v>3440304</v>
      </c>
      <c r="L180" s="128"/>
      <c r="M180" s="129"/>
      <c r="N180" s="328">
        <v>114676.80000000002</v>
      </c>
      <c r="O180" s="129"/>
      <c r="P180" s="378">
        <f t="shared" si="30"/>
        <v>114676.8</v>
      </c>
      <c r="Q180" s="378">
        <f t="shared" si="21"/>
        <v>3440304</v>
      </c>
    </row>
    <row r="181" spans="1:17" ht="45.6">
      <c r="A181" s="2"/>
      <c r="B181" s="33"/>
      <c r="C181" s="309">
        <v>91</v>
      </c>
      <c r="D181" s="310" t="s">
        <v>61</v>
      </c>
      <c r="E181" s="424"/>
      <c r="F181" s="330" t="s">
        <v>415</v>
      </c>
      <c r="G181" s="193" t="s">
        <v>312</v>
      </c>
      <c r="H181" s="186" t="s">
        <v>21</v>
      </c>
      <c r="I181" s="213">
        <v>30</v>
      </c>
      <c r="J181" s="389">
        <f t="shared" si="19"/>
        <v>69625.2</v>
      </c>
      <c r="K181" s="300">
        <f t="shared" si="31"/>
        <v>2088756</v>
      </c>
      <c r="L181" s="128"/>
      <c r="M181" s="129"/>
      <c r="N181" s="311">
        <v>69625.2</v>
      </c>
      <c r="O181" s="129"/>
      <c r="P181" s="378">
        <f t="shared" si="30"/>
        <v>69625.2</v>
      </c>
      <c r="Q181" s="378">
        <f t="shared" si="21"/>
        <v>2088756</v>
      </c>
    </row>
    <row r="182" spans="1:17" ht="22.8">
      <c r="A182" s="2"/>
      <c r="B182" s="33"/>
      <c r="C182" s="309">
        <v>92</v>
      </c>
      <c r="D182" s="310" t="s">
        <v>62</v>
      </c>
      <c r="E182" s="424"/>
      <c r="F182" s="330" t="s">
        <v>415</v>
      </c>
      <c r="G182" s="193" t="s">
        <v>313</v>
      </c>
      <c r="H182" s="186" t="s">
        <v>21</v>
      </c>
      <c r="I182" s="213">
        <v>140</v>
      </c>
      <c r="J182" s="389">
        <f t="shared" si="19"/>
        <v>34130</v>
      </c>
      <c r="K182" s="300">
        <f t="shared" si="31"/>
        <v>4778200</v>
      </c>
      <c r="L182" s="128"/>
      <c r="M182" s="129"/>
      <c r="N182" s="328">
        <v>34130</v>
      </c>
      <c r="O182" s="129"/>
      <c r="P182" s="378">
        <f t="shared" si="30"/>
        <v>34130</v>
      </c>
      <c r="Q182" s="378">
        <f t="shared" si="21"/>
        <v>4778200</v>
      </c>
    </row>
    <row r="183" spans="1:17" ht="22.8">
      <c r="A183" s="2"/>
      <c r="B183" s="33"/>
      <c r="C183" s="309">
        <v>93</v>
      </c>
      <c r="D183" s="310" t="s">
        <v>63</v>
      </c>
      <c r="E183" s="424"/>
      <c r="F183" s="330" t="s">
        <v>415</v>
      </c>
      <c r="G183" s="193" t="s">
        <v>314</v>
      </c>
      <c r="H183" s="186" t="s">
        <v>21</v>
      </c>
      <c r="I183" s="213">
        <v>80</v>
      </c>
      <c r="J183" s="389">
        <f t="shared" si="19"/>
        <v>45506.66</v>
      </c>
      <c r="K183" s="300">
        <f t="shared" si="31"/>
        <v>3640532.8000000003</v>
      </c>
      <c r="L183" s="128"/>
      <c r="M183" s="129"/>
      <c r="N183" s="328">
        <v>45506.662116000007</v>
      </c>
      <c r="O183" s="129"/>
      <c r="P183" s="378">
        <f t="shared" si="30"/>
        <v>45506.66</v>
      </c>
      <c r="Q183" s="378">
        <f t="shared" si="21"/>
        <v>3640532.8000000003</v>
      </c>
    </row>
    <row r="184" spans="1:17" ht="45.6">
      <c r="A184" s="2"/>
      <c r="B184" s="33"/>
      <c r="C184" s="309">
        <v>94</v>
      </c>
      <c r="D184" s="310" t="s">
        <v>64</v>
      </c>
      <c r="E184" s="424"/>
      <c r="F184" s="330" t="s">
        <v>415</v>
      </c>
      <c r="G184" s="193" t="s">
        <v>228</v>
      </c>
      <c r="H184" s="186" t="s">
        <v>21</v>
      </c>
      <c r="I184" s="213">
        <v>60</v>
      </c>
      <c r="J184" s="389">
        <f t="shared" ref="J184:J187" si="32">P184</f>
        <v>36860.400000000001</v>
      </c>
      <c r="K184" s="300">
        <f t="shared" si="31"/>
        <v>2211624</v>
      </c>
      <c r="L184" s="128"/>
      <c r="M184" s="129"/>
      <c r="N184" s="328">
        <v>36860.400000000001</v>
      </c>
      <c r="O184" s="129"/>
      <c r="P184" s="378">
        <f t="shared" si="30"/>
        <v>36860.400000000001</v>
      </c>
      <c r="Q184" s="378">
        <f t="shared" ref="Q184:Q197" si="33">+I184*P184</f>
        <v>2211624</v>
      </c>
    </row>
    <row r="185" spans="1:17" ht="45.6">
      <c r="A185" s="2"/>
      <c r="B185" s="33"/>
      <c r="C185" s="309">
        <v>95</v>
      </c>
      <c r="D185" s="310" t="s">
        <v>66</v>
      </c>
      <c r="E185" s="424"/>
      <c r="F185" s="330" t="s">
        <v>415</v>
      </c>
      <c r="G185" s="193" t="s">
        <v>315</v>
      </c>
      <c r="H185" s="186" t="s">
        <v>21</v>
      </c>
      <c r="I185" s="213">
        <v>35</v>
      </c>
      <c r="J185" s="389">
        <f t="shared" si="32"/>
        <v>29124.26</v>
      </c>
      <c r="K185" s="300">
        <f t="shared" si="31"/>
        <v>1019349.1</v>
      </c>
      <c r="L185" s="128"/>
      <c r="M185" s="129"/>
      <c r="N185" s="328">
        <v>29124.262116000005</v>
      </c>
      <c r="O185" s="129"/>
      <c r="P185" s="378">
        <f t="shared" si="30"/>
        <v>29124.26</v>
      </c>
      <c r="Q185" s="378">
        <f t="shared" si="33"/>
        <v>1019349.1</v>
      </c>
    </row>
    <row r="186" spans="1:17" ht="22.8">
      <c r="A186" s="2"/>
      <c r="B186" s="33"/>
      <c r="C186" s="309">
        <v>96</v>
      </c>
      <c r="D186" s="310" t="s">
        <v>67</v>
      </c>
      <c r="E186" s="424"/>
      <c r="F186" s="330" t="s">
        <v>415</v>
      </c>
      <c r="G186" s="193" t="s">
        <v>316</v>
      </c>
      <c r="H186" s="227" t="s">
        <v>21</v>
      </c>
      <c r="I186" s="213">
        <v>35</v>
      </c>
      <c r="J186" s="389">
        <f t="shared" si="32"/>
        <v>58703.6</v>
      </c>
      <c r="K186" s="300">
        <f t="shared" si="31"/>
        <v>2054626</v>
      </c>
      <c r="L186" s="128"/>
      <c r="M186" s="129"/>
      <c r="N186" s="328">
        <v>58703.600000000006</v>
      </c>
      <c r="O186" s="129"/>
      <c r="P186" s="378">
        <f t="shared" si="30"/>
        <v>58703.6</v>
      </c>
      <c r="Q186" s="378">
        <f t="shared" si="33"/>
        <v>2054626</v>
      </c>
    </row>
    <row r="187" spans="1:17" ht="22.8">
      <c r="A187" s="2"/>
      <c r="B187" s="33"/>
      <c r="C187" s="309">
        <v>97</v>
      </c>
      <c r="D187" s="310" t="s">
        <v>68</v>
      </c>
      <c r="E187" s="430"/>
      <c r="F187" s="330" t="s">
        <v>415</v>
      </c>
      <c r="G187" s="193" t="s">
        <v>317</v>
      </c>
      <c r="H187" s="227" t="s">
        <v>30</v>
      </c>
      <c r="I187" s="213">
        <v>4</v>
      </c>
      <c r="J187" s="389">
        <f t="shared" si="32"/>
        <v>93743.74</v>
      </c>
      <c r="K187" s="300">
        <f t="shared" si="31"/>
        <v>374974.96</v>
      </c>
      <c r="L187" s="128"/>
      <c r="M187" s="129"/>
      <c r="N187" s="311">
        <v>93743.737884000016</v>
      </c>
      <c r="O187" s="129"/>
      <c r="P187" s="378">
        <f t="shared" si="30"/>
        <v>93743.74</v>
      </c>
      <c r="Q187" s="378">
        <f t="shared" si="33"/>
        <v>374974.96</v>
      </c>
    </row>
    <row r="188" spans="1:17" ht="14.4" thickBot="1">
      <c r="B188" s="3"/>
      <c r="C188" s="315" t="s">
        <v>35</v>
      </c>
      <c r="D188" s="316"/>
      <c r="E188" s="317"/>
      <c r="F188" s="316"/>
      <c r="G188" s="316"/>
      <c r="H188" s="316"/>
      <c r="I188" s="319"/>
      <c r="J188" s="316"/>
      <c r="K188" s="135">
        <f>+SUM(K166:K187)</f>
        <v>47234099.439999998</v>
      </c>
      <c r="L188" s="123"/>
      <c r="M188" s="124"/>
      <c r="N188" s="124"/>
      <c r="O188" s="124"/>
      <c r="P188" s="378"/>
      <c r="Q188" s="379">
        <f>+SUM(Q166:Q187)</f>
        <v>47234099.439999998</v>
      </c>
    </row>
    <row r="189" spans="1:17" ht="14.4" thickBot="1">
      <c r="B189" s="3"/>
      <c r="C189" s="322" t="s">
        <v>406</v>
      </c>
      <c r="D189" s="323"/>
      <c r="E189" s="323"/>
      <c r="F189" s="323"/>
      <c r="G189" s="323"/>
      <c r="H189" s="323"/>
      <c r="I189" s="323"/>
      <c r="J189" s="323"/>
      <c r="K189" s="326"/>
      <c r="L189" s="123"/>
      <c r="M189" s="124"/>
      <c r="N189" s="124"/>
      <c r="O189" s="124"/>
      <c r="P189" s="378"/>
      <c r="Q189" s="378"/>
    </row>
    <row r="190" spans="1:17">
      <c r="B190" s="3"/>
      <c r="C190" s="309">
        <v>98</v>
      </c>
      <c r="D190" s="310" t="s">
        <v>80</v>
      </c>
      <c r="E190" s="339"/>
      <c r="F190" s="330" t="s">
        <v>414</v>
      </c>
      <c r="G190" s="193" t="s">
        <v>83</v>
      </c>
      <c r="H190" s="186" t="s">
        <v>42</v>
      </c>
      <c r="I190" s="213">
        <v>40</v>
      </c>
      <c r="J190" s="389">
        <f>P190</f>
        <v>91013.34</v>
      </c>
      <c r="K190" s="300">
        <f>+J190*I190</f>
        <v>3640533.5999999996</v>
      </c>
      <c r="L190" s="128"/>
      <c r="M190" s="129"/>
      <c r="N190" s="328">
        <v>91013.337884000008</v>
      </c>
      <c r="O190" s="129"/>
      <c r="P190" s="378">
        <f>ROUND(N190,2)</f>
        <v>91013.34</v>
      </c>
      <c r="Q190" s="378">
        <f t="shared" si="33"/>
        <v>3640533.5999999996</v>
      </c>
    </row>
    <row r="191" spans="1:17">
      <c r="B191" s="3"/>
      <c r="C191" s="309">
        <v>99</v>
      </c>
      <c r="D191" s="310" t="s">
        <v>81</v>
      </c>
      <c r="E191" s="330"/>
      <c r="F191" s="330" t="s">
        <v>414</v>
      </c>
      <c r="G191" s="193" t="s">
        <v>86</v>
      </c>
      <c r="H191" s="186" t="s">
        <v>30</v>
      </c>
      <c r="I191" s="213">
        <v>1</v>
      </c>
      <c r="J191" s="389">
        <f>P191</f>
        <v>1443926.54</v>
      </c>
      <c r="K191" s="300">
        <f>+J191*I191</f>
        <v>1443926.54</v>
      </c>
      <c r="L191" s="128"/>
      <c r="M191" s="129"/>
      <c r="N191" s="328">
        <v>1443926.537884</v>
      </c>
      <c r="O191" s="129"/>
      <c r="P191" s="378">
        <f>ROUND(N191,2)</f>
        <v>1443926.54</v>
      </c>
      <c r="Q191" s="378">
        <f t="shared" si="33"/>
        <v>1443926.54</v>
      </c>
    </row>
    <row r="192" spans="1:17" ht="14.4" thickBot="1">
      <c r="B192" s="3"/>
      <c r="C192" s="334" t="s">
        <v>35</v>
      </c>
      <c r="D192" s="335"/>
      <c r="E192" s="336"/>
      <c r="F192" s="335"/>
      <c r="G192" s="335"/>
      <c r="H192" s="335"/>
      <c r="I192" s="345"/>
      <c r="J192" s="389"/>
      <c r="K192" s="147">
        <f>+SUM(K190:K191)</f>
        <v>5084460.1399999997</v>
      </c>
      <c r="L192" s="128"/>
      <c r="M192" s="129"/>
      <c r="N192" s="129"/>
      <c r="O192" s="129"/>
      <c r="P192" s="378"/>
      <c r="Q192" s="379">
        <f>+SUM(Q190:Q191)</f>
        <v>5084460.1399999997</v>
      </c>
    </row>
    <row r="193" spans="2:17" ht="14.4" thickBot="1">
      <c r="B193" s="3"/>
      <c r="C193" s="322" t="s">
        <v>320</v>
      </c>
      <c r="D193" s="323"/>
      <c r="E193" s="323"/>
      <c r="F193" s="323"/>
      <c r="G193" s="323"/>
      <c r="H193" s="323"/>
      <c r="I193" s="323"/>
      <c r="J193" s="323"/>
      <c r="K193" s="326"/>
      <c r="L193" s="123"/>
      <c r="M193" s="124"/>
      <c r="N193" s="124"/>
      <c r="O193" s="124"/>
      <c r="P193" s="378"/>
      <c r="Q193" s="378"/>
    </row>
    <row r="194" spans="2:17">
      <c r="B194" s="3"/>
      <c r="C194" s="474" t="s">
        <v>88</v>
      </c>
      <c r="D194" s="475"/>
      <c r="E194" s="475"/>
      <c r="F194" s="475"/>
      <c r="G194" s="475"/>
      <c r="H194" s="475"/>
      <c r="I194" s="475"/>
      <c r="J194" s="476"/>
      <c r="K194" s="228">
        <f>+K192+K188+K164</f>
        <v>497774401.98619998</v>
      </c>
      <c r="L194" s="123"/>
      <c r="M194" s="124"/>
      <c r="N194" s="124"/>
      <c r="O194" s="124"/>
      <c r="P194" s="378"/>
      <c r="Q194" s="379">
        <f>+Q192+Q188+Q164</f>
        <v>497774401.98619998</v>
      </c>
    </row>
    <row r="195" spans="2:17" ht="79.8">
      <c r="B195" s="3"/>
      <c r="C195" s="314">
        <v>100</v>
      </c>
      <c r="D195" s="310" t="s">
        <v>82</v>
      </c>
      <c r="E195" s="473" t="s">
        <v>90</v>
      </c>
      <c r="F195" s="330" t="s">
        <v>408</v>
      </c>
      <c r="G195" s="193" t="s">
        <v>235</v>
      </c>
      <c r="H195" s="186" t="s">
        <v>30</v>
      </c>
      <c r="I195" s="187">
        <v>4</v>
      </c>
      <c r="J195" s="389">
        <f>P195</f>
        <v>3253460</v>
      </c>
      <c r="K195" s="346">
        <f>+J195*I195</f>
        <v>13013840</v>
      </c>
      <c r="L195" s="128"/>
      <c r="M195" s="129"/>
      <c r="N195" s="328">
        <v>3253460</v>
      </c>
      <c r="O195" s="129"/>
      <c r="P195" s="378">
        <f>ROUND(N195,2)</f>
        <v>3253460</v>
      </c>
      <c r="Q195" s="378">
        <f t="shared" si="33"/>
        <v>13013840</v>
      </c>
    </row>
    <row r="196" spans="2:17" ht="91.2">
      <c r="B196" s="3"/>
      <c r="C196" s="314">
        <v>101</v>
      </c>
      <c r="D196" s="310" t="s">
        <v>84</v>
      </c>
      <c r="E196" s="473"/>
      <c r="F196" s="330" t="s">
        <v>408</v>
      </c>
      <c r="G196" s="193" t="s">
        <v>236</v>
      </c>
      <c r="H196" s="186" t="s">
        <v>30</v>
      </c>
      <c r="I196" s="187">
        <v>2</v>
      </c>
      <c r="J196" s="389">
        <f t="shared" ref="J196:J197" si="34">P196</f>
        <v>3966270</v>
      </c>
      <c r="K196" s="346">
        <f>+J196*I196</f>
        <v>7932540</v>
      </c>
      <c r="L196" s="128"/>
      <c r="M196" s="129"/>
      <c r="N196" s="328">
        <v>3966270</v>
      </c>
      <c r="O196" s="129"/>
      <c r="P196" s="378">
        <f>ROUND(N196,2)</f>
        <v>3966270</v>
      </c>
      <c r="Q196" s="378">
        <f t="shared" si="33"/>
        <v>7932540</v>
      </c>
    </row>
    <row r="197" spans="2:17" ht="22.8">
      <c r="B197" s="3"/>
      <c r="C197" s="314">
        <v>102</v>
      </c>
      <c r="D197" s="310" t="s">
        <v>321</v>
      </c>
      <c r="E197" s="473"/>
      <c r="F197" s="330" t="s">
        <v>413</v>
      </c>
      <c r="G197" s="193" t="s">
        <v>319</v>
      </c>
      <c r="H197" s="186" t="s">
        <v>30</v>
      </c>
      <c r="I197" s="187">
        <v>4</v>
      </c>
      <c r="J197" s="389">
        <f t="shared" si="34"/>
        <v>2810780</v>
      </c>
      <c r="K197" s="346">
        <f>+J197*I197</f>
        <v>11243120</v>
      </c>
      <c r="L197" s="128"/>
      <c r="M197" s="129"/>
      <c r="N197" s="328">
        <v>2810780</v>
      </c>
      <c r="O197" s="129"/>
      <c r="P197" s="378">
        <f>ROUND(N197,2)</f>
        <v>2810780</v>
      </c>
      <c r="Q197" s="378">
        <f t="shared" si="33"/>
        <v>11243120</v>
      </c>
    </row>
    <row r="198" spans="2:17" ht="14.4" thickBot="1">
      <c r="B198" s="3"/>
      <c r="C198" s="334" t="s">
        <v>35</v>
      </c>
      <c r="D198" s="335"/>
      <c r="E198" s="336"/>
      <c r="F198" s="335"/>
      <c r="G198" s="335"/>
      <c r="H198" s="335"/>
      <c r="I198" s="345"/>
      <c r="J198" s="335"/>
      <c r="K198" s="338">
        <f>+SUM(K195:K197)</f>
        <v>32189500</v>
      </c>
      <c r="L198" s="128"/>
      <c r="M198" s="129"/>
      <c r="N198" s="129"/>
      <c r="O198" s="129"/>
      <c r="Q198" s="381">
        <f>+SUM(Q195:Q197)</f>
        <v>32189500</v>
      </c>
    </row>
    <row r="199" spans="2:17" ht="14.4" thickBot="1">
      <c r="B199" s="3"/>
      <c r="C199" s="455" t="s">
        <v>94</v>
      </c>
      <c r="D199" s="456"/>
      <c r="E199" s="456"/>
      <c r="F199" s="456"/>
      <c r="G199" s="456"/>
      <c r="H199" s="456"/>
      <c r="I199" s="456"/>
      <c r="J199" s="457"/>
      <c r="K199" s="171">
        <f>+K198</f>
        <v>32189500</v>
      </c>
      <c r="L199" s="123"/>
      <c r="M199" s="124"/>
      <c r="N199" s="124"/>
      <c r="O199" s="124"/>
      <c r="Q199" s="381">
        <v>32189500</v>
      </c>
    </row>
    <row r="200" spans="2:17" ht="14.4" thickBot="1">
      <c r="B200" s="3"/>
      <c r="C200" s="148"/>
      <c r="D200" s="149"/>
      <c r="E200" s="149"/>
      <c r="F200" s="149"/>
      <c r="G200" s="149"/>
      <c r="H200" s="149"/>
      <c r="I200" s="149"/>
      <c r="J200" s="149"/>
      <c r="K200" s="150"/>
      <c r="L200" s="12"/>
      <c r="M200" s="10"/>
      <c r="N200" s="10"/>
      <c r="O200" s="10"/>
    </row>
    <row r="201" spans="2:17">
      <c r="B201" s="3"/>
      <c r="C201" s="151"/>
      <c r="D201" s="14"/>
      <c r="E201" s="13"/>
      <c r="F201" s="13"/>
      <c r="G201" s="167"/>
      <c r="H201" s="168"/>
      <c r="I201" s="169"/>
      <c r="J201" s="170"/>
      <c r="K201" s="15"/>
      <c r="L201" s="12"/>
      <c r="M201" s="10"/>
      <c r="N201" s="10"/>
      <c r="O201" s="10"/>
    </row>
    <row r="202" spans="2:17">
      <c r="B202" s="3"/>
      <c r="C202" s="151"/>
      <c r="D202" s="14"/>
      <c r="E202" s="13"/>
      <c r="F202" s="13"/>
      <c r="G202" s="20"/>
      <c r="H202" s="17"/>
      <c r="I202" s="18"/>
      <c r="J202" s="19"/>
      <c r="K202" s="16"/>
      <c r="L202" s="12"/>
      <c r="M202" s="10"/>
      <c r="N202" s="10"/>
      <c r="O202" s="10"/>
    </row>
    <row r="203" spans="2:17">
      <c r="B203" s="3"/>
      <c r="C203" s="151"/>
      <c r="D203" s="152"/>
      <c r="E203" s="152"/>
      <c r="F203" s="152"/>
      <c r="G203" s="20"/>
      <c r="H203" s="17"/>
      <c r="I203" s="18"/>
      <c r="J203" s="19"/>
      <c r="K203" s="16"/>
      <c r="L203" s="12"/>
      <c r="M203" s="10"/>
      <c r="N203" s="10"/>
      <c r="O203" s="10"/>
    </row>
    <row r="204" spans="2:17">
      <c r="B204" s="3"/>
      <c r="C204" s="151"/>
      <c r="D204" s="152"/>
      <c r="E204" s="152"/>
      <c r="F204" s="152"/>
      <c r="G204" s="20" t="s">
        <v>95</v>
      </c>
      <c r="H204" s="17"/>
      <c r="I204" s="18"/>
      <c r="J204" s="19"/>
      <c r="K204" s="21">
        <f>+K194</f>
        <v>497774401.98619998</v>
      </c>
      <c r="L204" s="12"/>
      <c r="M204" s="10"/>
      <c r="N204" s="10"/>
      <c r="O204" s="10"/>
      <c r="Q204" s="381">
        <f>+Q194</f>
        <v>497774401.98619998</v>
      </c>
    </row>
    <row r="205" spans="2:17">
      <c r="B205" s="3"/>
      <c r="C205" s="151"/>
      <c r="D205" s="14"/>
      <c r="E205" s="13"/>
      <c r="F205" s="13"/>
      <c r="G205" s="20" t="s">
        <v>96</v>
      </c>
      <c r="H205" s="17"/>
      <c r="I205" s="18"/>
      <c r="J205" s="19"/>
      <c r="K205" s="21">
        <f>+K199</f>
        <v>32189500</v>
      </c>
      <c r="L205" s="12"/>
      <c r="M205" s="10"/>
      <c r="N205" s="10"/>
      <c r="O205" s="10"/>
      <c r="Q205" s="381">
        <f>+Q199</f>
        <v>32189500</v>
      </c>
    </row>
    <row r="206" spans="2:17">
      <c r="B206" s="3"/>
      <c r="C206" s="151"/>
      <c r="D206" s="14"/>
      <c r="E206" s="13"/>
      <c r="F206" s="13"/>
      <c r="G206" s="20"/>
      <c r="H206" s="17"/>
      <c r="I206" s="18"/>
      <c r="J206" s="19"/>
      <c r="K206" s="16"/>
      <c r="L206" s="12"/>
      <c r="M206" s="10"/>
      <c r="N206" s="10"/>
      <c r="O206" s="10"/>
      <c r="Q206" s="381"/>
    </row>
    <row r="207" spans="2:17" ht="14.4" thickBot="1">
      <c r="B207" s="3"/>
      <c r="C207" s="151"/>
      <c r="D207" s="14"/>
      <c r="E207" s="13"/>
      <c r="F207" s="153"/>
      <c r="G207" s="172"/>
      <c r="H207" s="173"/>
      <c r="I207" s="174"/>
      <c r="J207" s="175"/>
      <c r="K207" s="176"/>
      <c r="L207" s="12"/>
      <c r="M207" s="10"/>
      <c r="N207" s="10"/>
      <c r="O207" s="10"/>
      <c r="Q207" s="381"/>
    </row>
    <row r="208" spans="2:17" ht="14.4" thickBot="1">
      <c r="B208" s="3"/>
      <c r="C208" s="154"/>
      <c r="D208" s="155"/>
      <c r="E208" s="156"/>
      <c r="F208" s="156"/>
      <c r="G208" s="177" t="s">
        <v>97</v>
      </c>
      <c r="H208" s="178"/>
      <c r="I208" s="179"/>
      <c r="J208" s="180"/>
      <c r="K208" s="181">
        <f>+K205+K204</f>
        <v>529963901.98619998</v>
      </c>
      <c r="L208" s="12"/>
      <c r="M208" s="10"/>
      <c r="N208" s="10"/>
      <c r="O208" s="10"/>
      <c r="Q208" s="381">
        <f>+Q205+Q204</f>
        <v>529963901.98619998</v>
      </c>
    </row>
    <row r="209" spans="1:15" ht="14.4" thickBot="1">
      <c r="B209" s="3"/>
      <c r="C209" s="13"/>
      <c r="D209" s="14"/>
      <c r="E209" s="14"/>
      <c r="F209" s="14"/>
      <c r="G209" s="13"/>
      <c r="H209" s="13"/>
      <c r="I209" s="22"/>
      <c r="J209" s="23"/>
      <c r="K209" s="24"/>
      <c r="L209" s="12"/>
      <c r="M209" s="10"/>
      <c r="N209" s="10"/>
      <c r="O209" s="10"/>
    </row>
    <row r="210" spans="1:15">
      <c r="B210" s="3"/>
      <c r="C210" s="25"/>
      <c r="D210" s="446"/>
      <c r="E210" s="446"/>
      <c r="F210" s="446"/>
      <c r="G210" s="446"/>
      <c r="H210" s="446"/>
      <c r="I210" s="446"/>
      <c r="J210" s="446"/>
      <c r="K210" s="447"/>
      <c r="L210" s="26"/>
      <c r="M210" s="387"/>
      <c r="N210" s="387"/>
      <c r="O210" s="10"/>
    </row>
    <row r="211" spans="1:15">
      <c r="B211" s="3"/>
      <c r="C211" s="448" t="s">
        <v>98</v>
      </c>
      <c r="D211" s="449"/>
      <c r="E211" s="449"/>
      <c r="F211" s="449"/>
      <c r="G211" s="449"/>
      <c r="H211" s="450" t="s">
        <v>8</v>
      </c>
      <c r="I211" s="450"/>
      <c r="J211" s="450"/>
      <c r="K211" s="182" t="s">
        <v>99</v>
      </c>
      <c r="L211" s="27"/>
      <c r="M211" s="388"/>
      <c r="N211" s="388"/>
      <c r="O211" s="10"/>
    </row>
    <row r="212" spans="1:15">
      <c r="B212" s="3"/>
      <c r="C212" s="448" t="s">
        <v>100</v>
      </c>
      <c r="D212" s="449"/>
      <c r="E212" s="449"/>
      <c r="F212" s="449"/>
      <c r="G212" s="449"/>
      <c r="H212" s="451" t="s">
        <v>101</v>
      </c>
      <c r="I212" s="451"/>
      <c r="J212" s="183" t="s">
        <v>102</v>
      </c>
      <c r="K212" s="166">
        <v>0.25</v>
      </c>
      <c r="L212" s="27"/>
      <c r="M212" s="388"/>
      <c r="N212" s="388"/>
      <c r="O212" s="10"/>
    </row>
    <row r="213" spans="1:15">
      <c r="B213" s="3"/>
      <c r="C213" s="448" t="s">
        <v>103</v>
      </c>
      <c r="D213" s="449"/>
      <c r="E213" s="449"/>
      <c r="F213" s="449"/>
      <c r="G213" s="449"/>
      <c r="H213" s="452" t="s">
        <v>104</v>
      </c>
      <c r="I213" s="453"/>
      <c r="J213" s="183" t="s">
        <v>105</v>
      </c>
      <c r="K213" s="166">
        <v>0.02</v>
      </c>
      <c r="L213" s="27"/>
      <c r="M213" s="388"/>
      <c r="N213" s="388"/>
      <c r="O213" s="10"/>
    </row>
    <row r="214" spans="1:15">
      <c r="A214" s="10"/>
      <c r="B214" s="11"/>
      <c r="C214" s="461"/>
      <c r="D214" s="462"/>
      <c r="E214" s="462"/>
      <c r="F214" s="462"/>
      <c r="G214" s="463"/>
      <c r="H214" s="470" t="s">
        <v>106</v>
      </c>
      <c r="I214" s="451"/>
      <c r="J214" s="183" t="s">
        <v>107</v>
      </c>
      <c r="K214" s="166">
        <v>0.08</v>
      </c>
      <c r="L214" s="12"/>
      <c r="M214" s="10"/>
      <c r="N214" s="10"/>
      <c r="O214" s="10"/>
    </row>
    <row r="215" spans="1:15">
      <c r="B215" s="3"/>
      <c r="C215" s="464"/>
      <c r="D215" s="465"/>
      <c r="E215" s="465"/>
      <c r="F215" s="465"/>
      <c r="G215" s="466"/>
      <c r="H215" s="451" t="s">
        <v>108</v>
      </c>
      <c r="I215" s="451"/>
      <c r="J215" s="183" t="s">
        <v>109</v>
      </c>
      <c r="K215" s="166">
        <v>0.35</v>
      </c>
      <c r="L215" s="4"/>
    </row>
    <row r="216" spans="1:15" ht="14.4" thickBot="1">
      <c r="B216" s="3"/>
      <c r="C216" s="467"/>
      <c r="D216" s="468"/>
      <c r="E216" s="468"/>
      <c r="F216" s="468"/>
      <c r="G216" s="469"/>
      <c r="H216" s="471"/>
      <c r="I216" s="471"/>
      <c r="J216" s="471"/>
      <c r="K216" s="472"/>
      <c r="L216" s="4"/>
    </row>
    <row r="217" spans="1:15" ht="14.4" thickBot="1">
      <c r="B217" s="28"/>
      <c r="C217" s="29"/>
      <c r="D217" s="29"/>
      <c r="E217" s="30"/>
      <c r="F217" s="29"/>
      <c r="G217" s="31"/>
      <c r="H217" s="29"/>
      <c r="I217" s="29"/>
      <c r="J217" s="29"/>
      <c r="K217" s="29"/>
      <c r="L217" s="32"/>
    </row>
    <row r="218" spans="1:15" ht="14.4" thickTop="1">
      <c r="G218" s="1" t="s">
        <v>113</v>
      </c>
    </row>
    <row r="221" spans="1:15" ht="14.4" thickBot="1"/>
    <row r="222" spans="1:15" ht="15" thickTop="1" thickBot="1">
      <c r="B222" s="411"/>
      <c r="C222" s="412"/>
      <c r="D222" s="412"/>
      <c r="E222" s="412"/>
      <c r="F222" s="412"/>
      <c r="G222" s="412"/>
      <c r="H222" s="412"/>
      <c r="I222" s="412"/>
      <c r="J222" s="412"/>
      <c r="K222" s="412"/>
      <c r="L222" s="413"/>
      <c r="M222" s="5"/>
      <c r="N222" s="5"/>
    </row>
    <row r="223" spans="1:15">
      <c r="B223" s="3"/>
      <c r="C223" s="414" t="s">
        <v>2</v>
      </c>
      <c r="D223" s="415"/>
      <c r="E223" s="415"/>
      <c r="F223" s="415"/>
      <c r="G223" s="415"/>
      <c r="H223" s="415"/>
      <c r="I223" s="415"/>
      <c r="J223" s="415"/>
      <c r="K223" s="416"/>
      <c r="L223" s="4"/>
    </row>
    <row r="224" spans="1:15">
      <c r="B224" s="3"/>
      <c r="C224" s="417" t="s">
        <v>110</v>
      </c>
      <c r="D224" s="418"/>
      <c r="E224" s="418"/>
      <c r="F224" s="418"/>
      <c r="G224" s="418"/>
      <c r="H224" s="418"/>
      <c r="I224" s="418"/>
      <c r="J224" s="418"/>
      <c r="K224" s="419"/>
      <c r="L224" s="4"/>
    </row>
    <row r="225" spans="1:17">
      <c r="A225" s="2"/>
      <c r="B225" s="33"/>
      <c r="C225" s="420" t="s">
        <v>111</v>
      </c>
      <c r="D225" s="421"/>
      <c r="E225" s="421"/>
      <c r="F225" s="421"/>
      <c r="G225" s="421"/>
      <c r="H225" s="421"/>
      <c r="I225" s="421"/>
      <c r="J225" s="421"/>
      <c r="K225" s="422"/>
      <c r="L225" s="8"/>
      <c r="M225" s="2"/>
      <c r="N225" s="2"/>
    </row>
    <row r="226" spans="1:17">
      <c r="B226" s="3"/>
      <c r="C226" s="420"/>
      <c r="D226" s="421"/>
      <c r="E226" s="421"/>
      <c r="F226" s="421"/>
      <c r="G226" s="421"/>
      <c r="H226" s="421"/>
      <c r="I226" s="421"/>
      <c r="J226" s="421"/>
      <c r="K226" s="422"/>
      <c r="L226" s="4"/>
    </row>
    <row r="227" spans="1:17">
      <c r="B227" s="3"/>
      <c r="C227" s="431" t="s">
        <v>112</v>
      </c>
      <c r="D227" s="432"/>
      <c r="E227" s="432"/>
      <c r="F227" s="432"/>
      <c r="G227" s="432"/>
      <c r="H227" s="432"/>
      <c r="I227" s="432"/>
      <c r="J227" s="432"/>
      <c r="K227" s="433"/>
      <c r="L227" s="4"/>
    </row>
    <row r="228" spans="1:17" ht="14.4" thickBot="1">
      <c r="B228" s="3"/>
      <c r="C228" s="434"/>
      <c r="D228" s="435"/>
      <c r="E228" s="435"/>
      <c r="F228" s="435"/>
      <c r="G228" s="435"/>
      <c r="H228" s="435"/>
      <c r="I228" s="435"/>
      <c r="J228" s="435"/>
      <c r="K228" s="436"/>
      <c r="L228" s="4"/>
    </row>
    <row r="229" spans="1:17">
      <c r="B229" s="3"/>
      <c r="C229" s="437" t="s">
        <v>5</v>
      </c>
      <c r="D229" s="439" t="s">
        <v>6</v>
      </c>
      <c r="E229" s="441" t="s">
        <v>7</v>
      </c>
      <c r="F229" s="441"/>
      <c r="G229" s="437" t="s">
        <v>8</v>
      </c>
      <c r="H229" s="439" t="s">
        <v>9</v>
      </c>
      <c r="I229" s="439" t="s">
        <v>10</v>
      </c>
      <c r="J229" s="442" t="s">
        <v>11</v>
      </c>
      <c r="K229" s="444" t="s">
        <v>12</v>
      </c>
      <c r="L229" s="4"/>
    </row>
    <row r="230" spans="1:17" ht="14.4" thickBot="1">
      <c r="B230" s="3"/>
      <c r="C230" s="438"/>
      <c r="D230" s="440"/>
      <c r="E230" s="9" t="s">
        <v>13</v>
      </c>
      <c r="F230" s="9" t="s">
        <v>14</v>
      </c>
      <c r="G230" s="438"/>
      <c r="H230" s="440"/>
      <c r="I230" s="440"/>
      <c r="J230" s="443"/>
      <c r="K230" s="445"/>
      <c r="L230" s="4"/>
    </row>
    <row r="231" spans="1:17" ht="14.4" thickBot="1">
      <c r="B231" s="3"/>
      <c r="C231" s="322" t="s">
        <v>323</v>
      </c>
      <c r="D231" s="323"/>
      <c r="E231" s="323"/>
      <c r="F231" s="323"/>
      <c r="G231" s="323"/>
      <c r="H231" s="323"/>
      <c r="I231" s="323"/>
      <c r="J231" s="323"/>
      <c r="K231" s="326"/>
      <c r="L231" s="123"/>
      <c r="M231" s="124"/>
      <c r="N231" s="124"/>
    </row>
    <row r="232" spans="1:17" ht="14.4" thickBot="1">
      <c r="A232" s="2"/>
      <c r="B232" s="33"/>
      <c r="C232" s="391"/>
      <c r="D232" s="392" t="s">
        <v>15</v>
      </c>
      <c r="E232" s="392"/>
      <c r="F232" s="392"/>
      <c r="G232" s="393" t="s">
        <v>170</v>
      </c>
      <c r="H232" s="392"/>
      <c r="I232" s="392"/>
      <c r="J232" s="394"/>
      <c r="K232" s="395"/>
      <c r="L232" s="128"/>
      <c r="M232" s="129"/>
      <c r="N232" s="129"/>
    </row>
    <row r="233" spans="1:17" ht="34.200000000000003">
      <c r="B233" s="3"/>
      <c r="C233" s="359">
        <v>103</v>
      </c>
      <c r="D233" s="360" t="s">
        <v>17</v>
      </c>
      <c r="E233" s="482" t="s">
        <v>16</v>
      </c>
      <c r="F233" s="404">
        <v>502</v>
      </c>
      <c r="G233" s="396" t="s">
        <v>27</v>
      </c>
      <c r="H233" s="271" t="s">
        <v>21</v>
      </c>
      <c r="I233" s="397">
        <v>15</v>
      </c>
      <c r="J233" s="398">
        <f>P233</f>
        <v>77361.34</v>
      </c>
      <c r="K233" s="400">
        <f>+J233*I233</f>
        <v>1160420.0999999999</v>
      </c>
      <c r="L233" s="123"/>
      <c r="M233" s="124"/>
      <c r="N233" s="299">
        <v>77361.337883999993</v>
      </c>
      <c r="P233" s="378">
        <f>ROUND(N233,2)</f>
        <v>77361.34</v>
      </c>
      <c r="Q233" s="378">
        <f>+I233*P233</f>
        <v>1160420.0999999999</v>
      </c>
    </row>
    <row r="234" spans="1:17" ht="34.200000000000003">
      <c r="B234" s="3"/>
      <c r="C234" s="347">
        <v>104</v>
      </c>
      <c r="D234" s="348" t="s">
        <v>18</v>
      </c>
      <c r="E234" s="483"/>
      <c r="F234" s="405">
        <v>502</v>
      </c>
      <c r="G234" s="240" t="s">
        <v>241</v>
      </c>
      <c r="H234" s="241" t="s">
        <v>21</v>
      </c>
      <c r="I234" s="242">
        <v>12</v>
      </c>
      <c r="J234" s="389">
        <f t="shared" ref="J234" si="35">P234</f>
        <v>45506.66</v>
      </c>
      <c r="K234" s="406">
        <f>+J234*I234</f>
        <v>546079.92000000004</v>
      </c>
      <c r="L234" s="123"/>
      <c r="M234" s="124"/>
      <c r="N234" s="349">
        <v>45506.662116000007</v>
      </c>
      <c r="P234" s="378">
        <f>ROUND(N234,2)</f>
        <v>45506.66</v>
      </c>
      <c r="Q234" s="378">
        <f t="shared" ref="Q234:Q297" si="36">+I234*P234</f>
        <v>546079.92000000004</v>
      </c>
    </row>
    <row r="235" spans="1:17">
      <c r="B235" s="3"/>
      <c r="C235" s="350"/>
      <c r="D235" s="303" t="s">
        <v>32</v>
      </c>
      <c r="E235" s="401"/>
      <c r="F235" s="407"/>
      <c r="G235" s="368" t="s">
        <v>39</v>
      </c>
      <c r="H235" s="236"/>
      <c r="I235" s="236"/>
      <c r="J235" s="307"/>
      <c r="K235" s="351"/>
      <c r="L235" s="123"/>
      <c r="M235" s="124"/>
      <c r="N235" s="307"/>
      <c r="P235" s="378"/>
      <c r="Q235" s="378"/>
    </row>
    <row r="236" spans="1:17" ht="102.6">
      <c r="B236" s="3"/>
      <c r="C236" s="309">
        <v>105</v>
      </c>
      <c r="D236" s="352" t="s">
        <v>33</v>
      </c>
      <c r="E236" s="484" t="s">
        <v>39</v>
      </c>
      <c r="F236" s="408" t="s">
        <v>397</v>
      </c>
      <c r="G236" s="196" t="s">
        <v>325</v>
      </c>
      <c r="H236" s="197" t="s">
        <v>19</v>
      </c>
      <c r="I236" s="245">
        <f>2.74*2.24</f>
        <v>6.1376000000000008</v>
      </c>
      <c r="J236" s="389">
        <f>P236</f>
        <v>149716.94</v>
      </c>
      <c r="K236" s="300">
        <f>+J236*I236</f>
        <v>918902.69094400015</v>
      </c>
      <c r="L236" s="123"/>
      <c r="M236" s="124"/>
      <c r="N236" s="353">
        <v>149716.93788400001</v>
      </c>
      <c r="P236" s="378">
        <f>ROUND(N236,2)</f>
        <v>149716.94</v>
      </c>
      <c r="Q236" s="378">
        <f t="shared" si="36"/>
        <v>918902.69094400015</v>
      </c>
    </row>
    <row r="237" spans="1:17" ht="57">
      <c r="B237" s="3"/>
      <c r="C237" s="309">
        <v>106</v>
      </c>
      <c r="D237" s="310" t="s">
        <v>34</v>
      </c>
      <c r="E237" s="485"/>
      <c r="F237" s="408" t="s">
        <v>324</v>
      </c>
      <c r="G237" s="193" t="s">
        <v>326</v>
      </c>
      <c r="H237" s="186" t="s">
        <v>19</v>
      </c>
      <c r="I237" s="213">
        <v>460</v>
      </c>
      <c r="J237" s="389">
        <f t="shared" ref="J237:J300" si="37">P237</f>
        <v>37770.54</v>
      </c>
      <c r="K237" s="300">
        <f t="shared" ref="K237:K239" si="38">+J237*I237</f>
        <v>17374448.400000002</v>
      </c>
      <c r="L237" s="123"/>
      <c r="M237" s="124"/>
      <c r="N237" s="299">
        <v>37770.537884000005</v>
      </c>
      <c r="P237" s="378">
        <f>ROUND(N237,2)</f>
        <v>37770.54</v>
      </c>
      <c r="Q237" s="378">
        <f t="shared" si="36"/>
        <v>17374448.400000002</v>
      </c>
    </row>
    <row r="238" spans="1:17" ht="34.200000000000003">
      <c r="B238" s="3"/>
      <c r="C238" s="309">
        <v>107</v>
      </c>
      <c r="D238" s="352" t="s">
        <v>176</v>
      </c>
      <c r="E238" s="485"/>
      <c r="F238" s="408" t="s">
        <v>324</v>
      </c>
      <c r="G238" s="193" t="s">
        <v>327</v>
      </c>
      <c r="H238" s="186" t="s">
        <v>19</v>
      </c>
      <c r="I238" s="213">
        <v>78</v>
      </c>
      <c r="J238" s="389">
        <f t="shared" si="37"/>
        <v>37770.54</v>
      </c>
      <c r="K238" s="300">
        <f t="shared" si="38"/>
        <v>2946102.12</v>
      </c>
      <c r="L238" s="123"/>
      <c r="M238" s="124"/>
      <c r="N238" s="299">
        <v>37770.537884000005</v>
      </c>
      <c r="P238" s="378">
        <f>ROUND(N238,2)</f>
        <v>37770.54</v>
      </c>
      <c r="Q238" s="378">
        <f t="shared" si="36"/>
        <v>2946102.12</v>
      </c>
    </row>
    <row r="239" spans="1:17" ht="45.6">
      <c r="B239" s="3"/>
      <c r="C239" s="309">
        <v>108</v>
      </c>
      <c r="D239" s="310" t="s">
        <v>177</v>
      </c>
      <c r="E239" s="483"/>
      <c r="F239" s="408">
        <v>1501</v>
      </c>
      <c r="G239" s="214" t="s">
        <v>328</v>
      </c>
      <c r="H239" s="215" t="s">
        <v>21</v>
      </c>
      <c r="I239" s="216">
        <v>39.799999999999997</v>
      </c>
      <c r="J239" s="389">
        <f t="shared" si="37"/>
        <v>103755.2</v>
      </c>
      <c r="K239" s="300">
        <f t="shared" si="38"/>
        <v>4129456.9599999995</v>
      </c>
      <c r="L239" s="123"/>
      <c r="M239" s="124"/>
      <c r="N239" s="299">
        <v>103755.2</v>
      </c>
      <c r="P239" s="378">
        <f>ROUND(N239,2)</f>
        <v>103755.2</v>
      </c>
      <c r="Q239" s="378">
        <f t="shared" si="36"/>
        <v>4129456.9599999995</v>
      </c>
    </row>
    <row r="240" spans="1:17">
      <c r="A240" s="2"/>
      <c r="B240" s="33"/>
      <c r="C240" s="301"/>
      <c r="D240" s="303" t="s">
        <v>185</v>
      </c>
      <c r="E240" s="402"/>
      <c r="F240" s="407"/>
      <c r="G240" s="368" t="s">
        <v>247</v>
      </c>
      <c r="H240" s="236"/>
      <c r="I240" s="237"/>
      <c r="J240" s="307"/>
      <c r="K240" s="351"/>
      <c r="L240" s="128"/>
      <c r="M240" s="129"/>
      <c r="N240" s="307"/>
      <c r="P240" s="378"/>
      <c r="Q240" s="378"/>
    </row>
    <row r="241" spans="1:17" ht="34.200000000000003">
      <c r="A241" s="2"/>
      <c r="B241" s="33"/>
      <c r="C241" s="312">
        <v>109</v>
      </c>
      <c r="D241" s="340" t="s">
        <v>186</v>
      </c>
      <c r="E241" s="486" t="s">
        <v>247</v>
      </c>
      <c r="F241" s="408">
        <v>603</v>
      </c>
      <c r="G241" s="233" t="s">
        <v>329</v>
      </c>
      <c r="H241" s="215" t="s">
        <v>30</v>
      </c>
      <c r="I241" s="216">
        <v>1</v>
      </c>
      <c r="J241" s="389">
        <f t="shared" si="37"/>
        <v>93743.74</v>
      </c>
      <c r="K241" s="300">
        <f>+J241*I241</f>
        <v>93743.74</v>
      </c>
      <c r="L241" s="128"/>
      <c r="M241" s="129"/>
      <c r="N241" s="311">
        <v>93743.737884000016</v>
      </c>
      <c r="P241" s="378">
        <f t="shared" ref="P241:P251" si="39">ROUND(N241,2)</f>
        <v>93743.74</v>
      </c>
      <c r="Q241" s="378">
        <f t="shared" si="36"/>
        <v>93743.74</v>
      </c>
    </row>
    <row r="242" spans="1:17" ht="45.6">
      <c r="A242" s="2"/>
      <c r="B242" s="33"/>
      <c r="C242" s="312">
        <v>110</v>
      </c>
      <c r="D242" s="340" t="s">
        <v>188</v>
      </c>
      <c r="E242" s="487"/>
      <c r="F242" s="408">
        <v>603</v>
      </c>
      <c r="G242" s="233" t="s">
        <v>330</v>
      </c>
      <c r="H242" s="215" t="s">
        <v>30</v>
      </c>
      <c r="I242" s="216">
        <v>3</v>
      </c>
      <c r="J242" s="389">
        <f t="shared" si="37"/>
        <v>262118.39999999999</v>
      </c>
      <c r="K242" s="300">
        <f t="shared" ref="K242:K286" si="40">+J242*I242</f>
        <v>786355.19999999995</v>
      </c>
      <c r="L242" s="128"/>
      <c r="M242" s="129"/>
      <c r="N242" s="311">
        <v>262118.40000000002</v>
      </c>
      <c r="P242" s="378">
        <f t="shared" si="39"/>
        <v>262118.39999999999</v>
      </c>
      <c r="Q242" s="378">
        <f t="shared" si="36"/>
        <v>786355.19999999995</v>
      </c>
    </row>
    <row r="243" spans="1:17" ht="34.200000000000003">
      <c r="A243" s="2"/>
      <c r="B243" s="33"/>
      <c r="C243" s="312">
        <v>111</v>
      </c>
      <c r="D243" s="340" t="s">
        <v>255</v>
      </c>
      <c r="E243" s="487"/>
      <c r="F243" s="408">
        <v>603</v>
      </c>
      <c r="G243" s="214" t="s">
        <v>331</v>
      </c>
      <c r="H243" s="215" t="s">
        <v>30</v>
      </c>
      <c r="I243" s="216">
        <v>1</v>
      </c>
      <c r="J243" s="389">
        <f t="shared" si="37"/>
        <v>465078.14</v>
      </c>
      <c r="K243" s="300">
        <f t="shared" si="40"/>
        <v>465078.14</v>
      </c>
      <c r="L243" s="128"/>
      <c r="M243" s="129"/>
      <c r="N243" s="311">
        <v>465078.13788399997</v>
      </c>
      <c r="P243" s="378">
        <f t="shared" si="39"/>
        <v>465078.14</v>
      </c>
      <c r="Q243" s="378">
        <f t="shared" si="36"/>
        <v>465078.14</v>
      </c>
    </row>
    <row r="244" spans="1:17" ht="22.8">
      <c r="A244" s="2"/>
      <c r="B244" s="33"/>
      <c r="C244" s="312">
        <v>112</v>
      </c>
      <c r="D244" s="340" t="s">
        <v>256</v>
      </c>
      <c r="E244" s="487"/>
      <c r="F244" s="408">
        <v>603</v>
      </c>
      <c r="G244" s="233" t="s">
        <v>332</v>
      </c>
      <c r="H244" s="215" t="s">
        <v>30</v>
      </c>
      <c r="I244" s="216">
        <v>1</v>
      </c>
      <c r="J244" s="389">
        <f t="shared" si="37"/>
        <v>114676.8</v>
      </c>
      <c r="K244" s="300">
        <f t="shared" si="40"/>
        <v>114676.8</v>
      </c>
      <c r="L244" s="128"/>
      <c r="M244" s="129"/>
      <c r="N244" s="311">
        <v>114676.80000000002</v>
      </c>
      <c r="P244" s="378">
        <f t="shared" si="39"/>
        <v>114676.8</v>
      </c>
      <c r="Q244" s="378">
        <f t="shared" si="36"/>
        <v>114676.8</v>
      </c>
    </row>
    <row r="245" spans="1:17" ht="45.6">
      <c r="A245" s="2"/>
      <c r="B245" s="33"/>
      <c r="C245" s="312">
        <v>113</v>
      </c>
      <c r="D245" s="340" t="s">
        <v>257</v>
      </c>
      <c r="E245" s="487"/>
      <c r="F245" s="408">
        <v>603</v>
      </c>
      <c r="G245" s="214" t="s">
        <v>333</v>
      </c>
      <c r="H245" s="215" t="s">
        <v>30</v>
      </c>
      <c r="I245" s="216">
        <f>+I244</f>
        <v>1</v>
      </c>
      <c r="J245" s="389">
        <f t="shared" si="37"/>
        <v>1185448.6599999999</v>
      </c>
      <c r="K245" s="300">
        <f t="shared" si="40"/>
        <v>1185448.6599999999</v>
      </c>
      <c r="L245" s="128"/>
      <c r="M245" s="129"/>
      <c r="N245" s="311">
        <v>1185448.662116</v>
      </c>
      <c r="P245" s="378">
        <f t="shared" si="39"/>
        <v>1185448.6599999999</v>
      </c>
      <c r="Q245" s="378">
        <f t="shared" si="36"/>
        <v>1185448.6599999999</v>
      </c>
    </row>
    <row r="246" spans="1:17" ht="34.200000000000003">
      <c r="A246" s="2"/>
      <c r="B246" s="33"/>
      <c r="C246" s="312">
        <v>114</v>
      </c>
      <c r="D246" s="340" t="s">
        <v>258</v>
      </c>
      <c r="E246" s="487"/>
      <c r="F246" s="408">
        <v>603</v>
      </c>
      <c r="G246" s="214" t="s">
        <v>334</v>
      </c>
      <c r="H246" s="215" t="s">
        <v>30</v>
      </c>
      <c r="I246" s="216">
        <f>+I245</f>
        <v>1</v>
      </c>
      <c r="J246" s="389">
        <f t="shared" si="37"/>
        <v>189762.8</v>
      </c>
      <c r="K246" s="300">
        <f t="shared" si="40"/>
        <v>189762.8</v>
      </c>
      <c r="L246" s="128"/>
      <c r="M246" s="129"/>
      <c r="N246" s="311">
        <v>189762.8</v>
      </c>
      <c r="P246" s="378">
        <f t="shared" si="39"/>
        <v>189762.8</v>
      </c>
      <c r="Q246" s="378">
        <f t="shared" si="36"/>
        <v>189762.8</v>
      </c>
    </row>
    <row r="247" spans="1:17" ht="34.200000000000003">
      <c r="A247" s="2"/>
      <c r="B247" s="33"/>
      <c r="C247" s="312">
        <v>115</v>
      </c>
      <c r="D247" s="340" t="s">
        <v>259</v>
      </c>
      <c r="E247" s="487"/>
      <c r="F247" s="408" t="s">
        <v>398</v>
      </c>
      <c r="G247" s="193" t="s">
        <v>335</v>
      </c>
      <c r="H247" s="186" t="s">
        <v>30</v>
      </c>
      <c r="I247" s="213">
        <v>2</v>
      </c>
      <c r="J247" s="389">
        <f t="shared" si="37"/>
        <v>223892.8</v>
      </c>
      <c r="K247" s="300">
        <f t="shared" si="40"/>
        <v>447785.6</v>
      </c>
      <c r="L247" s="128"/>
      <c r="M247" s="129"/>
      <c r="N247" s="311">
        <v>223892.80000000002</v>
      </c>
      <c r="P247" s="378">
        <f t="shared" si="39"/>
        <v>223892.8</v>
      </c>
      <c r="Q247" s="378">
        <f t="shared" si="36"/>
        <v>447785.6</v>
      </c>
    </row>
    <row r="248" spans="1:17" ht="57">
      <c r="A248" s="2"/>
      <c r="B248" s="33"/>
      <c r="C248" s="312">
        <v>116</v>
      </c>
      <c r="D248" s="340" t="s">
        <v>260</v>
      </c>
      <c r="E248" s="487"/>
      <c r="F248" s="408" t="s">
        <v>324</v>
      </c>
      <c r="G248" s="193" t="s">
        <v>336</v>
      </c>
      <c r="H248" s="186" t="s">
        <v>30</v>
      </c>
      <c r="I248" s="213">
        <v>2</v>
      </c>
      <c r="J248" s="389">
        <f t="shared" si="37"/>
        <v>149716.94</v>
      </c>
      <c r="K248" s="300">
        <f t="shared" si="40"/>
        <v>299433.88</v>
      </c>
      <c r="L248" s="128"/>
      <c r="M248" s="129"/>
      <c r="N248" s="311">
        <v>149716.93788400001</v>
      </c>
      <c r="P248" s="378">
        <f t="shared" si="39"/>
        <v>149716.94</v>
      </c>
      <c r="Q248" s="378">
        <f t="shared" si="36"/>
        <v>299433.88</v>
      </c>
    </row>
    <row r="249" spans="1:17" ht="22.8">
      <c r="A249" s="2"/>
      <c r="B249" s="33"/>
      <c r="C249" s="312">
        <v>117</v>
      </c>
      <c r="D249" s="340" t="s">
        <v>380</v>
      </c>
      <c r="E249" s="487"/>
      <c r="F249" s="408" t="s">
        <v>324</v>
      </c>
      <c r="G249" s="193" t="s">
        <v>249</v>
      </c>
      <c r="H249" s="186" t="s">
        <v>30</v>
      </c>
      <c r="I249" s="213">
        <v>2</v>
      </c>
      <c r="J249" s="389">
        <f t="shared" si="37"/>
        <v>237999.86</v>
      </c>
      <c r="K249" s="300">
        <f t="shared" si="40"/>
        <v>475999.72</v>
      </c>
      <c r="L249" s="128"/>
      <c r="M249" s="129"/>
      <c r="N249" s="311">
        <v>237999.862116</v>
      </c>
      <c r="P249" s="378">
        <f t="shared" si="39"/>
        <v>237999.86</v>
      </c>
      <c r="Q249" s="378">
        <f t="shared" si="36"/>
        <v>475999.72</v>
      </c>
    </row>
    <row r="250" spans="1:17" ht="22.8">
      <c r="A250" s="2"/>
      <c r="B250" s="33"/>
      <c r="C250" s="312">
        <v>118</v>
      </c>
      <c r="D250" s="340" t="s">
        <v>381</v>
      </c>
      <c r="E250" s="487"/>
      <c r="F250" s="408" t="s">
        <v>324</v>
      </c>
      <c r="G250" s="214" t="s">
        <v>337</v>
      </c>
      <c r="H250" s="215" t="s">
        <v>30</v>
      </c>
      <c r="I250" s="216">
        <v>4</v>
      </c>
      <c r="J250" s="389">
        <f t="shared" si="37"/>
        <v>45506.66</v>
      </c>
      <c r="K250" s="300">
        <f t="shared" si="40"/>
        <v>182026.64</v>
      </c>
      <c r="L250" s="128"/>
      <c r="M250" s="129"/>
      <c r="N250" s="311">
        <v>45506.662116000007</v>
      </c>
      <c r="P250" s="378">
        <f t="shared" si="39"/>
        <v>45506.66</v>
      </c>
      <c r="Q250" s="378">
        <f t="shared" si="36"/>
        <v>182026.64</v>
      </c>
    </row>
    <row r="251" spans="1:17" ht="22.8">
      <c r="A251" s="2"/>
      <c r="B251" s="33"/>
      <c r="C251" s="312">
        <v>119</v>
      </c>
      <c r="D251" s="340" t="s">
        <v>382</v>
      </c>
      <c r="E251" s="488"/>
      <c r="F251" s="408" t="s">
        <v>324</v>
      </c>
      <c r="G251" s="248" t="s">
        <v>338</v>
      </c>
      <c r="H251" s="249" t="s">
        <v>30</v>
      </c>
      <c r="I251" s="250">
        <f>+I250</f>
        <v>4</v>
      </c>
      <c r="J251" s="389">
        <f t="shared" si="37"/>
        <v>344030.4</v>
      </c>
      <c r="K251" s="300">
        <f t="shared" si="40"/>
        <v>1376121.6</v>
      </c>
      <c r="L251" s="128"/>
      <c r="M251" s="129"/>
      <c r="N251" s="354">
        <v>344030.4</v>
      </c>
      <c r="P251" s="378">
        <f t="shared" si="39"/>
        <v>344030.4</v>
      </c>
      <c r="Q251" s="378">
        <f t="shared" si="36"/>
        <v>1376121.6</v>
      </c>
    </row>
    <row r="252" spans="1:17">
      <c r="A252" s="2"/>
      <c r="B252" s="33"/>
      <c r="C252" s="350"/>
      <c r="D252" s="303" t="s">
        <v>190</v>
      </c>
      <c r="E252" s="401"/>
      <c r="F252" s="407"/>
      <c r="G252" s="368" t="s">
        <v>52</v>
      </c>
      <c r="H252" s="236"/>
      <c r="I252" s="236"/>
      <c r="J252" s="307"/>
      <c r="K252" s="307"/>
      <c r="L252" s="128"/>
      <c r="M252" s="129"/>
      <c r="N252" s="307"/>
      <c r="P252" s="378"/>
      <c r="Q252" s="378"/>
    </row>
    <row r="253" spans="1:17">
      <c r="A253" s="2"/>
      <c r="B253" s="33"/>
      <c r="C253" s="312">
        <v>120</v>
      </c>
      <c r="D253" s="340" t="s">
        <v>199</v>
      </c>
      <c r="E253" s="486" t="s">
        <v>52</v>
      </c>
      <c r="F253" s="408" t="s">
        <v>397</v>
      </c>
      <c r="G253" s="193" t="s">
        <v>53</v>
      </c>
      <c r="H253" s="186" t="s">
        <v>19</v>
      </c>
      <c r="I253" s="213">
        <f>3.3*4.03+2.8*6.1+52+40</f>
        <v>122.37899999999999</v>
      </c>
      <c r="J253" s="389">
        <f t="shared" si="37"/>
        <v>13652</v>
      </c>
      <c r="K253" s="300">
        <f t="shared" si="40"/>
        <v>1670718.1079999998</v>
      </c>
      <c r="L253" s="128"/>
      <c r="M253" s="129"/>
      <c r="N253" s="311">
        <v>13652</v>
      </c>
      <c r="P253" s="378">
        <f>ROUND(N253,2)</f>
        <v>13652</v>
      </c>
      <c r="Q253" s="378">
        <f t="shared" si="36"/>
        <v>1670718.1079999998</v>
      </c>
    </row>
    <row r="254" spans="1:17" ht="22.8">
      <c r="A254" s="2"/>
      <c r="B254" s="33"/>
      <c r="C254" s="312">
        <v>121</v>
      </c>
      <c r="D254" s="340" t="s">
        <v>200</v>
      </c>
      <c r="E254" s="487"/>
      <c r="F254" s="408">
        <v>603</v>
      </c>
      <c r="G254" s="193" t="s">
        <v>339</v>
      </c>
      <c r="H254" s="186" t="s">
        <v>340</v>
      </c>
      <c r="I254" s="213">
        <v>25</v>
      </c>
      <c r="J254" s="389">
        <f t="shared" si="37"/>
        <v>21388.14</v>
      </c>
      <c r="K254" s="300">
        <f t="shared" si="40"/>
        <v>534703.5</v>
      </c>
      <c r="L254" s="128"/>
      <c r="M254" s="129"/>
      <c r="N254" s="311">
        <v>21388.137884000003</v>
      </c>
      <c r="P254" s="378">
        <f>ROUND(N254,2)</f>
        <v>21388.14</v>
      </c>
      <c r="Q254" s="378">
        <f t="shared" si="36"/>
        <v>534703.5</v>
      </c>
    </row>
    <row r="255" spans="1:17" ht="34.200000000000003">
      <c r="A255" s="2"/>
      <c r="B255" s="33"/>
      <c r="C255" s="355">
        <v>122</v>
      </c>
      <c r="D255" s="340" t="s">
        <v>201</v>
      </c>
      <c r="E255" s="488"/>
      <c r="F255" s="408" t="s">
        <v>397</v>
      </c>
      <c r="G255" s="225" t="s">
        <v>341</v>
      </c>
      <c r="H255" s="241" t="s">
        <v>19</v>
      </c>
      <c r="I255" s="242">
        <f>(37*25)-320</f>
        <v>605</v>
      </c>
      <c r="J255" s="389">
        <f t="shared" si="37"/>
        <v>86462.66</v>
      </c>
      <c r="K255" s="300">
        <f t="shared" si="40"/>
        <v>52309909.300000004</v>
      </c>
      <c r="L255" s="128"/>
      <c r="M255" s="129"/>
      <c r="N255" s="354">
        <v>86462.662116000007</v>
      </c>
      <c r="P255" s="378">
        <f>ROUND(N255,2)</f>
        <v>86462.66</v>
      </c>
      <c r="Q255" s="378">
        <f t="shared" si="36"/>
        <v>52309909.300000004</v>
      </c>
    </row>
    <row r="256" spans="1:17">
      <c r="A256" s="2"/>
      <c r="B256" s="33"/>
      <c r="C256" s="350"/>
      <c r="D256" s="303" t="s">
        <v>282</v>
      </c>
      <c r="E256" s="401"/>
      <c r="F256" s="407"/>
      <c r="G256" s="368" t="s">
        <v>342</v>
      </c>
      <c r="H256" s="236"/>
      <c r="I256" s="236"/>
      <c r="J256" s="307"/>
      <c r="K256" s="307"/>
      <c r="L256" s="128"/>
      <c r="M256" s="129"/>
      <c r="N256" s="307"/>
      <c r="P256" s="378"/>
      <c r="Q256" s="378"/>
    </row>
    <row r="257" spans="1:17" ht="34.200000000000003">
      <c r="A257" s="2"/>
      <c r="B257" s="33"/>
      <c r="C257" s="312">
        <v>123</v>
      </c>
      <c r="D257" s="340" t="s">
        <v>283</v>
      </c>
      <c r="E257" s="486" t="s">
        <v>191</v>
      </c>
      <c r="F257" s="408" t="s">
        <v>398</v>
      </c>
      <c r="G257" s="214" t="s">
        <v>343</v>
      </c>
      <c r="H257" s="215" t="s">
        <v>19</v>
      </c>
      <c r="I257" s="213">
        <v>24</v>
      </c>
      <c r="J257" s="389">
        <f t="shared" si="37"/>
        <v>77361.34</v>
      </c>
      <c r="K257" s="300">
        <f t="shared" si="40"/>
        <v>1856672.16</v>
      </c>
      <c r="L257" s="128"/>
      <c r="M257" s="129"/>
      <c r="N257" s="311">
        <v>77361.337883999993</v>
      </c>
      <c r="P257" s="378">
        <f t="shared" ref="P257:P277" si="41">ROUND(N257,2)</f>
        <v>77361.34</v>
      </c>
      <c r="Q257" s="378">
        <f t="shared" si="36"/>
        <v>1856672.16</v>
      </c>
    </row>
    <row r="258" spans="1:17" ht="45.6">
      <c r="A258" s="2"/>
      <c r="B258" s="33"/>
      <c r="C258" s="312">
        <v>124</v>
      </c>
      <c r="D258" s="340" t="s">
        <v>284</v>
      </c>
      <c r="E258" s="487"/>
      <c r="F258" s="408" t="s">
        <v>398</v>
      </c>
      <c r="G258" s="214" t="s">
        <v>344</v>
      </c>
      <c r="H258" s="215" t="s">
        <v>19</v>
      </c>
      <c r="I258" s="213">
        <v>42</v>
      </c>
      <c r="J258" s="389">
        <f t="shared" si="37"/>
        <v>946083.6</v>
      </c>
      <c r="K258" s="300">
        <f t="shared" si="40"/>
        <v>39735511.199999996</v>
      </c>
      <c r="L258" s="128"/>
      <c r="M258" s="129"/>
      <c r="N258" s="311">
        <v>946083.60000000009</v>
      </c>
      <c r="P258" s="378">
        <f t="shared" si="41"/>
        <v>946083.6</v>
      </c>
      <c r="Q258" s="378">
        <f t="shared" si="36"/>
        <v>39735511.199999996</v>
      </c>
    </row>
    <row r="259" spans="1:17" ht="45.6">
      <c r="A259" s="2"/>
      <c r="B259" s="33"/>
      <c r="C259" s="312">
        <v>125</v>
      </c>
      <c r="D259" s="340" t="s">
        <v>287</v>
      </c>
      <c r="E259" s="487"/>
      <c r="F259" s="408">
        <v>1101</v>
      </c>
      <c r="G259" s="214" t="s">
        <v>345</v>
      </c>
      <c r="H259" s="215" t="s">
        <v>19</v>
      </c>
      <c r="I259" s="213">
        <f>(0.7*2.05+1.92*0.97)*2+1.5*2+4*2*2+6.1*2</f>
        <v>37.794799999999995</v>
      </c>
      <c r="J259" s="389">
        <f t="shared" si="37"/>
        <v>149716.94</v>
      </c>
      <c r="K259" s="300">
        <f t="shared" si="40"/>
        <v>5658521.8039119998</v>
      </c>
      <c r="L259" s="128"/>
      <c r="M259" s="129"/>
      <c r="N259" s="311">
        <v>149716.93788400001</v>
      </c>
      <c r="P259" s="378">
        <f t="shared" si="41"/>
        <v>149716.94</v>
      </c>
      <c r="Q259" s="378">
        <f t="shared" si="36"/>
        <v>5658521.8039119998</v>
      </c>
    </row>
    <row r="260" spans="1:17" ht="79.8">
      <c r="A260" s="2"/>
      <c r="B260" s="33"/>
      <c r="C260" s="312">
        <v>126</v>
      </c>
      <c r="D260" s="340" t="s">
        <v>288</v>
      </c>
      <c r="E260" s="487"/>
      <c r="F260" s="408" t="s">
        <v>399</v>
      </c>
      <c r="G260" s="214" t="s">
        <v>346</v>
      </c>
      <c r="H260" s="215" t="s">
        <v>30</v>
      </c>
      <c r="I260" s="213">
        <v>2</v>
      </c>
      <c r="J260" s="389">
        <f t="shared" si="37"/>
        <v>1539490.54</v>
      </c>
      <c r="K260" s="300">
        <f t="shared" si="40"/>
        <v>3078981.08</v>
      </c>
      <c r="L260" s="128"/>
      <c r="M260" s="129"/>
      <c r="N260" s="311">
        <v>1539490.537884</v>
      </c>
      <c r="P260" s="378">
        <f t="shared" si="41"/>
        <v>1539490.54</v>
      </c>
      <c r="Q260" s="378">
        <f t="shared" si="36"/>
        <v>3078981.08</v>
      </c>
    </row>
    <row r="261" spans="1:17" ht="22.8">
      <c r="A261" s="2"/>
      <c r="B261" s="33"/>
      <c r="C261" s="312">
        <v>127</v>
      </c>
      <c r="D261" s="340" t="s">
        <v>285</v>
      </c>
      <c r="E261" s="487"/>
      <c r="F261" s="408" t="s">
        <v>398</v>
      </c>
      <c r="G261" s="193" t="s">
        <v>262</v>
      </c>
      <c r="H261" s="186" t="s">
        <v>21</v>
      </c>
      <c r="I261" s="213">
        <f>+I259</f>
        <v>37.794799999999995</v>
      </c>
      <c r="J261" s="389">
        <f t="shared" si="37"/>
        <v>237999.86</v>
      </c>
      <c r="K261" s="300">
        <f t="shared" si="40"/>
        <v>8995157.108727999</v>
      </c>
      <c r="L261" s="128"/>
      <c r="M261" s="129"/>
      <c r="N261" s="311">
        <v>237999.862116</v>
      </c>
      <c r="P261" s="378">
        <f t="shared" si="41"/>
        <v>237999.86</v>
      </c>
      <c r="Q261" s="378">
        <f t="shared" si="36"/>
        <v>8995157.108727999</v>
      </c>
    </row>
    <row r="262" spans="1:17">
      <c r="A262" s="2"/>
      <c r="B262" s="33"/>
      <c r="C262" s="312">
        <v>128</v>
      </c>
      <c r="D262" s="340" t="s">
        <v>286</v>
      </c>
      <c r="E262" s="487"/>
      <c r="F262" s="408" t="s">
        <v>398</v>
      </c>
      <c r="G262" s="214" t="s">
        <v>347</v>
      </c>
      <c r="H262" s="215" t="s">
        <v>19</v>
      </c>
      <c r="I262" s="216">
        <f>0.6*0.7*5</f>
        <v>2.1</v>
      </c>
      <c r="J262" s="389">
        <f t="shared" si="37"/>
        <v>237999.86</v>
      </c>
      <c r="K262" s="300">
        <f t="shared" si="40"/>
        <v>499799.70600000001</v>
      </c>
      <c r="L262" s="128"/>
      <c r="M262" s="129"/>
      <c r="N262" s="311">
        <v>237999.862116</v>
      </c>
      <c r="P262" s="378">
        <f t="shared" si="41"/>
        <v>237999.86</v>
      </c>
      <c r="Q262" s="378">
        <f t="shared" si="36"/>
        <v>499799.70600000001</v>
      </c>
    </row>
    <row r="263" spans="1:17" ht="22.8">
      <c r="A263" s="2"/>
      <c r="B263" s="33"/>
      <c r="C263" s="312">
        <v>129</v>
      </c>
      <c r="D263" s="340" t="s">
        <v>289</v>
      </c>
      <c r="E263" s="487"/>
      <c r="F263" s="408" t="s">
        <v>398</v>
      </c>
      <c r="G263" s="214" t="s">
        <v>348</v>
      </c>
      <c r="H263" s="215" t="s">
        <v>43</v>
      </c>
      <c r="I263" s="216">
        <f>+(1.06+1.07)*1.8</f>
        <v>3.8340000000000001</v>
      </c>
      <c r="J263" s="389">
        <f t="shared" si="37"/>
        <v>106485.6</v>
      </c>
      <c r="K263" s="300">
        <f t="shared" si="40"/>
        <v>408265.79040000006</v>
      </c>
      <c r="L263" s="128"/>
      <c r="M263" s="129"/>
      <c r="N263" s="311">
        <v>106485.6</v>
      </c>
      <c r="P263" s="378">
        <f t="shared" si="41"/>
        <v>106485.6</v>
      </c>
      <c r="Q263" s="378">
        <f t="shared" si="36"/>
        <v>408265.79040000006</v>
      </c>
    </row>
    <row r="264" spans="1:17" ht="22.8">
      <c r="A264" s="2"/>
      <c r="B264" s="33"/>
      <c r="C264" s="312">
        <v>130</v>
      </c>
      <c r="D264" s="340" t="s">
        <v>290</v>
      </c>
      <c r="E264" s="487"/>
      <c r="F264" s="408" t="s">
        <v>398</v>
      </c>
      <c r="G264" s="214" t="s">
        <v>349</v>
      </c>
      <c r="H264" s="215" t="s">
        <v>30</v>
      </c>
      <c r="I264" s="216">
        <f>+I263</f>
        <v>3.8340000000000001</v>
      </c>
      <c r="J264" s="389">
        <f t="shared" si="37"/>
        <v>697617.2</v>
      </c>
      <c r="K264" s="300">
        <f t="shared" si="40"/>
        <v>2674664.3448000001</v>
      </c>
      <c r="L264" s="128"/>
      <c r="M264" s="129"/>
      <c r="N264" s="311">
        <v>697617.2</v>
      </c>
      <c r="P264" s="378">
        <f t="shared" si="41"/>
        <v>697617.2</v>
      </c>
      <c r="Q264" s="378">
        <f t="shared" si="36"/>
        <v>2674664.3448000001</v>
      </c>
    </row>
    <row r="265" spans="1:17" ht="22.8">
      <c r="A265" s="2"/>
      <c r="B265" s="33"/>
      <c r="C265" s="312">
        <v>131</v>
      </c>
      <c r="D265" s="340" t="s">
        <v>291</v>
      </c>
      <c r="E265" s="487"/>
      <c r="F265" s="408">
        <v>603</v>
      </c>
      <c r="G265" s="214" t="s">
        <v>350</v>
      </c>
      <c r="H265" s="215" t="s">
        <v>30</v>
      </c>
      <c r="I265" s="216">
        <v>1</v>
      </c>
      <c r="J265" s="389">
        <f t="shared" si="37"/>
        <v>114676.8</v>
      </c>
      <c r="K265" s="300">
        <f t="shared" si="40"/>
        <v>114676.8</v>
      </c>
      <c r="L265" s="128"/>
      <c r="M265" s="129"/>
      <c r="N265" s="311">
        <v>114676.80000000002</v>
      </c>
      <c r="P265" s="378">
        <f t="shared" si="41"/>
        <v>114676.8</v>
      </c>
      <c r="Q265" s="378">
        <f t="shared" si="36"/>
        <v>114676.8</v>
      </c>
    </row>
    <row r="266" spans="1:17" ht="57">
      <c r="A266" s="2"/>
      <c r="B266" s="33"/>
      <c r="C266" s="312">
        <v>132</v>
      </c>
      <c r="D266" s="340" t="s">
        <v>292</v>
      </c>
      <c r="E266" s="487"/>
      <c r="F266" s="408">
        <v>603</v>
      </c>
      <c r="G266" s="214" t="s">
        <v>351</v>
      </c>
      <c r="H266" s="215" t="s">
        <v>30</v>
      </c>
      <c r="I266" s="216">
        <f>+I265</f>
        <v>1</v>
      </c>
      <c r="J266" s="389">
        <f t="shared" si="37"/>
        <v>2226186.14</v>
      </c>
      <c r="K266" s="300">
        <f t="shared" si="40"/>
        <v>2226186.14</v>
      </c>
      <c r="L266" s="128"/>
      <c r="M266" s="129"/>
      <c r="N266" s="311">
        <v>2226186.1378840003</v>
      </c>
      <c r="P266" s="378">
        <f t="shared" si="41"/>
        <v>2226186.14</v>
      </c>
      <c r="Q266" s="378">
        <f t="shared" si="36"/>
        <v>2226186.14</v>
      </c>
    </row>
    <row r="267" spans="1:17">
      <c r="A267" s="2"/>
      <c r="B267" s="33"/>
      <c r="C267" s="312">
        <v>133</v>
      </c>
      <c r="D267" s="340" t="s">
        <v>293</v>
      </c>
      <c r="E267" s="487"/>
      <c r="F267" s="408" t="s">
        <v>324</v>
      </c>
      <c r="G267" s="214" t="s">
        <v>352</v>
      </c>
      <c r="H267" s="215" t="s">
        <v>30</v>
      </c>
      <c r="I267" s="216">
        <f>+I268+I269</f>
        <v>4</v>
      </c>
      <c r="J267" s="389">
        <f t="shared" si="37"/>
        <v>50512.4</v>
      </c>
      <c r="K267" s="300">
        <f t="shared" si="40"/>
        <v>202049.6</v>
      </c>
      <c r="L267" s="128"/>
      <c r="M267" s="129"/>
      <c r="N267" s="311">
        <v>50512.4</v>
      </c>
      <c r="P267" s="378">
        <f t="shared" si="41"/>
        <v>50512.4</v>
      </c>
      <c r="Q267" s="378">
        <f t="shared" si="36"/>
        <v>202049.6</v>
      </c>
    </row>
    <row r="268" spans="1:17" ht="22.8">
      <c r="A268" s="2"/>
      <c r="B268" s="33"/>
      <c r="C268" s="312">
        <v>134</v>
      </c>
      <c r="D268" s="340" t="s">
        <v>294</v>
      </c>
      <c r="E268" s="487"/>
      <c r="F268" s="408">
        <v>603</v>
      </c>
      <c r="G268" s="214" t="s">
        <v>353</v>
      </c>
      <c r="H268" s="215" t="s">
        <v>30</v>
      </c>
      <c r="I268" s="216">
        <f>+I266</f>
        <v>1</v>
      </c>
      <c r="J268" s="389">
        <f t="shared" si="37"/>
        <v>683965.2</v>
      </c>
      <c r="K268" s="300">
        <f t="shared" si="40"/>
        <v>683965.2</v>
      </c>
      <c r="L268" s="128"/>
      <c r="M268" s="129"/>
      <c r="N268" s="311">
        <v>683965.2</v>
      </c>
      <c r="P268" s="378">
        <f t="shared" si="41"/>
        <v>683965.2</v>
      </c>
      <c r="Q268" s="378">
        <f t="shared" si="36"/>
        <v>683965.2</v>
      </c>
    </row>
    <row r="269" spans="1:17" ht="22.8">
      <c r="A269" s="2"/>
      <c r="B269" s="33"/>
      <c r="C269" s="312">
        <v>135</v>
      </c>
      <c r="D269" s="340" t="s">
        <v>295</v>
      </c>
      <c r="E269" s="487"/>
      <c r="F269" s="408">
        <v>502</v>
      </c>
      <c r="G269" s="214" t="s">
        <v>354</v>
      </c>
      <c r="H269" s="215" t="s">
        <v>30</v>
      </c>
      <c r="I269" s="216">
        <v>3</v>
      </c>
      <c r="J269" s="389">
        <f t="shared" si="37"/>
        <v>839598</v>
      </c>
      <c r="K269" s="300">
        <f t="shared" si="40"/>
        <v>2518794</v>
      </c>
      <c r="L269" s="128"/>
      <c r="M269" s="129"/>
      <c r="N269" s="311">
        <v>839598</v>
      </c>
      <c r="P269" s="378">
        <f t="shared" si="41"/>
        <v>839598</v>
      </c>
      <c r="Q269" s="378">
        <f t="shared" si="36"/>
        <v>2518794</v>
      </c>
    </row>
    <row r="270" spans="1:17" ht="68.400000000000006">
      <c r="A270" s="2"/>
      <c r="B270" s="33"/>
      <c r="C270" s="312">
        <v>136</v>
      </c>
      <c r="D270" s="340" t="s">
        <v>296</v>
      </c>
      <c r="E270" s="487"/>
      <c r="F270" s="408" t="s">
        <v>400</v>
      </c>
      <c r="G270" s="193" t="s">
        <v>355</v>
      </c>
      <c r="H270" s="186" t="s">
        <v>19</v>
      </c>
      <c r="I270" s="213">
        <f>1.1*0.6+2.07*2.67</f>
        <v>6.1868999999999996</v>
      </c>
      <c r="J270" s="389">
        <f t="shared" si="37"/>
        <v>344030.4</v>
      </c>
      <c r="K270" s="300">
        <f t="shared" si="40"/>
        <v>2128481.6817600001</v>
      </c>
      <c r="L270" s="128"/>
      <c r="M270" s="129"/>
      <c r="N270" s="311">
        <v>344030.4</v>
      </c>
      <c r="P270" s="378">
        <f t="shared" si="41"/>
        <v>344030.4</v>
      </c>
      <c r="Q270" s="378">
        <f t="shared" si="36"/>
        <v>2128481.6817600001</v>
      </c>
    </row>
    <row r="271" spans="1:17" ht="45.6">
      <c r="A271" s="2"/>
      <c r="B271" s="33"/>
      <c r="C271" s="312">
        <v>137</v>
      </c>
      <c r="D271" s="340" t="s">
        <v>297</v>
      </c>
      <c r="E271" s="487"/>
      <c r="F271" s="408">
        <v>502</v>
      </c>
      <c r="G271" s="193" t="s">
        <v>356</v>
      </c>
      <c r="H271" s="186" t="s">
        <v>19</v>
      </c>
      <c r="I271" s="213">
        <f>+I272</f>
        <v>11.426</v>
      </c>
      <c r="J271" s="389">
        <f t="shared" si="37"/>
        <v>45506.66</v>
      </c>
      <c r="K271" s="300">
        <f t="shared" si="40"/>
        <v>519959.09716000006</v>
      </c>
      <c r="L271" s="128"/>
      <c r="M271" s="129"/>
      <c r="N271" s="311">
        <v>45506.662116000007</v>
      </c>
      <c r="P271" s="378">
        <f t="shared" si="41"/>
        <v>45506.66</v>
      </c>
      <c r="Q271" s="378">
        <f t="shared" si="36"/>
        <v>519959.09716000006</v>
      </c>
    </row>
    <row r="272" spans="1:17" ht="45.6">
      <c r="A272" s="2"/>
      <c r="B272" s="33"/>
      <c r="C272" s="312">
        <v>138</v>
      </c>
      <c r="D272" s="340" t="s">
        <v>298</v>
      </c>
      <c r="E272" s="487"/>
      <c r="F272" s="408">
        <v>502</v>
      </c>
      <c r="G272" s="193" t="s">
        <v>357</v>
      </c>
      <c r="H272" s="186" t="s">
        <v>19</v>
      </c>
      <c r="I272" s="213">
        <f>1.4*2.5*2+2*1.1+1.06*2.1</f>
        <v>11.426</v>
      </c>
      <c r="J272" s="389">
        <f t="shared" si="37"/>
        <v>946083.6</v>
      </c>
      <c r="K272" s="300">
        <f t="shared" si="40"/>
        <v>10809951.2136</v>
      </c>
      <c r="L272" s="128"/>
      <c r="M272" s="129"/>
      <c r="N272" s="311">
        <v>946083.60000000009</v>
      </c>
      <c r="P272" s="378">
        <f t="shared" si="41"/>
        <v>946083.6</v>
      </c>
      <c r="Q272" s="378">
        <f t="shared" si="36"/>
        <v>10809951.2136</v>
      </c>
    </row>
    <row r="273" spans="1:17" ht="34.200000000000003">
      <c r="A273" s="2"/>
      <c r="B273" s="33"/>
      <c r="C273" s="312">
        <v>139</v>
      </c>
      <c r="D273" s="340" t="s">
        <v>383</v>
      </c>
      <c r="E273" s="487"/>
      <c r="F273" s="408">
        <v>1101</v>
      </c>
      <c r="G273" s="214" t="s">
        <v>270</v>
      </c>
      <c r="H273" s="186" t="s">
        <v>30</v>
      </c>
      <c r="I273" s="213">
        <v>1</v>
      </c>
      <c r="J273" s="389">
        <f t="shared" si="37"/>
        <v>1539490.54</v>
      </c>
      <c r="K273" s="300">
        <f t="shared" si="40"/>
        <v>1539490.54</v>
      </c>
      <c r="L273" s="128"/>
      <c r="M273" s="129"/>
      <c r="N273" s="311">
        <v>1539490.537884</v>
      </c>
      <c r="P273" s="378">
        <f t="shared" si="41"/>
        <v>1539490.54</v>
      </c>
      <c r="Q273" s="378">
        <f t="shared" si="36"/>
        <v>1539490.54</v>
      </c>
    </row>
    <row r="274" spans="1:17" ht="34.200000000000003">
      <c r="A274" s="2"/>
      <c r="B274" s="33"/>
      <c r="C274" s="312">
        <v>140</v>
      </c>
      <c r="D274" s="340" t="s">
        <v>384</v>
      </c>
      <c r="E274" s="487"/>
      <c r="F274" s="408" t="s">
        <v>401</v>
      </c>
      <c r="G274" s="214" t="s">
        <v>358</v>
      </c>
      <c r="H274" s="186" t="s">
        <v>30</v>
      </c>
      <c r="I274" s="213">
        <v>1</v>
      </c>
      <c r="J274" s="389">
        <f t="shared" si="37"/>
        <v>237999.86</v>
      </c>
      <c r="K274" s="300">
        <f t="shared" si="40"/>
        <v>237999.86</v>
      </c>
      <c r="L274" s="128"/>
      <c r="M274" s="129"/>
      <c r="N274" s="311">
        <v>237999.862116</v>
      </c>
      <c r="P274" s="378">
        <f t="shared" si="41"/>
        <v>237999.86</v>
      </c>
      <c r="Q274" s="378">
        <f t="shared" si="36"/>
        <v>237999.86</v>
      </c>
    </row>
    <row r="275" spans="1:17" ht="57">
      <c r="A275" s="2"/>
      <c r="B275" s="33"/>
      <c r="C275" s="312">
        <v>141</v>
      </c>
      <c r="D275" s="340" t="s">
        <v>385</v>
      </c>
      <c r="E275" s="487"/>
      <c r="F275" s="408" t="s">
        <v>402</v>
      </c>
      <c r="G275" s="214" t="s">
        <v>359</v>
      </c>
      <c r="H275" s="186" t="s">
        <v>30</v>
      </c>
      <c r="I275" s="213">
        <f>+I274</f>
        <v>1</v>
      </c>
      <c r="J275" s="389">
        <f t="shared" si="37"/>
        <v>5834409.7400000002</v>
      </c>
      <c r="K275" s="300">
        <f t="shared" si="40"/>
        <v>5834409.7400000002</v>
      </c>
      <c r="L275" s="128"/>
      <c r="M275" s="129"/>
      <c r="N275" s="311">
        <v>5834409.7378840009</v>
      </c>
      <c r="P275" s="378">
        <f t="shared" si="41"/>
        <v>5834409.7400000002</v>
      </c>
      <c r="Q275" s="378">
        <f t="shared" si="36"/>
        <v>5834409.7400000002</v>
      </c>
    </row>
    <row r="276" spans="1:17" ht="34.200000000000003">
      <c r="A276" s="2"/>
      <c r="B276" s="33"/>
      <c r="C276" s="312">
        <v>142</v>
      </c>
      <c r="D276" s="340" t="s">
        <v>386</v>
      </c>
      <c r="E276" s="487"/>
      <c r="F276" s="408">
        <v>502</v>
      </c>
      <c r="G276" s="214" t="s">
        <v>360</v>
      </c>
      <c r="H276" s="186" t="s">
        <v>30</v>
      </c>
      <c r="I276" s="213">
        <v>1</v>
      </c>
      <c r="J276" s="389">
        <f t="shared" si="37"/>
        <v>237999.86</v>
      </c>
      <c r="K276" s="300">
        <f t="shared" si="40"/>
        <v>237999.86</v>
      </c>
      <c r="L276" s="128"/>
      <c r="M276" s="129"/>
      <c r="N276" s="311">
        <v>237999.862116</v>
      </c>
      <c r="P276" s="378">
        <f t="shared" si="41"/>
        <v>237999.86</v>
      </c>
      <c r="Q276" s="378">
        <f t="shared" si="36"/>
        <v>237999.86</v>
      </c>
    </row>
    <row r="277" spans="1:17" ht="45.6">
      <c r="A277" s="2"/>
      <c r="B277" s="33"/>
      <c r="C277" s="312">
        <v>143</v>
      </c>
      <c r="D277" s="340" t="s">
        <v>387</v>
      </c>
      <c r="E277" s="488"/>
      <c r="F277" s="408">
        <v>502</v>
      </c>
      <c r="G277" s="248" t="s">
        <v>361</v>
      </c>
      <c r="H277" s="241" t="s">
        <v>30</v>
      </c>
      <c r="I277" s="242">
        <f>+I276</f>
        <v>1</v>
      </c>
      <c r="J277" s="389">
        <f t="shared" si="37"/>
        <v>3224602.4</v>
      </c>
      <c r="K277" s="300">
        <f t="shared" si="40"/>
        <v>3224602.4</v>
      </c>
      <c r="L277" s="128"/>
      <c r="M277" s="129"/>
      <c r="N277" s="354">
        <v>3224602.4</v>
      </c>
      <c r="P277" s="378">
        <f t="shared" si="41"/>
        <v>3224602.4</v>
      </c>
      <c r="Q277" s="378">
        <f t="shared" si="36"/>
        <v>3224602.4</v>
      </c>
    </row>
    <row r="278" spans="1:17">
      <c r="A278" s="2"/>
      <c r="B278" s="33"/>
      <c r="C278" s="350"/>
      <c r="D278" s="303" t="s">
        <v>299</v>
      </c>
      <c r="E278" s="401"/>
      <c r="F278" s="407"/>
      <c r="G278" s="368" t="s">
        <v>76</v>
      </c>
      <c r="H278" s="236"/>
      <c r="I278" s="236"/>
      <c r="J278" s="307"/>
      <c r="K278" s="307"/>
      <c r="L278" s="128"/>
      <c r="M278" s="129"/>
      <c r="N278" s="307"/>
      <c r="P278" s="378"/>
      <c r="Q278" s="378"/>
    </row>
    <row r="279" spans="1:17">
      <c r="A279" s="2"/>
      <c r="B279" s="33"/>
      <c r="C279" s="312">
        <v>144</v>
      </c>
      <c r="D279" s="340" t="s">
        <v>300</v>
      </c>
      <c r="E279" s="486" t="s">
        <v>76</v>
      </c>
      <c r="F279" s="408" t="s">
        <v>324</v>
      </c>
      <c r="G279" s="214" t="s">
        <v>279</v>
      </c>
      <c r="H279" s="215" t="s">
        <v>19</v>
      </c>
      <c r="I279" s="216">
        <f>+I280</f>
        <v>153.76806250000001</v>
      </c>
      <c r="J279" s="389">
        <f t="shared" si="37"/>
        <v>34130</v>
      </c>
      <c r="K279" s="300">
        <f t="shared" si="40"/>
        <v>5248103.9731250005</v>
      </c>
      <c r="L279" s="128"/>
      <c r="M279" s="129"/>
      <c r="N279" s="311">
        <v>34130</v>
      </c>
      <c r="P279" s="378">
        <f t="shared" ref="P279:P284" si="42">ROUND(N279,2)</f>
        <v>34130</v>
      </c>
      <c r="Q279" s="378">
        <f t="shared" si="36"/>
        <v>5248103.9731250005</v>
      </c>
    </row>
    <row r="280" spans="1:17" ht="57">
      <c r="A280" s="2"/>
      <c r="B280" s="33"/>
      <c r="C280" s="312">
        <v>145</v>
      </c>
      <c r="D280" s="340" t="s">
        <v>301</v>
      </c>
      <c r="E280" s="487"/>
      <c r="F280" s="408" t="s">
        <v>324</v>
      </c>
      <c r="G280" s="193" t="s">
        <v>362</v>
      </c>
      <c r="H280" s="186" t="s">
        <v>19</v>
      </c>
      <c r="I280" s="216">
        <f>2.8*7.2*2+3.6*6.1+3.25*0.65*2.85*3.3+1.6*6.1+0.5*4+2.8*6.1+7.13*6</f>
        <v>153.76806250000001</v>
      </c>
      <c r="J280" s="389">
        <f t="shared" si="37"/>
        <v>187487.46</v>
      </c>
      <c r="K280" s="300">
        <f t="shared" si="40"/>
        <v>28829583.467246253</v>
      </c>
      <c r="L280" s="128"/>
      <c r="M280" s="129"/>
      <c r="N280" s="311">
        <v>187487.46211599998</v>
      </c>
      <c r="P280" s="378">
        <f t="shared" si="42"/>
        <v>187487.46</v>
      </c>
      <c r="Q280" s="378">
        <f t="shared" si="36"/>
        <v>28829583.467246253</v>
      </c>
    </row>
    <row r="281" spans="1:17" ht="57">
      <c r="A281" s="2"/>
      <c r="B281" s="33"/>
      <c r="C281" s="312">
        <v>146</v>
      </c>
      <c r="D281" s="340" t="s">
        <v>302</v>
      </c>
      <c r="E281" s="487"/>
      <c r="F281" s="408" t="s">
        <v>324</v>
      </c>
      <c r="G281" s="193" t="s">
        <v>363</v>
      </c>
      <c r="H281" s="186" t="s">
        <v>21</v>
      </c>
      <c r="I281" s="216">
        <v>200</v>
      </c>
      <c r="J281" s="389">
        <f t="shared" si="37"/>
        <v>58703.6</v>
      </c>
      <c r="K281" s="300">
        <f t="shared" si="40"/>
        <v>11740720</v>
      </c>
      <c r="L281" s="128"/>
      <c r="M281" s="129"/>
      <c r="N281" s="311">
        <v>58703.600000000006</v>
      </c>
      <c r="P281" s="378">
        <f t="shared" si="42"/>
        <v>58703.6</v>
      </c>
      <c r="Q281" s="378">
        <f t="shared" si="36"/>
        <v>11740720</v>
      </c>
    </row>
    <row r="282" spans="1:17" ht="57">
      <c r="A282" s="2"/>
      <c r="B282" s="33"/>
      <c r="C282" s="312">
        <v>147</v>
      </c>
      <c r="D282" s="340" t="s">
        <v>388</v>
      </c>
      <c r="E282" s="487"/>
      <c r="F282" s="408">
        <v>603</v>
      </c>
      <c r="G282" s="233" t="s">
        <v>364</v>
      </c>
      <c r="H282" s="215" t="s">
        <v>19</v>
      </c>
      <c r="I282" s="216">
        <f>2.5*3*4</f>
        <v>30</v>
      </c>
      <c r="J282" s="389">
        <f t="shared" si="37"/>
        <v>149716.94</v>
      </c>
      <c r="K282" s="300">
        <f t="shared" si="40"/>
        <v>4491508.2</v>
      </c>
      <c r="L282" s="128"/>
      <c r="M282" s="129"/>
      <c r="N282" s="311">
        <v>149716.93788400001</v>
      </c>
      <c r="P282" s="378">
        <f t="shared" si="42"/>
        <v>149716.94</v>
      </c>
      <c r="Q282" s="378">
        <f t="shared" si="36"/>
        <v>4491508.2</v>
      </c>
    </row>
    <row r="283" spans="1:17" ht="57">
      <c r="A283" s="2"/>
      <c r="B283" s="33"/>
      <c r="C283" s="312">
        <v>148</v>
      </c>
      <c r="D283" s="340" t="s">
        <v>389</v>
      </c>
      <c r="E283" s="487"/>
      <c r="F283" s="408">
        <v>603</v>
      </c>
      <c r="G283" s="214" t="s">
        <v>365</v>
      </c>
      <c r="H283" s="215" t="s">
        <v>19</v>
      </c>
      <c r="I283" s="216">
        <f>1.85*2.2+I284/3.5</f>
        <v>19.07</v>
      </c>
      <c r="J283" s="389">
        <f t="shared" si="37"/>
        <v>149716.94</v>
      </c>
      <c r="K283" s="300">
        <f t="shared" si="40"/>
        <v>2855102.0458</v>
      </c>
      <c r="L283" s="128"/>
      <c r="M283" s="129"/>
      <c r="N283" s="311">
        <v>149716.93788400001</v>
      </c>
      <c r="P283" s="378">
        <f t="shared" si="42"/>
        <v>149716.94</v>
      </c>
      <c r="Q283" s="378">
        <f t="shared" si="36"/>
        <v>2855102.0458</v>
      </c>
    </row>
    <row r="284" spans="1:17" ht="65.400000000000006" customHeight="1">
      <c r="A284" s="2"/>
      <c r="B284" s="33"/>
      <c r="C284" s="312">
        <v>149</v>
      </c>
      <c r="D284" s="340" t="s">
        <v>390</v>
      </c>
      <c r="E284" s="488"/>
      <c r="F284" s="408">
        <v>502</v>
      </c>
      <c r="G284" s="233" t="s">
        <v>366</v>
      </c>
      <c r="H284" s="215" t="s">
        <v>19</v>
      </c>
      <c r="I284" s="216">
        <f>21*2.5</f>
        <v>52.5</v>
      </c>
      <c r="J284" s="389">
        <f t="shared" si="37"/>
        <v>114676.8</v>
      </c>
      <c r="K284" s="300">
        <f t="shared" si="40"/>
        <v>6020532</v>
      </c>
      <c r="L284" s="128"/>
      <c r="M284" s="129"/>
      <c r="N284" s="311">
        <v>114676.80000000002</v>
      </c>
      <c r="P284" s="378">
        <f t="shared" si="42"/>
        <v>114676.8</v>
      </c>
      <c r="Q284" s="378">
        <f t="shared" si="36"/>
        <v>6020532</v>
      </c>
    </row>
    <row r="285" spans="1:17">
      <c r="A285" s="2"/>
      <c r="B285" s="33"/>
      <c r="C285" s="350"/>
      <c r="D285" s="303" t="s">
        <v>303</v>
      </c>
      <c r="E285" s="401"/>
      <c r="F285" s="407"/>
      <c r="G285" s="368" t="s">
        <v>367</v>
      </c>
      <c r="H285" s="236"/>
      <c r="I285" s="236"/>
      <c r="J285" s="307"/>
      <c r="K285" s="307"/>
      <c r="L285" s="128"/>
      <c r="M285" s="129"/>
      <c r="N285" s="307"/>
      <c r="P285" s="378"/>
      <c r="Q285" s="378"/>
    </row>
    <row r="286" spans="1:17" ht="23.4" thickBot="1">
      <c r="A286" s="2"/>
      <c r="B286" s="33"/>
      <c r="C286" s="356">
        <v>150</v>
      </c>
      <c r="D286" s="357" t="s">
        <v>304</v>
      </c>
      <c r="E286" s="403" t="s">
        <v>391</v>
      </c>
      <c r="F286" s="409" t="s">
        <v>398</v>
      </c>
      <c r="G286" s="262" t="s">
        <v>368</v>
      </c>
      <c r="H286" s="263" t="s">
        <v>21</v>
      </c>
      <c r="I286" s="264">
        <v>4</v>
      </c>
      <c r="J286" s="399">
        <f>P286</f>
        <v>223892.8</v>
      </c>
      <c r="K286" s="300">
        <f t="shared" si="40"/>
        <v>895571.2</v>
      </c>
      <c r="L286" s="128"/>
      <c r="M286" s="129"/>
      <c r="N286" s="358">
        <v>223892.80000000002</v>
      </c>
      <c r="P286" s="378">
        <f>ROUND(N286,2)</f>
        <v>223892.8</v>
      </c>
      <c r="Q286" s="378">
        <f t="shared" si="36"/>
        <v>895571.2</v>
      </c>
    </row>
    <row r="287" spans="1:17" ht="14.4" thickBot="1">
      <c r="B287" s="3"/>
      <c r="C287" s="315" t="s">
        <v>35</v>
      </c>
      <c r="D287" s="316"/>
      <c r="E287" s="317"/>
      <c r="F287" s="318"/>
      <c r="G287" s="316"/>
      <c r="H287" s="316"/>
      <c r="I287" s="342"/>
      <c r="J287" s="316"/>
      <c r="K287" s="135">
        <f>+SUM(K233:K286)</f>
        <v>240474434.09147531</v>
      </c>
      <c r="L287" s="123"/>
      <c r="M287" s="124"/>
      <c r="N287" s="316"/>
      <c r="P287" s="378"/>
      <c r="Q287" s="379">
        <f>+SUM(Q233:Q286)</f>
        <v>240474434.09147531</v>
      </c>
    </row>
    <row r="288" spans="1:17" ht="14.4" thickBot="1">
      <c r="B288" s="3"/>
      <c r="C288" s="120" t="s">
        <v>392</v>
      </c>
      <c r="D288" s="323"/>
      <c r="E288" s="323"/>
      <c r="F288" s="324"/>
      <c r="G288" s="323"/>
      <c r="H288" s="323"/>
      <c r="I288" s="323"/>
      <c r="J288" s="323"/>
      <c r="K288" s="326"/>
      <c r="L288" s="123"/>
      <c r="M288" s="124"/>
      <c r="N288" s="323"/>
      <c r="P288" s="378"/>
      <c r="Q288" s="378"/>
    </row>
    <row r="289" spans="1:17">
      <c r="A289" s="2"/>
      <c r="B289" s="33"/>
      <c r="C289" s="301"/>
      <c r="D289" s="303" t="s">
        <v>36</v>
      </c>
      <c r="E289" s="303"/>
      <c r="F289" s="303"/>
      <c r="G289" s="212" t="s">
        <v>77</v>
      </c>
      <c r="H289" s="305"/>
      <c r="I289" s="306"/>
      <c r="J289" s="307"/>
      <c r="K289" s="308"/>
      <c r="L289" s="128"/>
      <c r="M289" s="129"/>
      <c r="N289" s="307"/>
      <c r="P289" s="378"/>
      <c r="Q289" s="378"/>
    </row>
    <row r="290" spans="1:17" ht="22.8">
      <c r="A290" s="2"/>
      <c r="B290" s="33"/>
      <c r="C290" s="309">
        <v>151</v>
      </c>
      <c r="D290" s="310" t="s">
        <v>38</v>
      </c>
      <c r="E290" s="423" t="s">
        <v>39</v>
      </c>
      <c r="F290" s="310" t="s">
        <v>412</v>
      </c>
      <c r="G290" s="193" t="s">
        <v>369</v>
      </c>
      <c r="H290" s="186" t="s">
        <v>30</v>
      </c>
      <c r="I290" s="213">
        <v>50</v>
      </c>
      <c r="J290" s="389">
        <f>P290</f>
        <v>21388.14</v>
      </c>
      <c r="K290" s="300">
        <f>+J290*I290</f>
        <v>1069407</v>
      </c>
      <c r="L290" s="128"/>
      <c r="M290" s="129"/>
      <c r="N290" s="299">
        <v>21388.137884000003</v>
      </c>
      <c r="P290" s="378">
        <f>ROUND(N290,2)</f>
        <v>21388.14</v>
      </c>
      <c r="Q290" s="378">
        <f t="shared" si="36"/>
        <v>1069407</v>
      </c>
    </row>
    <row r="291" spans="1:17" ht="75.599999999999994" customHeight="1">
      <c r="A291" s="2"/>
      <c r="B291" s="33"/>
      <c r="C291" s="309">
        <v>152</v>
      </c>
      <c r="D291" s="310" t="s">
        <v>40</v>
      </c>
      <c r="E291" s="430"/>
      <c r="F291" s="310" t="s">
        <v>412</v>
      </c>
      <c r="G291" s="193" t="s">
        <v>370</v>
      </c>
      <c r="H291" s="186" t="s">
        <v>30</v>
      </c>
      <c r="I291" s="213">
        <v>30</v>
      </c>
      <c r="J291" s="389">
        <f t="shared" si="37"/>
        <v>281231.2</v>
      </c>
      <c r="K291" s="300">
        <f>+J291*I291</f>
        <v>8436936</v>
      </c>
      <c r="L291" s="128"/>
      <c r="M291" s="129"/>
      <c r="N291" s="299">
        <v>281231.2</v>
      </c>
      <c r="P291" s="378">
        <f>ROUND(N291,2)</f>
        <v>281231.2</v>
      </c>
      <c r="Q291" s="378">
        <f t="shared" si="36"/>
        <v>8436936</v>
      </c>
    </row>
    <row r="292" spans="1:17">
      <c r="A292" s="2"/>
      <c r="B292" s="33"/>
      <c r="C292" s="301"/>
      <c r="D292" s="303" t="s">
        <v>44</v>
      </c>
      <c r="E292" s="303"/>
      <c r="F292" s="303"/>
      <c r="G292" s="367" t="s">
        <v>208</v>
      </c>
      <c r="H292" s="230"/>
      <c r="I292" s="232"/>
      <c r="J292" s="307"/>
      <c r="K292" s="308"/>
      <c r="L292" s="128"/>
      <c r="M292" s="129"/>
      <c r="N292" s="307"/>
      <c r="P292" s="378"/>
      <c r="Q292" s="378"/>
    </row>
    <row r="293" spans="1:17" ht="57">
      <c r="A293" s="2"/>
      <c r="B293" s="33"/>
      <c r="C293" s="309">
        <v>153</v>
      </c>
      <c r="D293" s="310" t="s">
        <v>45</v>
      </c>
      <c r="E293" s="423" t="s">
        <v>39</v>
      </c>
      <c r="F293" s="310" t="s">
        <v>37</v>
      </c>
      <c r="G293" s="193" t="s">
        <v>371</v>
      </c>
      <c r="H293" s="186" t="s">
        <v>30</v>
      </c>
      <c r="I293" s="213">
        <v>6</v>
      </c>
      <c r="J293" s="389">
        <f t="shared" si="37"/>
        <v>96474.14</v>
      </c>
      <c r="K293" s="300">
        <f>+J293*I293</f>
        <v>578844.84</v>
      </c>
      <c r="L293" s="128"/>
      <c r="M293" s="129"/>
      <c r="N293" s="299">
        <v>96474.137884000011</v>
      </c>
      <c r="P293" s="378">
        <f>ROUND(N293,2)</f>
        <v>96474.14</v>
      </c>
      <c r="Q293" s="378">
        <f t="shared" si="36"/>
        <v>578844.84</v>
      </c>
    </row>
    <row r="294" spans="1:17" ht="68.400000000000006">
      <c r="A294" s="2"/>
      <c r="B294" s="33"/>
      <c r="C294" s="309">
        <v>154</v>
      </c>
      <c r="D294" s="310" t="s">
        <v>46</v>
      </c>
      <c r="E294" s="430"/>
      <c r="F294" s="310" t="s">
        <v>37</v>
      </c>
      <c r="G294" s="193" t="s">
        <v>308</v>
      </c>
      <c r="H294" s="186" t="s">
        <v>30</v>
      </c>
      <c r="I294" s="213">
        <v>6</v>
      </c>
      <c r="J294" s="389">
        <f t="shared" si="37"/>
        <v>86462.66</v>
      </c>
      <c r="K294" s="300">
        <f>+J294*I294</f>
        <v>518775.96</v>
      </c>
      <c r="L294" s="128"/>
      <c r="M294" s="129"/>
      <c r="N294" s="328">
        <v>86462.662116000007</v>
      </c>
      <c r="P294" s="378">
        <f>ROUND(N294,2)</f>
        <v>86462.66</v>
      </c>
      <c r="Q294" s="378">
        <f t="shared" si="36"/>
        <v>518775.96</v>
      </c>
    </row>
    <row r="295" spans="1:17">
      <c r="A295" s="2"/>
      <c r="B295" s="33"/>
      <c r="C295" s="301"/>
      <c r="D295" s="303" t="s">
        <v>49</v>
      </c>
      <c r="E295" s="303"/>
      <c r="F295" s="303"/>
      <c r="G295" s="367" t="s">
        <v>78</v>
      </c>
      <c r="H295" s="230"/>
      <c r="I295" s="232"/>
      <c r="J295" s="307"/>
      <c r="K295" s="308"/>
      <c r="L295" s="128"/>
      <c r="M295" s="129"/>
      <c r="N295" s="307"/>
      <c r="P295" s="378"/>
      <c r="Q295" s="378"/>
    </row>
    <row r="296" spans="1:17" ht="91.95" customHeight="1">
      <c r="A296" s="2"/>
      <c r="B296" s="33"/>
      <c r="C296" s="309">
        <v>155</v>
      </c>
      <c r="D296" s="310" t="s">
        <v>51</v>
      </c>
      <c r="E296" s="423" t="s">
        <v>78</v>
      </c>
      <c r="F296" s="310" t="s">
        <v>411</v>
      </c>
      <c r="G296" s="193" t="s">
        <v>211</v>
      </c>
      <c r="H296" s="186" t="s">
        <v>30</v>
      </c>
      <c r="I296" s="213">
        <v>26</v>
      </c>
      <c r="J296" s="389">
        <f t="shared" si="37"/>
        <v>93743.74</v>
      </c>
      <c r="K296" s="300">
        <f>+J296*I296</f>
        <v>2437337.2400000002</v>
      </c>
      <c r="L296" s="128"/>
      <c r="M296" s="129"/>
      <c r="N296" s="328">
        <v>93743.737884000016</v>
      </c>
      <c r="P296" s="378">
        <f>ROUND(N296,2)</f>
        <v>93743.74</v>
      </c>
      <c r="Q296" s="378">
        <f t="shared" si="36"/>
        <v>2437337.2400000002</v>
      </c>
    </row>
    <row r="297" spans="1:17" ht="76.95" customHeight="1">
      <c r="A297" s="2"/>
      <c r="B297" s="33"/>
      <c r="C297" s="309">
        <v>156</v>
      </c>
      <c r="D297" s="310" t="s">
        <v>54</v>
      </c>
      <c r="E297" s="424"/>
      <c r="F297" s="310" t="s">
        <v>411</v>
      </c>
      <c r="G297" s="225" t="s">
        <v>372</v>
      </c>
      <c r="H297" s="186" t="s">
        <v>30</v>
      </c>
      <c r="I297" s="213">
        <v>6</v>
      </c>
      <c r="J297" s="389">
        <f t="shared" si="37"/>
        <v>162458.79999999999</v>
      </c>
      <c r="K297" s="300">
        <f t="shared" ref="K297:K298" si="43">+J297*I297</f>
        <v>974752.79999999993</v>
      </c>
      <c r="L297" s="128"/>
      <c r="M297" s="129"/>
      <c r="N297" s="328">
        <v>162458.79999999999</v>
      </c>
      <c r="P297" s="378">
        <f>ROUND(N297,2)</f>
        <v>162458.79999999999</v>
      </c>
      <c r="Q297" s="378">
        <f t="shared" si="36"/>
        <v>974752.79999999993</v>
      </c>
    </row>
    <row r="298" spans="1:17" ht="46.2" customHeight="1">
      <c r="A298" s="2"/>
      <c r="B298" s="33"/>
      <c r="C298" s="309">
        <v>157</v>
      </c>
      <c r="D298" s="310" t="s">
        <v>55</v>
      </c>
      <c r="E298" s="430"/>
      <c r="F298" s="310" t="s">
        <v>411</v>
      </c>
      <c r="G298" s="186" t="s">
        <v>216</v>
      </c>
      <c r="H298" s="186" t="s">
        <v>30</v>
      </c>
      <c r="I298" s="213">
        <v>8</v>
      </c>
      <c r="J298" s="389">
        <f t="shared" si="37"/>
        <v>202504.66</v>
      </c>
      <c r="K298" s="300">
        <f t="shared" si="43"/>
        <v>1620037.28</v>
      </c>
      <c r="L298" s="128"/>
      <c r="M298" s="129"/>
      <c r="N298" s="328">
        <v>202504.66211599999</v>
      </c>
      <c r="P298" s="378">
        <f>ROUND(N298,2)</f>
        <v>202504.66</v>
      </c>
      <c r="Q298" s="378">
        <f t="shared" ref="Q298:Q319" si="44">+I298*P298</f>
        <v>1620037.28</v>
      </c>
    </row>
    <row r="299" spans="1:17">
      <c r="A299" s="2"/>
      <c r="B299" s="33"/>
      <c r="C299" s="301"/>
      <c r="D299" s="303" t="s">
        <v>57</v>
      </c>
      <c r="E299" s="303"/>
      <c r="F299" s="303"/>
      <c r="G299" s="367" t="s">
        <v>79</v>
      </c>
      <c r="H299" s="230"/>
      <c r="I299" s="232"/>
      <c r="J299" s="307"/>
      <c r="K299" s="308"/>
      <c r="L299" s="128"/>
      <c r="M299" s="129"/>
      <c r="N299" s="307"/>
      <c r="P299" s="378"/>
      <c r="Q299" s="378"/>
    </row>
    <row r="300" spans="1:17" ht="22.8">
      <c r="A300" s="2"/>
      <c r="B300" s="33"/>
      <c r="C300" s="309">
        <v>158</v>
      </c>
      <c r="D300" s="310" t="s">
        <v>58</v>
      </c>
      <c r="E300" s="423" t="s">
        <v>79</v>
      </c>
      <c r="F300" s="330" t="s">
        <v>410</v>
      </c>
      <c r="G300" s="193" t="s">
        <v>218</v>
      </c>
      <c r="H300" s="186" t="s">
        <v>30</v>
      </c>
      <c r="I300" s="213">
        <v>2</v>
      </c>
      <c r="J300" s="389">
        <f t="shared" si="37"/>
        <v>211606</v>
      </c>
      <c r="K300" s="300">
        <f>+J300*I300</f>
        <v>423212</v>
      </c>
      <c r="L300" s="128"/>
      <c r="M300" s="129"/>
      <c r="N300" s="328">
        <v>211606</v>
      </c>
      <c r="P300" s="378">
        <f t="shared" ref="P300:P310" si="45">ROUND(N300,2)</f>
        <v>211606</v>
      </c>
      <c r="Q300" s="378">
        <f t="shared" si="44"/>
        <v>423212</v>
      </c>
    </row>
    <row r="301" spans="1:17" ht="201" customHeight="1">
      <c r="A301" s="2"/>
      <c r="B301" s="33"/>
      <c r="C301" s="309">
        <v>159</v>
      </c>
      <c r="D301" s="310" t="s">
        <v>59</v>
      </c>
      <c r="E301" s="424"/>
      <c r="F301" s="330" t="s">
        <v>410</v>
      </c>
      <c r="G301" s="193" t="s">
        <v>373</v>
      </c>
      <c r="H301" s="186" t="s">
        <v>30</v>
      </c>
      <c r="I301" s="213">
        <v>2</v>
      </c>
      <c r="J301" s="389">
        <f t="shared" ref="J301:J314" si="46">P301</f>
        <v>5895388.6600000001</v>
      </c>
      <c r="K301" s="300">
        <f t="shared" ref="K301:K310" si="47">+J301*I301</f>
        <v>11790777.32</v>
      </c>
      <c r="L301" s="128"/>
      <c r="M301" s="129"/>
      <c r="N301" s="328">
        <v>5895388.6621160004</v>
      </c>
      <c r="P301" s="378">
        <f t="shared" si="45"/>
        <v>5895388.6600000001</v>
      </c>
      <c r="Q301" s="378">
        <f t="shared" si="44"/>
        <v>11790777.32</v>
      </c>
    </row>
    <row r="302" spans="1:17" ht="22.8">
      <c r="A302" s="2"/>
      <c r="B302" s="33"/>
      <c r="C302" s="309">
        <v>160</v>
      </c>
      <c r="D302" s="310" t="s">
        <v>60</v>
      </c>
      <c r="E302" s="424"/>
      <c r="F302" s="330" t="s">
        <v>410</v>
      </c>
      <c r="G302" s="193" t="s">
        <v>374</v>
      </c>
      <c r="H302" s="186" t="s">
        <v>21</v>
      </c>
      <c r="I302" s="213">
        <v>30</v>
      </c>
      <c r="J302" s="389">
        <f t="shared" si="46"/>
        <v>114676.8</v>
      </c>
      <c r="K302" s="300">
        <f t="shared" si="47"/>
        <v>3440304</v>
      </c>
      <c r="L302" s="128"/>
      <c r="M302" s="129"/>
      <c r="N302" s="328">
        <v>114676.80000000002</v>
      </c>
      <c r="P302" s="378">
        <f t="shared" si="45"/>
        <v>114676.8</v>
      </c>
      <c r="Q302" s="378">
        <f t="shared" si="44"/>
        <v>3440304</v>
      </c>
    </row>
    <row r="303" spans="1:17" ht="45.6">
      <c r="A303" s="2"/>
      <c r="B303" s="33"/>
      <c r="C303" s="309">
        <v>161</v>
      </c>
      <c r="D303" s="310" t="s">
        <v>61</v>
      </c>
      <c r="E303" s="424"/>
      <c r="F303" s="330" t="s">
        <v>410</v>
      </c>
      <c r="G303" s="193" t="s">
        <v>375</v>
      </c>
      <c r="H303" s="186" t="s">
        <v>21</v>
      </c>
      <c r="I303" s="213">
        <v>30</v>
      </c>
      <c r="J303" s="389">
        <f t="shared" si="46"/>
        <v>69625.2</v>
      </c>
      <c r="K303" s="300">
        <f t="shared" si="47"/>
        <v>2088756</v>
      </c>
      <c r="L303" s="128"/>
      <c r="M303" s="129"/>
      <c r="N303" s="311">
        <v>69625.2</v>
      </c>
      <c r="P303" s="378">
        <f t="shared" si="45"/>
        <v>69625.2</v>
      </c>
      <c r="Q303" s="378">
        <f t="shared" si="44"/>
        <v>2088756</v>
      </c>
    </row>
    <row r="304" spans="1:17" ht="22.8">
      <c r="A304" s="2"/>
      <c r="B304" s="33"/>
      <c r="C304" s="309">
        <v>162</v>
      </c>
      <c r="D304" s="310" t="s">
        <v>62</v>
      </c>
      <c r="E304" s="424"/>
      <c r="F304" s="330" t="s">
        <v>410</v>
      </c>
      <c r="G304" s="193" t="s">
        <v>227</v>
      </c>
      <c r="H304" s="186" t="s">
        <v>21</v>
      </c>
      <c r="I304" s="213">
        <v>170</v>
      </c>
      <c r="J304" s="389">
        <f t="shared" si="46"/>
        <v>34130</v>
      </c>
      <c r="K304" s="300">
        <f t="shared" si="47"/>
        <v>5802100</v>
      </c>
      <c r="L304" s="128"/>
      <c r="M304" s="129"/>
      <c r="N304" s="328">
        <v>34130</v>
      </c>
      <c r="P304" s="378">
        <f t="shared" si="45"/>
        <v>34130</v>
      </c>
      <c r="Q304" s="378">
        <f t="shared" si="44"/>
        <v>5802100</v>
      </c>
    </row>
    <row r="305" spans="1:17" ht="22.8">
      <c r="A305" s="2"/>
      <c r="B305" s="33"/>
      <c r="C305" s="309">
        <v>163</v>
      </c>
      <c r="D305" s="310" t="s">
        <v>63</v>
      </c>
      <c r="E305" s="424"/>
      <c r="F305" s="330" t="s">
        <v>410</v>
      </c>
      <c r="G305" s="193" t="s">
        <v>314</v>
      </c>
      <c r="H305" s="186" t="s">
        <v>21</v>
      </c>
      <c r="I305" s="213">
        <v>100</v>
      </c>
      <c r="J305" s="389">
        <f t="shared" si="46"/>
        <v>45506.66</v>
      </c>
      <c r="K305" s="300">
        <f t="shared" si="47"/>
        <v>4550666</v>
      </c>
      <c r="L305" s="128"/>
      <c r="M305" s="129"/>
      <c r="N305" s="328">
        <v>45506.662116000007</v>
      </c>
      <c r="P305" s="378">
        <f t="shared" si="45"/>
        <v>45506.66</v>
      </c>
      <c r="Q305" s="378">
        <f t="shared" si="44"/>
        <v>4550666</v>
      </c>
    </row>
    <row r="306" spans="1:17" ht="45.6">
      <c r="A306" s="2"/>
      <c r="B306" s="33"/>
      <c r="C306" s="309">
        <v>164</v>
      </c>
      <c r="D306" s="310" t="s">
        <v>64</v>
      </c>
      <c r="E306" s="424"/>
      <c r="F306" s="330" t="s">
        <v>410</v>
      </c>
      <c r="G306" s="193" t="s">
        <v>376</v>
      </c>
      <c r="H306" s="186" t="s">
        <v>21</v>
      </c>
      <c r="I306" s="213">
        <v>80</v>
      </c>
      <c r="J306" s="389">
        <f t="shared" si="46"/>
        <v>36860.400000000001</v>
      </c>
      <c r="K306" s="300">
        <f t="shared" si="47"/>
        <v>2948832</v>
      </c>
      <c r="L306" s="128"/>
      <c r="M306" s="129"/>
      <c r="N306" s="328">
        <v>36860.400000000001</v>
      </c>
      <c r="P306" s="378">
        <f t="shared" si="45"/>
        <v>36860.400000000001</v>
      </c>
      <c r="Q306" s="378">
        <f t="shared" si="44"/>
        <v>2948832</v>
      </c>
    </row>
    <row r="307" spans="1:17" ht="45.6">
      <c r="A307" s="2"/>
      <c r="B307" s="33"/>
      <c r="C307" s="309">
        <v>165</v>
      </c>
      <c r="D307" s="310" t="s">
        <v>66</v>
      </c>
      <c r="E307" s="424"/>
      <c r="F307" s="330" t="s">
        <v>410</v>
      </c>
      <c r="G307" s="193" t="s">
        <v>315</v>
      </c>
      <c r="H307" s="186" t="s">
        <v>21</v>
      </c>
      <c r="I307" s="213">
        <v>50</v>
      </c>
      <c r="J307" s="389">
        <f t="shared" si="46"/>
        <v>29124.26</v>
      </c>
      <c r="K307" s="300">
        <f t="shared" si="47"/>
        <v>1456213</v>
      </c>
      <c r="L307" s="128"/>
      <c r="M307" s="129"/>
      <c r="N307" s="328">
        <v>29124.262116000005</v>
      </c>
      <c r="P307" s="378">
        <f t="shared" si="45"/>
        <v>29124.26</v>
      </c>
      <c r="Q307" s="378">
        <f t="shared" si="44"/>
        <v>1456213</v>
      </c>
    </row>
    <row r="308" spans="1:17" ht="45.6">
      <c r="A308" s="2"/>
      <c r="B308" s="33"/>
      <c r="C308" s="309">
        <v>166</v>
      </c>
      <c r="D308" s="310" t="s">
        <v>67</v>
      </c>
      <c r="E308" s="424"/>
      <c r="F308" s="330" t="s">
        <v>410</v>
      </c>
      <c r="G308" s="193" t="s">
        <v>377</v>
      </c>
      <c r="H308" s="227" t="s">
        <v>21</v>
      </c>
      <c r="I308" s="213">
        <v>30</v>
      </c>
      <c r="J308" s="389">
        <f t="shared" si="46"/>
        <v>58703.6</v>
      </c>
      <c r="K308" s="300">
        <f t="shared" si="47"/>
        <v>1761108</v>
      </c>
      <c r="L308" s="128"/>
      <c r="M308" s="129"/>
      <c r="N308" s="328">
        <v>58703.600000000006</v>
      </c>
      <c r="P308" s="378">
        <f t="shared" si="45"/>
        <v>58703.6</v>
      </c>
      <c r="Q308" s="378">
        <f t="shared" si="44"/>
        <v>1761108</v>
      </c>
    </row>
    <row r="309" spans="1:17" ht="34.200000000000003">
      <c r="A309" s="2"/>
      <c r="B309" s="33"/>
      <c r="C309" s="309">
        <v>167</v>
      </c>
      <c r="D309" s="310" t="s">
        <v>68</v>
      </c>
      <c r="E309" s="424"/>
      <c r="F309" s="330" t="s">
        <v>410</v>
      </c>
      <c r="G309" s="193" t="s">
        <v>378</v>
      </c>
      <c r="H309" s="227" t="s">
        <v>21</v>
      </c>
      <c r="I309" s="213">
        <v>100</v>
      </c>
      <c r="J309" s="389">
        <f t="shared" si="46"/>
        <v>77361.34</v>
      </c>
      <c r="K309" s="300">
        <f t="shared" si="47"/>
        <v>7736134</v>
      </c>
      <c r="L309" s="128"/>
      <c r="M309" s="129"/>
      <c r="N309" s="328">
        <v>77361.337883999993</v>
      </c>
      <c r="P309" s="378">
        <f t="shared" si="45"/>
        <v>77361.34</v>
      </c>
      <c r="Q309" s="378">
        <f t="shared" si="44"/>
        <v>7736134</v>
      </c>
    </row>
    <row r="310" spans="1:17" ht="197.4" customHeight="1">
      <c r="A310" s="2"/>
      <c r="B310" s="33"/>
      <c r="C310" s="309">
        <v>168</v>
      </c>
      <c r="D310" s="310" t="s">
        <v>69</v>
      </c>
      <c r="E310" s="430"/>
      <c r="F310" s="330" t="s">
        <v>410</v>
      </c>
      <c r="G310" s="193" t="s">
        <v>379</v>
      </c>
      <c r="H310" s="227" t="s">
        <v>30</v>
      </c>
      <c r="I310" s="213">
        <v>1</v>
      </c>
      <c r="J310" s="389">
        <f t="shared" si="46"/>
        <v>5053060.26</v>
      </c>
      <c r="K310" s="300">
        <f t="shared" si="47"/>
        <v>5053060.26</v>
      </c>
      <c r="L310" s="128"/>
      <c r="M310" s="129"/>
      <c r="N310" s="328">
        <v>5053060.2621160001</v>
      </c>
      <c r="P310" s="378">
        <f t="shared" si="45"/>
        <v>5053060.26</v>
      </c>
      <c r="Q310" s="378">
        <f t="shared" si="44"/>
        <v>5053060.26</v>
      </c>
    </row>
    <row r="311" spans="1:17" ht="14.4" thickBot="1">
      <c r="B311" s="3"/>
      <c r="C311" s="315" t="s">
        <v>35</v>
      </c>
      <c r="D311" s="316"/>
      <c r="E311" s="317"/>
      <c r="F311" s="316"/>
      <c r="G311" s="316"/>
      <c r="H311" s="316"/>
      <c r="I311" s="319"/>
      <c r="J311" s="389"/>
      <c r="K311" s="135">
        <f>+SUM(K289:K310)</f>
        <v>62687253.699999996</v>
      </c>
      <c r="L311" s="123"/>
      <c r="M311" s="124"/>
      <c r="N311" s="316"/>
      <c r="P311" s="378"/>
      <c r="Q311" s="379">
        <f>+SUM(Q289:Q310)</f>
        <v>62687253.699999996</v>
      </c>
    </row>
    <row r="312" spans="1:17" ht="14.4" thickBot="1">
      <c r="B312" s="3"/>
      <c r="C312" s="322" t="s">
        <v>393</v>
      </c>
      <c r="D312" s="323"/>
      <c r="E312" s="323"/>
      <c r="F312" s="323"/>
      <c r="G312" s="323"/>
      <c r="H312" s="323"/>
      <c r="I312" s="323"/>
      <c r="J312" s="323"/>
      <c r="K312" s="326"/>
      <c r="L312" s="123"/>
      <c r="M312" s="124"/>
      <c r="N312" s="323"/>
      <c r="P312" s="378"/>
      <c r="Q312" s="378"/>
    </row>
    <row r="313" spans="1:17">
      <c r="B313" s="3"/>
      <c r="C313" s="309">
        <v>169</v>
      </c>
      <c r="D313" s="310"/>
      <c r="E313" s="339"/>
      <c r="F313" s="330" t="s">
        <v>409</v>
      </c>
      <c r="G313" s="193" t="s">
        <v>83</v>
      </c>
      <c r="H313" s="186" t="s">
        <v>42</v>
      </c>
      <c r="I313" s="213">
        <v>40</v>
      </c>
      <c r="J313" s="389">
        <f t="shared" si="46"/>
        <v>91013.34</v>
      </c>
      <c r="K313" s="300">
        <f>+J313*I313</f>
        <v>3640533.5999999996</v>
      </c>
      <c r="L313" s="123"/>
      <c r="M313" s="124"/>
      <c r="N313" s="328">
        <v>91013.337884000008</v>
      </c>
      <c r="P313" s="378">
        <f>ROUND(N313,2)</f>
        <v>91013.34</v>
      </c>
      <c r="Q313" s="378">
        <f t="shared" si="44"/>
        <v>3640533.5999999996</v>
      </c>
    </row>
    <row r="314" spans="1:17">
      <c r="B314" s="3"/>
      <c r="C314" s="309">
        <v>171</v>
      </c>
      <c r="D314" s="310" t="s">
        <v>84</v>
      </c>
      <c r="E314" s="339"/>
      <c r="F314" s="330" t="s">
        <v>409</v>
      </c>
      <c r="G314" s="193" t="s">
        <v>86</v>
      </c>
      <c r="H314" s="186" t="s">
        <v>30</v>
      </c>
      <c r="I314" s="213">
        <v>1</v>
      </c>
      <c r="J314" s="389">
        <f t="shared" si="46"/>
        <v>1443926.54</v>
      </c>
      <c r="K314" s="300">
        <f>+J314*I314</f>
        <v>1443926.54</v>
      </c>
      <c r="L314" s="128"/>
      <c r="M314" s="129"/>
      <c r="N314" s="328">
        <v>1443926.537884</v>
      </c>
      <c r="P314" s="378">
        <f>ROUND(N314,2)</f>
        <v>1443926.54</v>
      </c>
      <c r="Q314" s="378">
        <f t="shared" si="44"/>
        <v>1443926.54</v>
      </c>
    </row>
    <row r="315" spans="1:17" ht="14.4" thickBot="1">
      <c r="B315" s="3"/>
      <c r="C315" s="334" t="s">
        <v>35</v>
      </c>
      <c r="D315" s="335"/>
      <c r="E315" s="336"/>
      <c r="F315" s="335"/>
      <c r="G315" s="335"/>
      <c r="H315" s="335"/>
      <c r="I315" s="337"/>
      <c r="J315" s="335"/>
      <c r="K315" s="147">
        <f>+SUM(K313:K314)</f>
        <v>5084460.1399999997</v>
      </c>
      <c r="L315" s="128"/>
      <c r="M315" s="129"/>
      <c r="N315" s="129"/>
      <c r="P315" s="378"/>
      <c r="Q315" s="379">
        <f>+SUM(Q313:Q314)</f>
        <v>5084460.1399999997</v>
      </c>
    </row>
    <row r="316" spans="1:17" ht="14.4" thickBot="1">
      <c r="B316" s="3"/>
      <c r="C316" s="322" t="s">
        <v>320</v>
      </c>
      <c r="D316" s="323"/>
      <c r="E316" s="323"/>
      <c r="F316" s="323"/>
      <c r="G316" s="323"/>
      <c r="H316" s="323"/>
      <c r="I316" s="323"/>
      <c r="J316" s="323"/>
      <c r="K316" s="326"/>
      <c r="L316" s="123"/>
      <c r="M316" s="124"/>
      <c r="N316" s="124"/>
      <c r="P316" s="378"/>
      <c r="Q316" s="378"/>
    </row>
    <row r="317" spans="1:17" ht="14.4" thickBot="1">
      <c r="B317" s="3"/>
      <c r="C317" s="474" t="s">
        <v>88</v>
      </c>
      <c r="D317" s="475"/>
      <c r="E317" s="475"/>
      <c r="F317" s="475"/>
      <c r="G317" s="475"/>
      <c r="H317" s="475"/>
      <c r="I317" s="475"/>
      <c r="J317" s="476"/>
      <c r="K317" s="228">
        <f>+K315+K311+K287</f>
        <v>308246147.93147528</v>
      </c>
      <c r="L317" s="123"/>
      <c r="M317" s="124"/>
      <c r="N317" s="124"/>
      <c r="P317" s="378"/>
      <c r="Q317" s="379">
        <f>+Q315+Q311+Q287</f>
        <v>308246147.93147528</v>
      </c>
    </row>
    <row r="318" spans="1:17" ht="48" customHeight="1">
      <c r="B318" s="3"/>
      <c r="C318" s="359">
        <v>172</v>
      </c>
      <c r="D318" s="360" t="s">
        <v>82</v>
      </c>
      <c r="E318" s="493" t="s">
        <v>90</v>
      </c>
      <c r="F318" s="384" t="s">
        <v>408</v>
      </c>
      <c r="G318" s="270" t="s">
        <v>394</v>
      </c>
      <c r="H318" s="271" t="s">
        <v>30</v>
      </c>
      <c r="I318" s="280">
        <v>1</v>
      </c>
      <c r="J318" s="398">
        <f>P318</f>
        <v>2600546.66</v>
      </c>
      <c r="K318" s="362">
        <f>+J318*I318</f>
        <v>2600546.66</v>
      </c>
      <c r="L318" s="128"/>
      <c r="M318" s="129"/>
      <c r="N318" s="361">
        <v>2600546.6627000002</v>
      </c>
      <c r="P318" s="378">
        <f>ROUND(N318,2)</f>
        <v>2600546.66</v>
      </c>
      <c r="Q318" s="378">
        <f t="shared" si="44"/>
        <v>2600546.66</v>
      </c>
    </row>
    <row r="319" spans="1:17" ht="113.4" customHeight="1" thickBot="1">
      <c r="B319" s="3"/>
      <c r="C319" s="363">
        <v>173</v>
      </c>
      <c r="D319" s="364" t="s">
        <v>84</v>
      </c>
      <c r="E319" s="494"/>
      <c r="F319" s="385" t="s">
        <v>408</v>
      </c>
      <c r="G319" s="276" t="s">
        <v>395</v>
      </c>
      <c r="H319" s="277" t="s">
        <v>30</v>
      </c>
      <c r="I319" s="282">
        <v>4</v>
      </c>
      <c r="J319" s="399">
        <f>P319</f>
        <v>3253460</v>
      </c>
      <c r="K319" s="366">
        <f>+J319*I319</f>
        <v>13013840</v>
      </c>
      <c r="L319" s="128"/>
      <c r="M319" s="129"/>
      <c r="N319" s="365">
        <v>3253460</v>
      </c>
      <c r="P319" s="378">
        <f>ROUND(N319,2)</f>
        <v>3253460</v>
      </c>
      <c r="Q319" s="378">
        <f t="shared" si="44"/>
        <v>13013840</v>
      </c>
    </row>
    <row r="320" spans="1:17" ht="14.4" thickBot="1">
      <c r="B320" s="3"/>
      <c r="C320" s="334" t="s">
        <v>35</v>
      </c>
      <c r="D320" s="335"/>
      <c r="E320" s="336"/>
      <c r="F320" s="335"/>
      <c r="G320" s="335"/>
      <c r="H320" s="335"/>
      <c r="I320" s="345"/>
      <c r="J320" s="335"/>
      <c r="K320" s="147">
        <f>+SUM(K318:K319)</f>
        <v>15614386.66</v>
      </c>
      <c r="L320" s="128"/>
      <c r="M320" s="129"/>
      <c r="N320" s="129"/>
      <c r="Q320" s="382">
        <f>+SUM(Q318:Q319)</f>
        <v>15614386.66</v>
      </c>
    </row>
    <row r="321" spans="1:17" ht="14.4" thickBot="1">
      <c r="B321" s="3"/>
      <c r="C321" s="455" t="s">
        <v>94</v>
      </c>
      <c r="D321" s="456"/>
      <c r="E321" s="456"/>
      <c r="F321" s="456"/>
      <c r="G321" s="456"/>
      <c r="H321" s="456"/>
      <c r="I321" s="456"/>
      <c r="J321" s="457"/>
      <c r="K321" s="171">
        <f>+K320</f>
        <v>15614386.66</v>
      </c>
      <c r="L321" s="123"/>
      <c r="M321" s="124"/>
      <c r="N321" s="124"/>
      <c r="Q321" s="381">
        <f>+Q320</f>
        <v>15614386.66</v>
      </c>
    </row>
    <row r="322" spans="1:17" ht="14.4" thickBot="1">
      <c r="B322" s="3"/>
      <c r="C322" s="148"/>
      <c r="D322" s="149"/>
      <c r="E322" s="149"/>
      <c r="F322" s="149"/>
      <c r="G322" s="149"/>
      <c r="H322" s="149"/>
      <c r="I322" s="149"/>
      <c r="J322" s="149"/>
      <c r="K322" s="150"/>
      <c r="L322" s="12"/>
      <c r="M322" s="10"/>
      <c r="N322" s="10"/>
    </row>
    <row r="323" spans="1:17">
      <c r="B323" s="3"/>
      <c r="C323" s="151"/>
      <c r="D323" s="14"/>
      <c r="E323" s="13"/>
      <c r="F323" s="13"/>
      <c r="G323" s="167"/>
      <c r="H323" s="168"/>
      <c r="I323" s="169"/>
      <c r="J323" s="170"/>
      <c r="K323" s="15"/>
      <c r="L323" s="12"/>
      <c r="M323" s="10"/>
      <c r="N323" s="10"/>
    </row>
    <row r="324" spans="1:17">
      <c r="B324" s="3"/>
      <c r="C324" s="151"/>
      <c r="D324" s="14"/>
      <c r="E324" s="13"/>
      <c r="F324" s="13"/>
      <c r="G324" s="20"/>
      <c r="H324" s="17"/>
      <c r="I324" s="18"/>
      <c r="J324" s="19"/>
      <c r="K324" s="16"/>
      <c r="L324" s="12"/>
      <c r="M324" s="10"/>
      <c r="N324" s="10"/>
    </row>
    <row r="325" spans="1:17">
      <c r="B325" s="3"/>
      <c r="C325" s="151"/>
      <c r="D325" s="152"/>
      <c r="E325" s="152"/>
      <c r="F325" s="152"/>
      <c r="G325" s="20"/>
      <c r="H325" s="17"/>
      <c r="I325" s="18"/>
      <c r="J325" s="19"/>
      <c r="K325" s="16"/>
      <c r="L325" s="12"/>
      <c r="M325" s="10"/>
      <c r="N325" s="10"/>
    </row>
    <row r="326" spans="1:17">
      <c r="B326" s="3"/>
      <c r="C326" s="151"/>
      <c r="D326" s="152"/>
      <c r="E326" s="152"/>
      <c r="F326" s="152"/>
      <c r="G326" s="20" t="s">
        <v>95</v>
      </c>
      <c r="H326" s="17"/>
      <c r="I326" s="18"/>
      <c r="J326" s="19"/>
      <c r="K326" s="21">
        <f>+K317</f>
        <v>308246147.93147528</v>
      </c>
      <c r="L326" s="12"/>
      <c r="M326" s="10"/>
      <c r="N326" s="10"/>
      <c r="Q326" s="381">
        <f>+Q317</f>
        <v>308246147.93147528</v>
      </c>
    </row>
    <row r="327" spans="1:17">
      <c r="B327" s="3"/>
      <c r="C327" s="151"/>
      <c r="D327" s="14"/>
      <c r="E327" s="13"/>
      <c r="F327" s="13"/>
      <c r="G327" s="20" t="s">
        <v>96</v>
      </c>
      <c r="H327" s="17"/>
      <c r="I327" s="18"/>
      <c r="J327" s="19"/>
      <c r="K327" s="21">
        <f>+K321</f>
        <v>15614386.66</v>
      </c>
      <c r="L327" s="12"/>
      <c r="M327" s="10"/>
      <c r="N327" s="10"/>
      <c r="Q327" s="381">
        <f>+Q321</f>
        <v>15614386.66</v>
      </c>
    </row>
    <row r="328" spans="1:17">
      <c r="B328" s="3"/>
      <c r="C328" s="151"/>
      <c r="D328" s="14"/>
      <c r="E328" s="13"/>
      <c r="F328" s="13"/>
      <c r="G328" s="20"/>
      <c r="H328" s="17"/>
      <c r="I328" s="18"/>
      <c r="J328" s="19"/>
      <c r="K328" s="16"/>
      <c r="L328" s="12"/>
      <c r="M328" s="10"/>
      <c r="N328" s="10"/>
    </row>
    <row r="329" spans="1:17" ht="14.4" thickBot="1">
      <c r="B329" s="3"/>
      <c r="C329" s="151"/>
      <c r="D329" s="14"/>
      <c r="E329" s="13"/>
      <c r="F329" s="153"/>
      <c r="G329" s="172"/>
      <c r="H329" s="173"/>
      <c r="I329" s="174"/>
      <c r="J329" s="175"/>
      <c r="K329" s="176"/>
      <c r="L329" s="12"/>
      <c r="M329" s="10"/>
      <c r="N329" s="10"/>
    </row>
    <row r="330" spans="1:17" ht="14.4" thickBot="1">
      <c r="B330" s="3"/>
      <c r="C330" s="154"/>
      <c r="D330" s="155"/>
      <c r="E330" s="156"/>
      <c r="F330" s="156"/>
      <c r="G330" s="177" t="s">
        <v>97</v>
      </c>
      <c r="H330" s="178"/>
      <c r="I330" s="179"/>
      <c r="J330" s="180"/>
      <c r="K330" s="181">
        <f>+K327+K326</f>
        <v>323860534.59147531</v>
      </c>
      <c r="L330" s="12"/>
      <c r="M330" s="10"/>
      <c r="N330" s="10"/>
      <c r="Q330" s="383">
        <f>+Q327+Q326</f>
        <v>323860534.59147531</v>
      </c>
    </row>
    <row r="331" spans="1:17" ht="14.4" thickBot="1">
      <c r="B331" s="3"/>
      <c r="C331" s="13"/>
      <c r="D331" s="14"/>
      <c r="E331" s="14"/>
      <c r="F331" s="14"/>
      <c r="G331" s="13"/>
      <c r="H331" s="13"/>
      <c r="I331" s="22"/>
      <c r="J331" s="23"/>
      <c r="K331" s="24"/>
      <c r="L331" s="12"/>
      <c r="M331" s="10"/>
      <c r="N331" s="10"/>
    </row>
    <row r="332" spans="1:17">
      <c r="B332" s="3"/>
      <c r="C332" s="25"/>
      <c r="D332" s="446"/>
      <c r="E332" s="446"/>
      <c r="F332" s="446"/>
      <c r="G332" s="446"/>
      <c r="H332" s="446"/>
      <c r="I332" s="446"/>
      <c r="J332" s="446"/>
      <c r="K332" s="447"/>
      <c r="L332" s="26"/>
      <c r="M332" s="387"/>
      <c r="N332" s="387"/>
    </row>
    <row r="333" spans="1:17">
      <c r="B333" s="3"/>
      <c r="C333" s="448" t="s">
        <v>98</v>
      </c>
      <c r="D333" s="449"/>
      <c r="E333" s="449"/>
      <c r="F333" s="449"/>
      <c r="G333" s="449"/>
      <c r="H333" s="450" t="s">
        <v>8</v>
      </c>
      <c r="I333" s="450"/>
      <c r="J333" s="450"/>
      <c r="K333" s="182" t="s">
        <v>99</v>
      </c>
      <c r="L333" s="27"/>
      <c r="M333" s="388"/>
      <c r="N333" s="388"/>
    </row>
    <row r="334" spans="1:17">
      <c r="B334" s="3"/>
      <c r="C334" s="448" t="s">
        <v>100</v>
      </c>
      <c r="D334" s="449"/>
      <c r="E334" s="449"/>
      <c r="F334" s="449"/>
      <c r="G334" s="449"/>
      <c r="H334" s="451" t="s">
        <v>101</v>
      </c>
      <c r="I334" s="451"/>
      <c r="J334" s="183" t="s">
        <v>102</v>
      </c>
      <c r="K334" s="166">
        <v>0.25</v>
      </c>
      <c r="L334" s="27"/>
      <c r="M334" s="388"/>
      <c r="N334" s="388"/>
    </row>
    <row r="335" spans="1:17" ht="19.95" customHeight="1">
      <c r="B335" s="3"/>
      <c r="C335" s="448" t="s">
        <v>103</v>
      </c>
      <c r="D335" s="449"/>
      <c r="E335" s="449"/>
      <c r="F335" s="449"/>
      <c r="G335" s="449"/>
      <c r="H335" s="489" t="s">
        <v>104</v>
      </c>
      <c r="I335" s="490"/>
      <c r="J335" s="183" t="s">
        <v>105</v>
      </c>
      <c r="K335" s="166">
        <v>0.02</v>
      </c>
      <c r="L335" s="27"/>
      <c r="M335" s="388"/>
      <c r="N335" s="388"/>
    </row>
    <row r="336" spans="1:17">
      <c r="A336" s="10"/>
      <c r="B336" s="11"/>
      <c r="C336" s="461"/>
      <c r="D336" s="462"/>
      <c r="E336" s="462"/>
      <c r="F336" s="462"/>
      <c r="G336" s="463"/>
      <c r="H336" s="491" t="s">
        <v>106</v>
      </c>
      <c r="I336" s="492"/>
      <c r="J336" s="183" t="s">
        <v>107</v>
      </c>
      <c r="K336" s="166">
        <v>0.08</v>
      </c>
      <c r="L336" s="12"/>
      <c r="M336" s="10"/>
      <c r="N336" s="10"/>
    </row>
    <row r="337" spans="2:19">
      <c r="B337" s="3"/>
      <c r="C337" s="464"/>
      <c r="D337" s="465"/>
      <c r="E337" s="465"/>
      <c r="F337" s="465"/>
      <c r="G337" s="466"/>
      <c r="H337" s="451" t="s">
        <v>108</v>
      </c>
      <c r="I337" s="451"/>
      <c r="J337" s="183" t="s">
        <v>109</v>
      </c>
      <c r="K337" s="166">
        <v>0.35</v>
      </c>
      <c r="L337" s="4"/>
    </row>
    <row r="338" spans="2:19" ht="14.4" thickBot="1">
      <c r="B338" s="3"/>
      <c r="C338" s="467"/>
      <c r="D338" s="468"/>
      <c r="E338" s="468"/>
      <c r="F338" s="468"/>
      <c r="G338" s="469"/>
      <c r="H338" s="471"/>
      <c r="I338" s="471"/>
      <c r="J338" s="471"/>
      <c r="K338" s="472"/>
      <c r="L338" s="4"/>
    </row>
    <row r="339" spans="2:19" ht="14.4" thickBot="1">
      <c r="B339" s="28"/>
      <c r="C339" s="29"/>
      <c r="D339" s="29"/>
      <c r="E339" s="30"/>
      <c r="F339" s="29"/>
      <c r="G339" s="31"/>
      <c r="H339" s="29"/>
      <c r="I339" s="29"/>
      <c r="J339" s="29"/>
      <c r="K339" s="29"/>
      <c r="L339" s="32"/>
    </row>
    <row r="340" spans="2:19" ht="14.4" thickTop="1"/>
    <row r="344" spans="2:19">
      <c r="K344" s="386"/>
      <c r="Q344" s="377">
        <f>K92</f>
        <v>384587388.39685166</v>
      </c>
      <c r="R344" s="377">
        <f>Q92</f>
        <v>384587388.39685166</v>
      </c>
    </row>
    <row r="345" spans="2:19">
      <c r="Q345" s="377">
        <f>K208</f>
        <v>529963901.98619998</v>
      </c>
      <c r="R345" s="377">
        <f>Q208</f>
        <v>529963901.98619998</v>
      </c>
    </row>
    <row r="346" spans="2:19">
      <c r="Q346" s="377">
        <f>K330</f>
        <v>323860534.59147531</v>
      </c>
      <c r="R346" s="377">
        <f>Q330</f>
        <v>323860534.59147531</v>
      </c>
    </row>
    <row r="347" spans="2:19">
      <c r="Q347" s="377">
        <f>SUM(Q344:Q346)</f>
        <v>1238411824.9745269</v>
      </c>
      <c r="R347" s="377">
        <f>SUM(R344:R346)</f>
        <v>1238411824.9745269</v>
      </c>
      <c r="S347" s="386">
        <f>+R347-Q347</f>
        <v>0</v>
      </c>
    </row>
  </sheetData>
  <mergeCells count="117">
    <mergeCell ref="E174:E176"/>
    <mergeCell ref="E178:E187"/>
    <mergeCell ref="E300:E310"/>
    <mergeCell ref="C334:G334"/>
    <mergeCell ref="H334:I334"/>
    <mergeCell ref="C335:G335"/>
    <mergeCell ref="H335:I335"/>
    <mergeCell ref="C336:G338"/>
    <mergeCell ref="H336:I336"/>
    <mergeCell ref="H337:I337"/>
    <mergeCell ref="H338:K338"/>
    <mergeCell ref="C317:J317"/>
    <mergeCell ref="E318:E319"/>
    <mergeCell ref="C321:J321"/>
    <mergeCell ref="D332:K332"/>
    <mergeCell ref="C333:G333"/>
    <mergeCell ref="H333:J333"/>
    <mergeCell ref="E257:E277"/>
    <mergeCell ref="E279:E284"/>
    <mergeCell ref="E290:E291"/>
    <mergeCell ref="E293:E294"/>
    <mergeCell ref="E296:E298"/>
    <mergeCell ref="J229:J230"/>
    <mergeCell ref="K229:K230"/>
    <mergeCell ref="E233:E234"/>
    <mergeCell ref="E236:E239"/>
    <mergeCell ref="E241:E251"/>
    <mergeCell ref="E253:E255"/>
    <mergeCell ref="C229:C230"/>
    <mergeCell ref="D229:D230"/>
    <mergeCell ref="E229:F229"/>
    <mergeCell ref="G229:G230"/>
    <mergeCell ref="H229:H230"/>
    <mergeCell ref="I229:I230"/>
    <mergeCell ref="B222:L222"/>
    <mergeCell ref="C223:K223"/>
    <mergeCell ref="C224:K224"/>
    <mergeCell ref="C225:K226"/>
    <mergeCell ref="C227:K227"/>
    <mergeCell ref="C228:K228"/>
    <mergeCell ref="C213:G213"/>
    <mergeCell ref="H213:I213"/>
    <mergeCell ref="C214:G216"/>
    <mergeCell ref="H214:I214"/>
    <mergeCell ref="H215:I215"/>
    <mergeCell ref="H216:K216"/>
    <mergeCell ref="E195:E197"/>
    <mergeCell ref="C199:J199"/>
    <mergeCell ref="D210:K210"/>
    <mergeCell ref="C211:G211"/>
    <mergeCell ref="H211:J211"/>
    <mergeCell ref="C212:G212"/>
    <mergeCell ref="H212:I212"/>
    <mergeCell ref="J115:J116"/>
    <mergeCell ref="K115:K116"/>
    <mergeCell ref="E119:E122"/>
    <mergeCell ref="E124:E128"/>
    <mergeCell ref="E167:E169"/>
    <mergeCell ref="C194:J194"/>
    <mergeCell ref="E130:E137"/>
    <mergeCell ref="E139:E140"/>
    <mergeCell ref="E142:E157"/>
    <mergeCell ref="E159:E161"/>
    <mergeCell ref="C115:C116"/>
    <mergeCell ref="D115:D116"/>
    <mergeCell ref="E115:F115"/>
    <mergeCell ref="G115:G116"/>
    <mergeCell ref="H115:H116"/>
    <mergeCell ref="I115:I116"/>
    <mergeCell ref="E171:E172"/>
    <mergeCell ref="B108:L108"/>
    <mergeCell ref="C109:K109"/>
    <mergeCell ref="C110:K110"/>
    <mergeCell ref="C111:K112"/>
    <mergeCell ref="C113:K113"/>
    <mergeCell ref="C114:K114"/>
    <mergeCell ref="C98:G100"/>
    <mergeCell ref="H98:I98"/>
    <mergeCell ref="H99:I99"/>
    <mergeCell ref="H100:K100"/>
    <mergeCell ref="B105:G105"/>
    <mergeCell ref="B106:E106"/>
    <mergeCell ref="D94:K94"/>
    <mergeCell ref="C95:G95"/>
    <mergeCell ref="H95:J95"/>
    <mergeCell ref="C96:G96"/>
    <mergeCell ref="H96:I96"/>
    <mergeCell ref="C97:G97"/>
    <mergeCell ref="H97:I97"/>
    <mergeCell ref="E48:E50"/>
    <mergeCell ref="E52:E54"/>
    <mergeCell ref="E56:E71"/>
    <mergeCell ref="C77:J77"/>
    <mergeCell ref="E78:E81"/>
    <mergeCell ref="C83:J83"/>
    <mergeCell ref="E32:E38"/>
    <mergeCell ref="E42:E43"/>
    <mergeCell ref="E45:E46"/>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 ref="E15:E21"/>
    <mergeCell ref="E23:E27"/>
    <mergeCell ref="E29:E30"/>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O329"/>
  <sheetViews>
    <sheetView showGridLines="0" view="pageBreakPreview" zoomScale="60" zoomScaleNormal="100" zoomScalePageLayoutView="145" workbookViewId="0">
      <selection activeCell="O338" sqref="O338"/>
    </sheetView>
  </sheetViews>
  <sheetFormatPr baseColWidth="10" defaultColWidth="11.44140625" defaultRowHeight="13.8"/>
  <cols>
    <col min="1" max="2" width="4.44140625" style="1" customWidth="1"/>
    <col min="3" max="3" width="14.6640625" style="1" customWidth="1"/>
    <col min="4" max="4" width="14.33203125" style="1" customWidth="1"/>
    <col min="5" max="5" width="20.109375" style="5" customWidth="1"/>
    <col min="6" max="6" width="23.441406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c r="B1" s="410" t="s">
        <v>0</v>
      </c>
      <c r="C1" s="410"/>
      <c r="D1" s="410"/>
      <c r="E1" s="410"/>
      <c r="F1" s="410"/>
      <c r="G1" s="410"/>
    </row>
    <row r="2" spans="1:13">
      <c r="B2" s="410" t="s">
        <v>1</v>
      </c>
      <c r="C2" s="410"/>
      <c r="D2" s="410"/>
      <c r="E2" s="410"/>
    </row>
    <row r="3" spans="1:13" ht="14.4" thickBot="1">
      <c r="B3" s="6"/>
      <c r="C3" s="7"/>
      <c r="D3" s="6"/>
      <c r="E3" s="7"/>
    </row>
    <row r="4" spans="1:13" ht="15" thickTop="1" thickBot="1">
      <c r="B4" s="411"/>
      <c r="C4" s="412"/>
      <c r="D4" s="412"/>
      <c r="E4" s="412"/>
      <c r="F4" s="412"/>
      <c r="G4" s="412"/>
      <c r="H4" s="412"/>
      <c r="I4" s="412"/>
      <c r="J4" s="412"/>
      <c r="K4" s="412"/>
      <c r="L4" s="413"/>
    </row>
    <row r="5" spans="1:13" ht="31.5" customHeight="1">
      <c r="B5" s="3"/>
      <c r="C5" s="414" t="s">
        <v>2</v>
      </c>
      <c r="D5" s="415"/>
      <c r="E5" s="415"/>
      <c r="F5" s="415"/>
      <c r="G5" s="415"/>
      <c r="H5" s="415"/>
      <c r="I5" s="415"/>
      <c r="J5" s="415"/>
      <c r="K5" s="416"/>
      <c r="L5" s="4"/>
    </row>
    <row r="6" spans="1:13">
      <c r="B6" s="3"/>
      <c r="C6" s="417" t="s">
        <v>110</v>
      </c>
      <c r="D6" s="418"/>
      <c r="E6" s="418"/>
      <c r="F6" s="418"/>
      <c r="G6" s="418"/>
      <c r="H6" s="418"/>
      <c r="I6" s="418"/>
      <c r="J6" s="418"/>
      <c r="K6" s="419"/>
      <c r="L6" s="4"/>
    </row>
    <row r="7" spans="1:13" s="2" customFormat="1">
      <c r="B7" s="33"/>
      <c r="C7" s="420" t="s">
        <v>111</v>
      </c>
      <c r="D7" s="421"/>
      <c r="E7" s="421"/>
      <c r="F7" s="421"/>
      <c r="G7" s="421"/>
      <c r="H7" s="421"/>
      <c r="I7" s="421"/>
      <c r="J7" s="421"/>
      <c r="K7" s="422"/>
      <c r="L7" s="8"/>
    </row>
    <row r="8" spans="1:13">
      <c r="B8" s="3"/>
      <c r="C8" s="420"/>
      <c r="D8" s="421"/>
      <c r="E8" s="421"/>
      <c r="F8" s="421"/>
      <c r="G8" s="421"/>
      <c r="H8" s="421"/>
      <c r="I8" s="421"/>
      <c r="J8" s="421"/>
      <c r="K8" s="422"/>
      <c r="L8" s="4"/>
    </row>
    <row r="9" spans="1:13" ht="34.5" customHeight="1">
      <c r="B9" s="3"/>
      <c r="C9" s="431" t="s">
        <v>112</v>
      </c>
      <c r="D9" s="432"/>
      <c r="E9" s="432"/>
      <c r="F9" s="432"/>
      <c r="G9" s="432"/>
      <c r="H9" s="432"/>
      <c r="I9" s="432"/>
      <c r="J9" s="432"/>
      <c r="K9" s="433"/>
      <c r="L9" s="4"/>
    </row>
    <row r="10" spans="1:13" ht="30" customHeight="1" thickBot="1">
      <c r="B10" s="3"/>
      <c r="C10" s="434"/>
      <c r="D10" s="435"/>
      <c r="E10" s="435"/>
      <c r="F10" s="435"/>
      <c r="G10" s="435"/>
      <c r="H10" s="435"/>
      <c r="I10" s="435"/>
      <c r="J10" s="435"/>
      <c r="K10" s="436"/>
      <c r="L10" s="4"/>
    </row>
    <row r="11" spans="1:13" ht="30" customHeight="1">
      <c r="B11" s="3"/>
      <c r="C11" s="437" t="s">
        <v>5</v>
      </c>
      <c r="D11" s="439" t="s">
        <v>6</v>
      </c>
      <c r="E11" s="441" t="s">
        <v>7</v>
      </c>
      <c r="F11" s="441"/>
      <c r="G11" s="437" t="s">
        <v>8</v>
      </c>
      <c r="H11" s="439" t="s">
        <v>9</v>
      </c>
      <c r="I11" s="439" t="s">
        <v>10</v>
      </c>
      <c r="J11" s="442" t="s">
        <v>11</v>
      </c>
      <c r="K11" s="444" t="s">
        <v>12</v>
      </c>
      <c r="L11" s="4"/>
    </row>
    <row r="12" spans="1:13" ht="30" customHeight="1" thickBot="1">
      <c r="B12" s="3"/>
      <c r="C12" s="438"/>
      <c r="D12" s="440"/>
      <c r="E12" s="9" t="s">
        <v>13</v>
      </c>
      <c r="F12" s="9" t="s">
        <v>14</v>
      </c>
      <c r="G12" s="438"/>
      <c r="H12" s="440"/>
      <c r="I12" s="440"/>
      <c r="J12" s="443"/>
      <c r="K12" s="445"/>
      <c r="L12" s="4"/>
    </row>
    <row r="13" spans="1:13" s="124" customFormat="1" ht="30" customHeight="1" thickBot="1">
      <c r="A13" s="1"/>
      <c r="B13" s="3"/>
      <c r="C13" s="120" t="s">
        <v>403</v>
      </c>
      <c r="D13" s="121"/>
      <c r="E13" s="121"/>
      <c r="F13" s="121"/>
      <c r="G13" s="121"/>
      <c r="H13" s="121"/>
      <c r="I13" s="121"/>
      <c r="J13" s="121"/>
      <c r="K13" s="122"/>
      <c r="L13" s="123"/>
    </row>
    <row r="14" spans="1:13" s="129" customFormat="1" ht="30" customHeight="1">
      <c r="A14" s="2"/>
      <c r="B14" s="33"/>
      <c r="C14" s="157"/>
      <c r="D14" s="284" t="s">
        <v>15</v>
      </c>
      <c r="E14" s="158"/>
      <c r="F14" s="158"/>
      <c r="G14" s="212" t="s">
        <v>170</v>
      </c>
      <c r="H14" s="160"/>
      <c r="I14" s="161"/>
      <c r="J14" s="162"/>
      <c r="K14" s="163"/>
      <c r="L14" s="128"/>
    </row>
    <row r="15" spans="1:13" s="129" customFormat="1" ht="22.8">
      <c r="A15" s="1"/>
      <c r="B15" s="3"/>
      <c r="C15" s="125">
        <v>1</v>
      </c>
      <c r="D15" s="142" t="s">
        <v>17</v>
      </c>
      <c r="E15" s="495" t="s">
        <v>16</v>
      </c>
      <c r="F15" s="287" t="s">
        <v>171</v>
      </c>
      <c r="G15" s="185" t="s">
        <v>172</v>
      </c>
      <c r="H15" s="186" t="s">
        <v>19</v>
      </c>
      <c r="I15" s="187">
        <v>334</v>
      </c>
      <c r="J15" s="126"/>
      <c r="K15" s="127">
        <f t="shared" ref="K15:K21" si="0">+J15*I15</f>
        <v>0</v>
      </c>
      <c r="L15" s="123"/>
      <c r="M15" s="124"/>
    </row>
    <row r="16" spans="1:13" s="129" customFormat="1" ht="22.8">
      <c r="A16" s="1"/>
      <c r="B16" s="3"/>
      <c r="C16" s="125">
        <v>2</v>
      </c>
      <c r="D16" s="142" t="s">
        <v>18</v>
      </c>
      <c r="E16" s="496"/>
      <c r="F16" s="287" t="s">
        <v>171</v>
      </c>
      <c r="G16" s="185" t="s">
        <v>173</v>
      </c>
      <c r="H16" s="186" t="s">
        <v>19</v>
      </c>
      <c r="I16" s="187">
        <v>334</v>
      </c>
      <c r="J16" s="126"/>
      <c r="K16" s="127">
        <f t="shared" si="0"/>
        <v>0</v>
      </c>
      <c r="L16" s="123"/>
      <c r="M16" s="124"/>
    </row>
    <row r="17" spans="1:13" s="129" customFormat="1" ht="22.8">
      <c r="A17" s="1"/>
      <c r="B17" s="3"/>
      <c r="C17" s="125">
        <v>3</v>
      </c>
      <c r="D17" s="142" t="s">
        <v>20</v>
      </c>
      <c r="E17" s="496"/>
      <c r="F17" s="287" t="s">
        <v>171</v>
      </c>
      <c r="G17" s="185" t="s">
        <v>174</v>
      </c>
      <c r="H17" s="186" t="s">
        <v>21</v>
      </c>
      <c r="I17" s="187">
        <f>37*4</f>
        <v>148</v>
      </c>
      <c r="J17" s="126"/>
      <c r="K17" s="127">
        <f t="shared" si="0"/>
        <v>0</v>
      </c>
      <c r="L17" s="123"/>
      <c r="M17" s="124"/>
    </row>
    <row r="18" spans="1:13" s="129" customFormat="1" ht="22.8">
      <c r="A18" s="1"/>
      <c r="B18" s="3"/>
      <c r="C18" s="125">
        <v>4</v>
      </c>
      <c r="D18" s="142" t="s">
        <v>22</v>
      </c>
      <c r="E18" s="496"/>
      <c r="F18" s="287" t="s">
        <v>171</v>
      </c>
      <c r="G18" s="185" t="s">
        <v>175</v>
      </c>
      <c r="H18" s="186" t="s">
        <v>21</v>
      </c>
      <c r="I18" s="187">
        <f>37*4</f>
        <v>148</v>
      </c>
      <c r="J18" s="126"/>
      <c r="K18" s="127">
        <f t="shared" si="0"/>
        <v>0</v>
      </c>
      <c r="L18" s="123"/>
      <c r="M18" s="124"/>
    </row>
    <row r="19" spans="1:13" s="129" customFormat="1" ht="22.8">
      <c r="A19" s="1"/>
      <c r="B19" s="3"/>
      <c r="C19" s="125">
        <v>5</v>
      </c>
      <c r="D19" s="142" t="s">
        <v>23</v>
      </c>
      <c r="E19" s="496"/>
      <c r="F19" s="287" t="s">
        <v>171</v>
      </c>
      <c r="G19" s="185" t="s">
        <v>28</v>
      </c>
      <c r="H19" s="186" t="s">
        <v>21</v>
      </c>
      <c r="I19" s="187">
        <v>35</v>
      </c>
      <c r="J19" s="126"/>
      <c r="K19" s="127">
        <f t="shared" si="0"/>
        <v>0</v>
      </c>
      <c r="L19" s="123"/>
      <c r="M19" s="124"/>
    </row>
    <row r="20" spans="1:13" s="129" customFormat="1" ht="34.200000000000003">
      <c r="A20" s="1"/>
      <c r="B20" s="3"/>
      <c r="C20" s="125">
        <v>6</v>
      </c>
      <c r="D20" s="142" t="s">
        <v>24</v>
      </c>
      <c r="E20" s="496"/>
      <c r="F20" s="287" t="s">
        <v>171</v>
      </c>
      <c r="G20" s="185" t="s">
        <v>29</v>
      </c>
      <c r="H20" s="186" t="s">
        <v>30</v>
      </c>
      <c r="I20" s="187">
        <v>2</v>
      </c>
      <c r="J20" s="126"/>
      <c r="K20" s="127">
        <f t="shared" si="0"/>
        <v>0</v>
      </c>
      <c r="L20" s="123"/>
      <c r="M20" s="124"/>
    </row>
    <row r="21" spans="1:13" s="129" customFormat="1" ht="57">
      <c r="A21" s="1"/>
      <c r="B21" s="3"/>
      <c r="C21" s="125">
        <v>7</v>
      </c>
      <c r="D21" s="142" t="s">
        <v>26</v>
      </c>
      <c r="E21" s="496"/>
      <c r="F21" s="287" t="s">
        <v>171</v>
      </c>
      <c r="G21" s="185" t="s">
        <v>31</v>
      </c>
      <c r="H21" s="186" t="s">
        <v>30</v>
      </c>
      <c r="I21" s="187">
        <v>1</v>
      </c>
      <c r="J21" s="126"/>
      <c r="K21" s="127">
        <f t="shared" si="0"/>
        <v>0</v>
      </c>
      <c r="L21" s="123"/>
      <c r="M21" s="124"/>
    </row>
    <row r="22" spans="1:13" s="129" customFormat="1" ht="30" customHeight="1">
      <c r="A22" s="2"/>
      <c r="B22" s="33"/>
      <c r="C22" s="157"/>
      <c r="D22" s="284" t="s">
        <v>32</v>
      </c>
      <c r="E22" s="158"/>
      <c r="F22" s="158"/>
      <c r="G22" s="212" t="s">
        <v>39</v>
      </c>
      <c r="H22" s="160"/>
      <c r="I22" s="161"/>
      <c r="J22" s="162"/>
      <c r="K22" s="163"/>
      <c r="L22" s="128"/>
    </row>
    <row r="23" spans="1:13" s="129" customFormat="1" ht="94.2" customHeight="1">
      <c r="A23" s="2"/>
      <c r="B23" s="33"/>
      <c r="C23" s="125">
        <v>18</v>
      </c>
      <c r="D23" s="142" t="s">
        <v>33</v>
      </c>
      <c r="E23" s="500" t="s">
        <v>39</v>
      </c>
      <c r="F23" s="287" t="s">
        <v>171</v>
      </c>
      <c r="G23" s="193" t="s">
        <v>179</v>
      </c>
      <c r="H23" s="186" t="s">
        <v>19</v>
      </c>
      <c r="I23" s="187">
        <v>258.92</v>
      </c>
      <c r="J23" s="191"/>
      <c r="K23" s="127">
        <f t="shared" ref="K23:K26" si="1">+J23*I23</f>
        <v>0</v>
      </c>
      <c r="L23" s="128"/>
    </row>
    <row r="24" spans="1:13" s="129" customFormat="1" ht="58.95" customHeight="1">
      <c r="A24" s="2"/>
      <c r="B24" s="33"/>
      <c r="C24" s="130">
        <v>19</v>
      </c>
      <c r="D24" s="142" t="s">
        <v>34</v>
      </c>
      <c r="E24" s="501"/>
      <c r="F24" s="287" t="s">
        <v>171</v>
      </c>
      <c r="G24" s="193" t="s">
        <v>180</v>
      </c>
      <c r="H24" s="186" t="s">
        <v>19</v>
      </c>
      <c r="I24" s="187">
        <v>258.91500000000002</v>
      </c>
      <c r="J24" s="191"/>
      <c r="K24" s="127">
        <f t="shared" si="1"/>
        <v>0</v>
      </c>
      <c r="L24" s="128"/>
    </row>
    <row r="25" spans="1:13" s="129" customFormat="1" ht="83.4" customHeight="1">
      <c r="A25" s="2"/>
      <c r="B25" s="33"/>
      <c r="C25" s="125">
        <v>20</v>
      </c>
      <c r="D25" s="142" t="s">
        <v>176</v>
      </c>
      <c r="E25" s="501"/>
      <c r="F25" s="186" t="s">
        <v>181</v>
      </c>
      <c r="G25" s="193" t="s">
        <v>182</v>
      </c>
      <c r="H25" s="186" t="s">
        <v>19</v>
      </c>
      <c r="I25" s="187">
        <v>23.63796</v>
      </c>
      <c r="J25" s="191"/>
      <c r="K25" s="127">
        <f t="shared" si="1"/>
        <v>0</v>
      </c>
      <c r="L25" s="128"/>
    </row>
    <row r="26" spans="1:13" s="129" customFormat="1" ht="63.6" customHeight="1">
      <c r="A26" s="2"/>
      <c r="B26" s="33"/>
      <c r="C26" s="130">
        <v>21</v>
      </c>
      <c r="D26" s="142" t="s">
        <v>177</v>
      </c>
      <c r="E26" s="501"/>
      <c r="F26" s="186" t="s">
        <v>181</v>
      </c>
      <c r="G26" s="193" t="s">
        <v>183</v>
      </c>
      <c r="H26" s="186" t="s">
        <v>19</v>
      </c>
      <c r="I26" s="187">
        <v>170.655</v>
      </c>
      <c r="J26" s="191"/>
      <c r="K26" s="127">
        <f t="shared" si="1"/>
        <v>0</v>
      </c>
      <c r="L26" s="128"/>
    </row>
    <row r="27" spans="1:13" s="129" customFormat="1" ht="45.6">
      <c r="A27" s="1"/>
      <c r="B27" s="3"/>
      <c r="C27" s="125">
        <v>22</v>
      </c>
      <c r="D27" s="142" t="s">
        <v>178</v>
      </c>
      <c r="E27" s="502"/>
      <c r="F27" s="186" t="s">
        <v>181</v>
      </c>
      <c r="G27" s="193" t="s">
        <v>184</v>
      </c>
      <c r="H27" s="186" t="s">
        <v>19</v>
      </c>
      <c r="I27" s="187">
        <v>260</v>
      </c>
      <c r="J27" s="126"/>
      <c r="K27" s="127">
        <f t="shared" ref="K27:K38" si="2">+J27*I27</f>
        <v>0</v>
      </c>
      <c r="L27" s="123"/>
      <c r="M27" s="124"/>
    </row>
    <row r="28" spans="1:13" s="129" customFormat="1">
      <c r="A28" s="1"/>
      <c r="B28" s="3"/>
      <c r="C28" s="157"/>
      <c r="D28" s="284" t="s">
        <v>185</v>
      </c>
      <c r="E28" s="158"/>
      <c r="F28" s="158"/>
      <c r="G28" s="212" t="s">
        <v>52</v>
      </c>
      <c r="H28" s="160"/>
      <c r="I28" s="161"/>
      <c r="J28" s="162"/>
      <c r="K28" s="163"/>
      <c r="L28" s="123"/>
      <c r="M28" s="124"/>
    </row>
    <row r="29" spans="1:13" s="129" customFormat="1">
      <c r="A29" s="1"/>
      <c r="B29" s="3"/>
      <c r="C29" s="125">
        <v>23</v>
      </c>
      <c r="D29" s="142" t="s">
        <v>186</v>
      </c>
      <c r="E29" s="504" t="s">
        <v>52</v>
      </c>
      <c r="F29" s="186" t="s">
        <v>187</v>
      </c>
      <c r="G29" s="193" t="s">
        <v>53</v>
      </c>
      <c r="H29" s="186" t="s">
        <v>19</v>
      </c>
      <c r="I29" s="187">
        <f>16*20</f>
        <v>320</v>
      </c>
      <c r="J29" s="126"/>
      <c r="K29" s="127">
        <f t="shared" si="2"/>
        <v>0</v>
      </c>
      <c r="L29" s="123"/>
      <c r="M29" s="124"/>
    </row>
    <row r="30" spans="1:13" s="129" customFormat="1" ht="34.200000000000003">
      <c r="A30" s="1"/>
      <c r="B30" s="3"/>
      <c r="C30" s="125">
        <v>24</v>
      </c>
      <c r="D30" s="142" t="s">
        <v>188</v>
      </c>
      <c r="E30" s="505"/>
      <c r="F30" s="186" t="s">
        <v>187</v>
      </c>
      <c r="G30" s="193" t="s">
        <v>189</v>
      </c>
      <c r="H30" s="186" t="s">
        <v>19</v>
      </c>
      <c r="I30" s="187">
        <f>+I29</f>
        <v>320</v>
      </c>
      <c r="J30" s="126"/>
      <c r="K30" s="127">
        <f t="shared" si="2"/>
        <v>0</v>
      </c>
      <c r="L30" s="123"/>
      <c r="M30" s="124"/>
    </row>
    <row r="31" spans="1:13" s="129" customFormat="1">
      <c r="A31" s="1"/>
      <c r="B31" s="3"/>
      <c r="C31" s="157"/>
      <c r="D31" s="284" t="s">
        <v>190</v>
      </c>
      <c r="E31" s="158"/>
      <c r="F31" s="158"/>
      <c r="G31" s="212" t="s">
        <v>191</v>
      </c>
      <c r="H31" s="160"/>
      <c r="I31" s="161"/>
      <c r="J31" s="162"/>
      <c r="K31" s="163"/>
      <c r="L31" s="123"/>
      <c r="M31" s="124"/>
    </row>
    <row r="32" spans="1:13" s="129" customFormat="1">
      <c r="A32" s="1"/>
      <c r="B32" s="3"/>
      <c r="C32" s="199">
        <v>25</v>
      </c>
      <c r="D32" s="142" t="s">
        <v>199</v>
      </c>
      <c r="E32" s="495" t="s">
        <v>191</v>
      </c>
      <c r="F32" s="186" t="s">
        <v>187</v>
      </c>
      <c r="G32" s="193" t="s">
        <v>65</v>
      </c>
      <c r="H32" s="186" t="s">
        <v>21</v>
      </c>
      <c r="I32" s="187">
        <f>(2.15+2+2.8+2+2.8+2.8+1.45+1.45+1.1+1.47+1.2+1.6+2+2.5+2.3+2.2+3.9+2.2+5+2.2+2.2+1.5+1.5+3.2+3.1+2.8+3+2.8+2.8)*4</f>
        <v>272.08000000000004</v>
      </c>
      <c r="J32" s="126"/>
      <c r="K32" s="127">
        <f t="shared" si="2"/>
        <v>0</v>
      </c>
      <c r="L32" s="123"/>
      <c r="M32" s="124"/>
    </row>
    <row r="33" spans="1:13" s="129" customFormat="1">
      <c r="A33" s="1"/>
      <c r="B33" s="3"/>
      <c r="C33" s="199">
        <v>26</v>
      </c>
      <c r="D33" s="142" t="s">
        <v>200</v>
      </c>
      <c r="E33" s="496"/>
      <c r="F33" s="186" t="s">
        <v>187</v>
      </c>
      <c r="G33" s="193" t="s">
        <v>192</v>
      </c>
      <c r="H33" s="186" t="s">
        <v>19</v>
      </c>
      <c r="I33" s="187">
        <v>120</v>
      </c>
      <c r="J33" s="126"/>
      <c r="K33" s="127">
        <f t="shared" si="2"/>
        <v>0</v>
      </c>
      <c r="L33" s="123"/>
      <c r="M33" s="124"/>
    </row>
    <row r="34" spans="1:13" s="129" customFormat="1" ht="22.8">
      <c r="A34" s="1"/>
      <c r="B34" s="3"/>
      <c r="C34" s="199">
        <v>27</v>
      </c>
      <c r="D34" s="142" t="s">
        <v>201</v>
      </c>
      <c r="E34" s="496"/>
      <c r="F34" s="186" t="s">
        <v>187</v>
      </c>
      <c r="G34" s="193" t="s">
        <v>193</v>
      </c>
      <c r="H34" s="186" t="s">
        <v>19</v>
      </c>
      <c r="I34" s="187">
        <v>7</v>
      </c>
      <c r="J34" s="126"/>
      <c r="K34" s="127">
        <f t="shared" si="2"/>
        <v>0</v>
      </c>
      <c r="L34" s="123"/>
      <c r="M34" s="124"/>
    </row>
    <row r="35" spans="1:13" s="129" customFormat="1" ht="22.8">
      <c r="A35" s="1"/>
      <c r="B35" s="3"/>
      <c r="C35" s="199">
        <v>28</v>
      </c>
      <c r="D35" s="142" t="s">
        <v>202</v>
      </c>
      <c r="E35" s="496"/>
      <c r="F35" s="186" t="s">
        <v>187</v>
      </c>
      <c r="G35" s="193" t="s">
        <v>194</v>
      </c>
      <c r="H35" s="186" t="s">
        <v>19</v>
      </c>
      <c r="I35" s="187">
        <f>(30*2)</f>
        <v>60</v>
      </c>
      <c r="J35" s="126"/>
      <c r="K35" s="127">
        <f t="shared" si="2"/>
        <v>0</v>
      </c>
      <c r="L35" s="123"/>
      <c r="M35" s="124"/>
    </row>
    <row r="36" spans="1:13" s="129" customFormat="1" ht="22.8">
      <c r="A36" s="1"/>
      <c r="B36" s="3"/>
      <c r="C36" s="199">
        <v>29</v>
      </c>
      <c r="D36" s="142" t="s">
        <v>203</v>
      </c>
      <c r="E36" s="496"/>
      <c r="F36" s="186" t="s">
        <v>187</v>
      </c>
      <c r="G36" s="193" t="s">
        <v>195</v>
      </c>
      <c r="H36" s="186" t="s">
        <v>196</v>
      </c>
      <c r="I36" s="187">
        <v>21</v>
      </c>
      <c r="J36" s="126"/>
      <c r="K36" s="127">
        <f t="shared" si="2"/>
        <v>0</v>
      </c>
      <c r="L36" s="123"/>
      <c r="M36" s="124"/>
    </row>
    <row r="37" spans="1:13" s="129" customFormat="1" ht="22.8">
      <c r="A37" s="1"/>
      <c r="B37" s="3"/>
      <c r="C37" s="199">
        <v>30</v>
      </c>
      <c r="D37" s="142" t="s">
        <v>204</v>
      </c>
      <c r="E37" s="496"/>
      <c r="F37" s="186" t="s">
        <v>181</v>
      </c>
      <c r="G37" s="193" t="s">
        <v>197</v>
      </c>
      <c r="H37" s="186" t="s">
        <v>196</v>
      </c>
      <c r="I37" s="187">
        <v>9.33</v>
      </c>
      <c r="J37" s="126"/>
      <c r="K37" s="127">
        <f t="shared" si="2"/>
        <v>0</v>
      </c>
      <c r="L37" s="123"/>
      <c r="M37" s="124"/>
    </row>
    <row r="38" spans="1:13" s="129" customFormat="1">
      <c r="A38" s="1"/>
      <c r="B38" s="3"/>
      <c r="C38" s="199">
        <v>31</v>
      </c>
      <c r="D38" s="142" t="s">
        <v>205</v>
      </c>
      <c r="E38" s="503"/>
      <c r="F38" s="186" t="s">
        <v>181</v>
      </c>
      <c r="G38" s="193" t="s">
        <v>198</v>
      </c>
      <c r="H38" s="186" t="s">
        <v>196</v>
      </c>
      <c r="I38" s="187">
        <v>9.33</v>
      </c>
      <c r="J38" s="126"/>
      <c r="K38" s="127">
        <f t="shared" si="2"/>
        <v>0</v>
      </c>
      <c r="L38" s="123"/>
      <c r="M38" s="124"/>
    </row>
    <row r="39" spans="1:13" s="124" customFormat="1" ht="30" customHeight="1" thickBot="1">
      <c r="A39" s="1"/>
      <c r="B39" s="3"/>
      <c r="C39" s="131" t="s">
        <v>35</v>
      </c>
      <c r="D39" s="132"/>
      <c r="E39" s="133"/>
      <c r="F39" s="165"/>
      <c r="G39" s="132"/>
      <c r="H39" s="132"/>
      <c r="I39" s="134"/>
      <c r="J39" s="132"/>
      <c r="K39" s="135">
        <f>+SUM(K15:K38)</f>
        <v>0</v>
      </c>
      <c r="L39" s="123"/>
    </row>
    <row r="40" spans="1:13" s="124" customFormat="1" ht="30" customHeight="1" thickBot="1">
      <c r="A40" s="1"/>
      <c r="B40" s="3"/>
      <c r="C40" s="120" t="s">
        <v>404</v>
      </c>
      <c r="D40" s="121"/>
      <c r="E40" s="121"/>
      <c r="F40" s="164"/>
      <c r="G40" s="121"/>
      <c r="H40" s="121"/>
      <c r="I40" s="121"/>
      <c r="J40" s="121"/>
      <c r="K40" s="122"/>
      <c r="L40" s="123"/>
    </row>
    <row r="41" spans="1:13" s="129" customFormat="1" ht="30" customHeight="1">
      <c r="A41" s="2"/>
      <c r="B41" s="33"/>
      <c r="C41" s="157"/>
      <c r="D41" s="284" t="s">
        <v>36</v>
      </c>
      <c r="E41" s="158"/>
      <c r="F41" s="158"/>
      <c r="G41" s="212" t="s">
        <v>77</v>
      </c>
      <c r="H41" s="160"/>
      <c r="I41" s="161"/>
      <c r="J41" s="162"/>
      <c r="K41" s="163"/>
      <c r="L41" s="128"/>
    </row>
    <row r="42" spans="1:13" s="129" customFormat="1" ht="30" customHeight="1">
      <c r="A42" s="2"/>
      <c r="B42" s="33"/>
      <c r="C42" s="125">
        <v>32</v>
      </c>
      <c r="D42" s="142" t="s">
        <v>38</v>
      </c>
      <c r="E42" s="495" t="s">
        <v>39</v>
      </c>
      <c r="F42" s="142" t="s">
        <v>412</v>
      </c>
      <c r="G42" s="201" t="s">
        <v>206</v>
      </c>
      <c r="H42" s="202" t="s">
        <v>30</v>
      </c>
      <c r="I42" s="203">
        <v>20</v>
      </c>
      <c r="J42" s="126"/>
      <c r="K42" s="127">
        <f t="shared" ref="K42:K61" si="3">+J42*I42</f>
        <v>0</v>
      </c>
      <c r="L42" s="128"/>
    </row>
    <row r="43" spans="1:13" s="129" customFormat="1" ht="72" customHeight="1">
      <c r="A43" s="2"/>
      <c r="B43" s="33"/>
      <c r="C43" s="125">
        <v>33</v>
      </c>
      <c r="D43" s="142" t="s">
        <v>40</v>
      </c>
      <c r="E43" s="503"/>
      <c r="F43" s="142" t="s">
        <v>412</v>
      </c>
      <c r="G43" s="193" t="s">
        <v>207</v>
      </c>
      <c r="H43" s="202" t="s">
        <v>30</v>
      </c>
      <c r="I43" s="203">
        <v>45</v>
      </c>
      <c r="J43" s="126"/>
      <c r="K43" s="127">
        <f t="shared" si="3"/>
        <v>0</v>
      </c>
      <c r="L43" s="128"/>
    </row>
    <row r="44" spans="1:13" s="129" customFormat="1" ht="30" customHeight="1">
      <c r="A44" s="2"/>
      <c r="B44" s="33"/>
      <c r="C44" s="157"/>
      <c r="D44" s="284" t="s">
        <v>44</v>
      </c>
      <c r="E44" s="158"/>
      <c r="F44" s="158"/>
      <c r="G44" s="212" t="s">
        <v>208</v>
      </c>
      <c r="H44" s="160"/>
      <c r="I44" s="161"/>
      <c r="J44" s="162"/>
      <c r="K44" s="163"/>
      <c r="L44" s="128"/>
    </row>
    <row r="45" spans="1:13" s="129" customFormat="1" ht="54.6" customHeight="1">
      <c r="A45" s="2"/>
      <c r="B45" s="33"/>
      <c r="C45" s="125">
        <v>23</v>
      </c>
      <c r="D45" s="142" t="s">
        <v>45</v>
      </c>
      <c r="E45" s="495" t="s">
        <v>208</v>
      </c>
      <c r="F45" s="142" t="s">
        <v>416</v>
      </c>
      <c r="G45" s="193" t="s">
        <v>209</v>
      </c>
      <c r="H45" s="202" t="s">
        <v>30</v>
      </c>
      <c r="I45" s="203">
        <v>5</v>
      </c>
      <c r="J45" s="126"/>
      <c r="K45" s="127">
        <f t="shared" si="3"/>
        <v>0</v>
      </c>
      <c r="L45" s="128"/>
    </row>
    <row r="46" spans="1:13" s="139" customFormat="1" ht="68.400000000000006">
      <c r="A46" s="2"/>
      <c r="B46" s="33"/>
      <c r="C46" s="125">
        <v>24</v>
      </c>
      <c r="D46" s="142" t="s">
        <v>46</v>
      </c>
      <c r="E46" s="503"/>
      <c r="F46" s="142" t="s">
        <v>416</v>
      </c>
      <c r="G46" s="193" t="s">
        <v>210</v>
      </c>
      <c r="H46" s="204" t="s">
        <v>30</v>
      </c>
      <c r="I46" s="205">
        <v>8</v>
      </c>
      <c r="J46" s="140"/>
      <c r="K46" s="127">
        <f t="shared" si="3"/>
        <v>0</v>
      </c>
      <c r="L46" s="128"/>
      <c r="M46" s="129"/>
    </row>
    <row r="47" spans="1:13" s="139" customFormat="1" ht="32.4" customHeight="1">
      <c r="A47" s="2"/>
      <c r="B47" s="33"/>
      <c r="C47" s="157"/>
      <c r="D47" s="284" t="s">
        <v>49</v>
      </c>
      <c r="E47" s="158"/>
      <c r="F47" s="158"/>
      <c r="G47" s="212" t="s">
        <v>78</v>
      </c>
      <c r="H47" s="160"/>
      <c r="I47" s="161"/>
      <c r="J47" s="162"/>
      <c r="K47" s="163"/>
      <c r="L47" s="128"/>
      <c r="M47" s="129"/>
    </row>
    <row r="48" spans="1:13" s="139" customFormat="1" ht="85.95" customHeight="1">
      <c r="A48" s="2"/>
      <c r="B48" s="33"/>
      <c r="C48" s="125">
        <v>25</v>
      </c>
      <c r="D48" s="142" t="s">
        <v>51</v>
      </c>
      <c r="E48" s="495" t="s">
        <v>78</v>
      </c>
      <c r="F48" s="142" t="s">
        <v>411</v>
      </c>
      <c r="G48" s="201" t="s">
        <v>211</v>
      </c>
      <c r="H48" s="202" t="s">
        <v>30</v>
      </c>
      <c r="I48" s="203">
        <v>4</v>
      </c>
      <c r="J48" s="140"/>
      <c r="K48" s="127">
        <f t="shared" si="3"/>
        <v>0</v>
      </c>
      <c r="L48" s="128"/>
      <c r="M48" s="129"/>
    </row>
    <row r="49" spans="1:13" s="139" customFormat="1" ht="57">
      <c r="A49" s="2"/>
      <c r="B49" s="33"/>
      <c r="C49" s="125">
        <v>26</v>
      </c>
      <c r="D49" s="142" t="s">
        <v>54</v>
      </c>
      <c r="E49" s="496"/>
      <c r="F49" s="142" t="s">
        <v>411</v>
      </c>
      <c r="G49" s="206" t="s">
        <v>212</v>
      </c>
      <c r="H49" s="204" t="s">
        <v>30</v>
      </c>
      <c r="I49" s="205">
        <v>5</v>
      </c>
      <c r="J49" s="140"/>
      <c r="K49" s="127">
        <f t="shared" si="3"/>
        <v>0</v>
      </c>
      <c r="L49" s="128"/>
      <c r="M49" s="129"/>
    </row>
    <row r="50" spans="1:13" s="139" customFormat="1" ht="68.400000000000006">
      <c r="A50" s="2"/>
      <c r="B50" s="33"/>
      <c r="C50" s="125">
        <v>27</v>
      </c>
      <c r="D50" s="142" t="s">
        <v>55</v>
      </c>
      <c r="E50" s="503"/>
      <c r="F50" s="142" t="s">
        <v>411</v>
      </c>
      <c r="G50" s="207" t="s">
        <v>213</v>
      </c>
      <c r="H50" s="202" t="s">
        <v>30</v>
      </c>
      <c r="I50" s="203">
        <v>5</v>
      </c>
      <c r="J50" s="140"/>
      <c r="K50" s="127">
        <f t="shared" si="3"/>
        <v>0</v>
      </c>
      <c r="L50" s="128"/>
      <c r="M50" s="129"/>
    </row>
    <row r="51" spans="1:13" s="139" customFormat="1" ht="26.4" customHeight="1">
      <c r="A51" s="2"/>
      <c r="B51" s="33"/>
      <c r="C51" s="157"/>
      <c r="D51" s="284" t="s">
        <v>57</v>
      </c>
      <c r="E51" s="158"/>
      <c r="F51" s="158"/>
      <c r="G51" s="159" t="s">
        <v>214</v>
      </c>
      <c r="H51" s="160"/>
      <c r="I51" s="161"/>
      <c r="J51" s="162"/>
      <c r="K51" s="163"/>
      <c r="L51" s="128"/>
      <c r="M51" s="129"/>
    </row>
    <row r="52" spans="1:13" s="139" customFormat="1" ht="54.6" customHeight="1">
      <c r="A52" s="2"/>
      <c r="B52" s="33"/>
      <c r="C52" s="125">
        <v>28</v>
      </c>
      <c r="D52" s="142" t="s">
        <v>58</v>
      </c>
      <c r="E52" s="495" t="s">
        <v>396</v>
      </c>
      <c r="F52" s="136" t="s">
        <v>424</v>
      </c>
      <c r="G52" s="207" t="s">
        <v>215</v>
      </c>
      <c r="H52" s="202" t="s">
        <v>30</v>
      </c>
      <c r="I52" s="203">
        <v>3</v>
      </c>
      <c r="J52" s="140"/>
      <c r="K52" s="127">
        <f t="shared" si="3"/>
        <v>0</v>
      </c>
      <c r="L52" s="128"/>
      <c r="M52" s="129"/>
    </row>
    <row r="53" spans="1:13" s="139" customFormat="1" ht="60" customHeight="1">
      <c r="A53" s="2"/>
      <c r="B53" s="33"/>
      <c r="C53" s="125">
        <v>29</v>
      </c>
      <c r="D53" s="142" t="s">
        <v>59</v>
      </c>
      <c r="E53" s="496"/>
      <c r="F53" s="136" t="s">
        <v>424</v>
      </c>
      <c r="G53" s="207" t="s">
        <v>216</v>
      </c>
      <c r="H53" s="202" t="s">
        <v>30</v>
      </c>
      <c r="I53" s="203">
        <v>9</v>
      </c>
      <c r="J53" s="140"/>
      <c r="K53" s="127">
        <f t="shared" si="3"/>
        <v>0</v>
      </c>
      <c r="L53" s="128"/>
      <c r="M53" s="129"/>
    </row>
    <row r="54" spans="1:13" s="139" customFormat="1" ht="79.8">
      <c r="A54" s="2"/>
      <c r="B54" s="33"/>
      <c r="C54" s="125">
        <v>30</v>
      </c>
      <c r="D54" s="142" t="s">
        <v>60</v>
      </c>
      <c r="E54" s="503"/>
      <c r="F54" s="136" t="s">
        <v>424</v>
      </c>
      <c r="G54" s="207" t="s">
        <v>217</v>
      </c>
      <c r="H54" s="202" t="s">
        <v>30</v>
      </c>
      <c r="I54" s="203">
        <v>12</v>
      </c>
      <c r="J54" s="140"/>
      <c r="K54" s="127">
        <f t="shared" si="3"/>
        <v>0</v>
      </c>
      <c r="L54" s="128"/>
      <c r="M54" s="129"/>
    </row>
    <row r="55" spans="1:13" s="139" customFormat="1" ht="28.2" customHeight="1">
      <c r="A55" s="2"/>
      <c r="B55" s="33"/>
      <c r="C55" s="157"/>
      <c r="D55" s="284" t="s">
        <v>57</v>
      </c>
      <c r="E55" s="284"/>
      <c r="F55" s="284"/>
      <c r="G55" s="212" t="s">
        <v>79</v>
      </c>
      <c r="H55" s="160"/>
      <c r="I55" s="161"/>
      <c r="J55" s="162"/>
      <c r="K55" s="163"/>
      <c r="L55" s="128"/>
      <c r="M55" s="129"/>
    </row>
    <row r="56" spans="1:13" s="139" customFormat="1" ht="27.6">
      <c r="A56" s="2"/>
      <c r="B56" s="33"/>
      <c r="C56" s="125">
        <v>31</v>
      </c>
      <c r="D56" s="142" t="s">
        <v>58</v>
      </c>
      <c r="E56" s="495" t="s">
        <v>79</v>
      </c>
      <c r="F56" s="136" t="s">
        <v>422</v>
      </c>
      <c r="G56" s="208" t="s">
        <v>218</v>
      </c>
      <c r="H56" s="209" t="s">
        <v>30</v>
      </c>
      <c r="I56" s="203">
        <v>3</v>
      </c>
      <c r="J56" s="140"/>
      <c r="K56" s="127">
        <f t="shared" si="3"/>
        <v>0</v>
      </c>
      <c r="L56" s="128"/>
      <c r="M56" s="129"/>
    </row>
    <row r="57" spans="1:13" s="139" customFormat="1" ht="195.6" customHeight="1">
      <c r="A57" s="2"/>
      <c r="B57" s="33"/>
      <c r="C57" s="125">
        <v>32</v>
      </c>
      <c r="D57" s="142" t="s">
        <v>59</v>
      </c>
      <c r="E57" s="496"/>
      <c r="F57" s="136" t="s">
        <v>422</v>
      </c>
      <c r="G57" s="193" t="s">
        <v>219</v>
      </c>
      <c r="H57" s="202" t="s">
        <v>220</v>
      </c>
      <c r="I57" s="203">
        <v>1</v>
      </c>
      <c r="J57" s="140"/>
      <c r="K57" s="127">
        <f t="shared" si="3"/>
        <v>0</v>
      </c>
      <c r="L57" s="128"/>
      <c r="M57" s="129"/>
    </row>
    <row r="58" spans="1:13" s="139" customFormat="1" ht="41.4" customHeight="1">
      <c r="A58" s="2"/>
      <c r="B58" s="33"/>
      <c r="C58" s="125">
        <v>33</v>
      </c>
      <c r="D58" s="142" t="s">
        <v>60</v>
      </c>
      <c r="E58" s="496"/>
      <c r="F58" s="136" t="s">
        <v>422</v>
      </c>
      <c r="G58" s="201" t="s">
        <v>221</v>
      </c>
      <c r="H58" s="202" t="s">
        <v>21</v>
      </c>
      <c r="I58" s="203">
        <v>30</v>
      </c>
      <c r="J58" s="140"/>
      <c r="K58" s="127">
        <f t="shared" si="3"/>
        <v>0</v>
      </c>
      <c r="L58" s="128"/>
      <c r="M58" s="129"/>
    </row>
    <row r="59" spans="1:13" s="139" customFormat="1" ht="45.6">
      <c r="A59" s="2"/>
      <c r="B59" s="33"/>
      <c r="C59" s="125">
        <v>34</v>
      </c>
      <c r="D59" s="142" t="s">
        <v>61</v>
      </c>
      <c r="E59" s="496"/>
      <c r="F59" s="136" t="s">
        <v>422</v>
      </c>
      <c r="G59" s="201" t="s">
        <v>222</v>
      </c>
      <c r="H59" s="202" t="s">
        <v>21</v>
      </c>
      <c r="I59" s="203">
        <v>30</v>
      </c>
      <c r="J59" s="140"/>
      <c r="K59" s="127">
        <f t="shared" si="3"/>
        <v>0</v>
      </c>
      <c r="L59" s="128"/>
      <c r="M59" s="129"/>
    </row>
    <row r="60" spans="1:13" s="139" customFormat="1" ht="204" customHeight="1">
      <c r="A60" s="2"/>
      <c r="B60" s="33"/>
      <c r="C60" s="125">
        <v>35</v>
      </c>
      <c r="D60" s="142" t="s">
        <v>62</v>
      </c>
      <c r="E60" s="496"/>
      <c r="F60" s="136" t="s">
        <v>422</v>
      </c>
      <c r="G60" s="201" t="s">
        <v>223</v>
      </c>
      <c r="H60" s="202" t="s">
        <v>220</v>
      </c>
      <c r="I60" s="203">
        <v>1</v>
      </c>
      <c r="J60" s="140"/>
      <c r="K60" s="127">
        <f t="shared" si="3"/>
        <v>0</v>
      </c>
      <c r="L60" s="128"/>
      <c r="M60" s="129"/>
    </row>
    <row r="61" spans="1:13" s="129" customFormat="1" ht="208.2" customHeight="1">
      <c r="A61" s="2"/>
      <c r="B61" s="33"/>
      <c r="C61" s="125">
        <v>36</v>
      </c>
      <c r="D61" s="142" t="s">
        <v>63</v>
      </c>
      <c r="E61" s="503"/>
      <c r="F61" s="136" t="s">
        <v>422</v>
      </c>
      <c r="G61" s="210" t="s">
        <v>224</v>
      </c>
      <c r="H61" s="202" t="s">
        <v>220</v>
      </c>
      <c r="I61" s="203">
        <v>1</v>
      </c>
      <c r="J61" s="191"/>
      <c r="K61" s="192">
        <f t="shared" si="3"/>
        <v>0</v>
      </c>
      <c r="L61" s="128"/>
    </row>
    <row r="62" spans="1:13" s="124" customFormat="1" ht="30" customHeight="1" thickBot="1">
      <c r="A62" s="1"/>
      <c r="B62" s="3"/>
      <c r="C62" s="131" t="s">
        <v>35</v>
      </c>
      <c r="D62" s="132"/>
      <c r="E62" s="133"/>
      <c r="F62" s="132"/>
      <c r="G62" s="132"/>
      <c r="H62" s="132"/>
      <c r="I62" s="134"/>
      <c r="J62" s="132"/>
      <c r="K62" s="135">
        <f>+SUM(K41:K61)</f>
        <v>0</v>
      </c>
      <c r="L62" s="123"/>
    </row>
    <row r="63" spans="1:13" s="124" customFormat="1" ht="30" customHeight="1" thickBot="1">
      <c r="A63" s="1"/>
      <c r="B63" s="3"/>
      <c r="C63" s="120" t="s">
        <v>239</v>
      </c>
      <c r="D63" s="121"/>
      <c r="E63" s="121"/>
      <c r="F63" s="121"/>
      <c r="G63" s="121"/>
      <c r="H63" s="121"/>
      <c r="I63" s="121"/>
      <c r="J63" s="121"/>
      <c r="K63" s="122"/>
      <c r="L63" s="123"/>
    </row>
    <row r="64" spans="1:13" s="141" customFormat="1" ht="31.2" customHeight="1">
      <c r="A64" s="1"/>
      <c r="B64" s="3"/>
      <c r="C64" s="125">
        <v>37</v>
      </c>
      <c r="D64" s="142" t="s">
        <v>82</v>
      </c>
      <c r="E64" s="136" t="s">
        <v>85</v>
      </c>
      <c r="F64" s="136" t="s">
        <v>414</v>
      </c>
      <c r="G64" s="138" t="s">
        <v>86</v>
      </c>
      <c r="H64" s="136" t="s">
        <v>30</v>
      </c>
      <c r="I64" s="137">
        <v>1</v>
      </c>
      <c r="J64" s="140"/>
      <c r="K64" s="127">
        <f t="shared" ref="K64" si="4">+J64*I64</f>
        <v>0</v>
      </c>
      <c r="L64" s="128"/>
      <c r="M64" s="129"/>
    </row>
    <row r="65" spans="1:13" s="129" customFormat="1" ht="30" customHeight="1" thickBot="1">
      <c r="A65" s="1"/>
      <c r="B65" s="3"/>
      <c r="C65" s="143" t="s">
        <v>35</v>
      </c>
      <c r="D65" s="144"/>
      <c r="E65" s="145"/>
      <c r="F65" s="144"/>
      <c r="G65" s="144"/>
      <c r="H65" s="144"/>
      <c r="I65" s="146"/>
      <c r="J65" s="144"/>
      <c r="K65" s="147">
        <f>+SUM(K64:K64)</f>
        <v>0</v>
      </c>
      <c r="L65" s="128"/>
    </row>
    <row r="66" spans="1:13" s="124" customFormat="1" ht="30" customHeight="1" thickBot="1">
      <c r="A66" s="1"/>
      <c r="B66" s="3"/>
      <c r="C66" s="120" t="s">
        <v>87</v>
      </c>
      <c r="D66" s="121"/>
      <c r="E66" s="121"/>
      <c r="F66" s="121"/>
      <c r="G66" s="121"/>
      <c r="H66" s="121"/>
      <c r="I66" s="121"/>
      <c r="J66" s="121"/>
      <c r="K66" s="122"/>
      <c r="L66" s="123"/>
    </row>
    <row r="67" spans="1:13" s="124" customFormat="1" ht="30" customHeight="1" thickBot="1">
      <c r="A67" s="1"/>
      <c r="B67" s="3"/>
      <c r="C67" s="455" t="s">
        <v>88</v>
      </c>
      <c r="D67" s="456"/>
      <c r="E67" s="456"/>
      <c r="F67" s="456"/>
      <c r="G67" s="456"/>
      <c r="H67" s="456"/>
      <c r="I67" s="456"/>
      <c r="J67" s="457"/>
      <c r="K67" s="171">
        <f>+K65+K62+K39</f>
        <v>0</v>
      </c>
      <c r="L67" s="123"/>
    </row>
    <row r="68" spans="1:13" s="141" customFormat="1" ht="100.2" customHeight="1">
      <c r="A68" s="1"/>
      <c r="B68" s="3"/>
      <c r="C68" s="125">
        <v>37</v>
      </c>
      <c r="D68" s="142" t="s">
        <v>89</v>
      </c>
      <c r="E68" s="497" t="s">
        <v>90</v>
      </c>
      <c r="F68" s="136" t="s">
        <v>421</v>
      </c>
      <c r="G68" s="211" t="s">
        <v>235</v>
      </c>
      <c r="H68" s="202" t="s">
        <v>30</v>
      </c>
      <c r="I68" s="203">
        <v>6</v>
      </c>
      <c r="J68" s="140"/>
      <c r="K68" s="127">
        <f t="shared" ref="K68:K71" si="5">+J68*I68</f>
        <v>0</v>
      </c>
      <c r="L68" s="128"/>
      <c r="M68" s="129"/>
    </row>
    <row r="69" spans="1:13" s="141" customFormat="1" ht="91.2">
      <c r="A69" s="1"/>
      <c r="B69" s="3"/>
      <c r="C69" s="125">
        <v>38</v>
      </c>
      <c r="D69" s="142" t="s">
        <v>91</v>
      </c>
      <c r="E69" s="498"/>
      <c r="F69" s="136" t="s">
        <v>408</v>
      </c>
      <c r="G69" s="211" t="s">
        <v>236</v>
      </c>
      <c r="H69" s="202" t="s">
        <v>30</v>
      </c>
      <c r="I69" s="203">
        <v>3</v>
      </c>
      <c r="J69" s="140"/>
      <c r="K69" s="127">
        <f t="shared" si="5"/>
        <v>0</v>
      </c>
      <c r="L69" s="128"/>
      <c r="M69" s="129"/>
    </row>
    <row r="70" spans="1:13" s="141" customFormat="1" ht="91.2">
      <c r="A70" s="1"/>
      <c r="B70" s="3"/>
      <c r="C70" s="125">
        <v>39</v>
      </c>
      <c r="D70" s="142" t="s">
        <v>92</v>
      </c>
      <c r="E70" s="498"/>
      <c r="F70" s="136" t="s">
        <v>408</v>
      </c>
      <c r="G70" s="211" t="s">
        <v>237</v>
      </c>
      <c r="H70" s="202" t="s">
        <v>30</v>
      </c>
      <c r="I70" s="203">
        <v>1</v>
      </c>
      <c r="J70" s="140"/>
      <c r="K70" s="127">
        <f t="shared" si="5"/>
        <v>0</v>
      </c>
      <c r="L70" s="128"/>
      <c r="M70" s="129"/>
    </row>
    <row r="71" spans="1:13" s="141" customFormat="1" ht="91.2">
      <c r="A71" s="1"/>
      <c r="B71" s="3"/>
      <c r="C71" s="125">
        <v>40</v>
      </c>
      <c r="D71" s="142" t="s">
        <v>93</v>
      </c>
      <c r="E71" s="499"/>
      <c r="F71" s="136" t="s">
        <v>408</v>
      </c>
      <c r="G71" s="211" t="s">
        <v>238</v>
      </c>
      <c r="H71" s="202" t="s">
        <v>30</v>
      </c>
      <c r="I71" s="203">
        <v>2</v>
      </c>
      <c r="J71" s="140"/>
      <c r="K71" s="127">
        <f t="shared" si="5"/>
        <v>0</v>
      </c>
      <c r="L71" s="128"/>
      <c r="M71" s="129"/>
    </row>
    <row r="72" spans="1:13" s="129" customFormat="1" ht="30" customHeight="1" thickBot="1">
      <c r="A72" s="1"/>
      <c r="B72" s="3"/>
      <c r="C72" s="143" t="s">
        <v>35</v>
      </c>
      <c r="D72" s="144"/>
      <c r="E72" s="145"/>
      <c r="F72" s="144"/>
      <c r="G72" s="144"/>
      <c r="H72" s="144"/>
      <c r="I72" s="146"/>
      <c r="J72" s="144"/>
      <c r="K72" s="147">
        <f>+SUM(K68:K71)</f>
        <v>0</v>
      </c>
      <c r="L72" s="128"/>
    </row>
    <row r="73" spans="1:13" s="124" customFormat="1" ht="30" customHeight="1" thickBot="1">
      <c r="A73" s="1"/>
      <c r="B73" s="3"/>
      <c r="C73" s="455" t="s">
        <v>94</v>
      </c>
      <c r="D73" s="456"/>
      <c r="E73" s="456"/>
      <c r="F73" s="456"/>
      <c r="G73" s="456"/>
      <c r="H73" s="456"/>
      <c r="I73" s="456"/>
      <c r="J73" s="457"/>
      <c r="K73" s="171">
        <f>+K72</f>
        <v>0</v>
      </c>
      <c r="L73" s="123"/>
    </row>
    <row r="74" spans="1:13" s="10" customFormat="1" ht="14.4" thickBot="1">
      <c r="A74" s="1"/>
      <c r="B74" s="3"/>
      <c r="C74" s="148"/>
      <c r="D74" s="149"/>
      <c r="E74" s="149"/>
      <c r="F74" s="149"/>
      <c r="G74" s="149"/>
      <c r="H74" s="149"/>
      <c r="I74" s="149"/>
      <c r="J74" s="149"/>
      <c r="K74" s="150"/>
      <c r="L74" s="12"/>
    </row>
    <row r="75" spans="1:13" s="10" customFormat="1" ht="30" customHeight="1">
      <c r="A75" s="1"/>
      <c r="B75" s="3"/>
      <c r="C75" s="151"/>
      <c r="D75" s="14"/>
      <c r="E75" s="13"/>
      <c r="F75" s="13"/>
      <c r="G75" s="167"/>
      <c r="H75" s="168"/>
      <c r="I75" s="169"/>
      <c r="J75" s="170"/>
      <c r="K75" s="15"/>
      <c r="L75" s="12"/>
    </row>
    <row r="76" spans="1:13" s="10" customFormat="1" ht="30" customHeight="1">
      <c r="A76" s="1"/>
      <c r="B76" s="3"/>
      <c r="C76" s="151"/>
      <c r="D76" s="14"/>
      <c r="E76" s="13"/>
      <c r="F76" s="13"/>
      <c r="G76" s="20"/>
      <c r="H76" s="17"/>
      <c r="I76" s="18"/>
      <c r="J76" s="19"/>
      <c r="K76" s="16"/>
      <c r="L76" s="12"/>
    </row>
    <row r="77" spans="1:13" s="10" customFormat="1" ht="30" customHeight="1">
      <c r="A77" s="1"/>
      <c r="B77" s="3"/>
      <c r="C77" s="151"/>
      <c r="D77" s="152"/>
      <c r="E77" s="152"/>
      <c r="F77" s="152"/>
      <c r="G77" s="20"/>
      <c r="H77" s="17"/>
      <c r="I77" s="18"/>
      <c r="J77" s="19"/>
      <c r="K77" s="16"/>
      <c r="L77" s="12"/>
    </row>
    <row r="78" spans="1:13" s="10" customFormat="1" ht="30" customHeight="1">
      <c r="A78" s="1"/>
      <c r="B78" s="3"/>
      <c r="C78" s="151"/>
      <c r="D78" s="152"/>
      <c r="E78" s="152"/>
      <c r="F78" s="152"/>
      <c r="G78" s="20" t="s">
        <v>95</v>
      </c>
      <c r="H78" s="17"/>
      <c r="I78" s="18"/>
      <c r="J78" s="19"/>
      <c r="K78" s="21">
        <f>+K67</f>
        <v>0</v>
      </c>
      <c r="L78" s="12"/>
    </row>
    <row r="79" spans="1:13" s="10" customFormat="1" ht="30" customHeight="1">
      <c r="A79" s="1"/>
      <c r="B79" s="3"/>
      <c r="C79" s="151"/>
      <c r="D79" s="14"/>
      <c r="E79" s="13"/>
      <c r="F79" s="13"/>
      <c r="G79" s="20" t="s">
        <v>96</v>
      </c>
      <c r="H79" s="17"/>
      <c r="I79" s="18"/>
      <c r="J79" s="19"/>
      <c r="K79" s="21">
        <f>+K73</f>
        <v>0</v>
      </c>
      <c r="L79" s="12"/>
    </row>
    <row r="80" spans="1:13" s="10" customFormat="1" ht="30" customHeight="1">
      <c r="A80" s="1"/>
      <c r="B80" s="3"/>
      <c r="C80" s="151"/>
      <c r="D80" s="14"/>
      <c r="E80" s="13"/>
      <c r="F80" s="13"/>
      <c r="G80" s="20"/>
      <c r="H80" s="17"/>
      <c r="I80" s="18"/>
      <c r="J80" s="19"/>
      <c r="K80" s="16"/>
      <c r="L80" s="12"/>
    </row>
    <row r="81" spans="1:12" s="10" customFormat="1" ht="30" customHeight="1" thickBot="1">
      <c r="A81" s="1"/>
      <c r="B81" s="3"/>
      <c r="C81" s="151"/>
      <c r="D81" s="14"/>
      <c r="E81" s="13"/>
      <c r="F81" s="153"/>
      <c r="G81" s="172"/>
      <c r="H81" s="173"/>
      <c r="I81" s="174"/>
      <c r="J81" s="175"/>
      <c r="K81" s="176"/>
      <c r="L81" s="12"/>
    </row>
    <row r="82" spans="1:12" s="10" customFormat="1" ht="30" customHeight="1" thickBot="1">
      <c r="A82" s="1"/>
      <c r="B82" s="3"/>
      <c r="C82" s="154"/>
      <c r="D82" s="155"/>
      <c r="E82" s="156"/>
      <c r="F82" s="156"/>
      <c r="G82" s="177" t="s">
        <v>97</v>
      </c>
      <c r="H82" s="178"/>
      <c r="I82" s="179"/>
      <c r="J82" s="180"/>
      <c r="K82" s="181">
        <f>+K79+K78</f>
        <v>0</v>
      </c>
      <c r="L82" s="12"/>
    </row>
    <row r="83" spans="1:12" s="10" customFormat="1" ht="14.4" thickBot="1">
      <c r="A83" s="1"/>
      <c r="B83" s="3"/>
      <c r="C83" s="13"/>
      <c r="D83" s="14"/>
      <c r="E83" s="14"/>
      <c r="F83" s="14"/>
      <c r="G83" s="13"/>
      <c r="H83" s="13"/>
      <c r="I83" s="22"/>
      <c r="J83" s="23"/>
      <c r="K83" s="24"/>
      <c r="L83" s="12"/>
    </row>
    <row r="84" spans="1:12" s="10" customFormat="1">
      <c r="A84" s="1"/>
      <c r="B84" s="3"/>
      <c r="C84" s="25"/>
      <c r="D84" s="446"/>
      <c r="E84" s="446"/>
      <c r="F84" s="446"/>
      <c r="G84" s="446"/>
      <c r="H84" s="446"/>
      <c r="I84" s="446"/>
      <c r="J84" s="446"/>
      <c r="K84" s="447"/>
      <c r="L84" s="26"/>
    </row>
    <row r="85" spans="1:12" s="10" customFormat="1" ht="46.5" customHeight="1">
      <c r="A85" s="1"/>
      <c r="B85" s="3"/>
      <c r="C85" s="448" t="s">
        <v>98</v>
      </c>
      <c r="D85" s="449"/>
      <c r="E85" s="449"/>
      <c r="F85" s="449"/>
      <c r="G85" s="449"/>
      <c r="H85" s="450" t="s">
        <v>8</v>
      </c>
      <c r="I85" s="450"/>
      <c r="J85" s="450"/>
      <c r="K85" s="182" t="s">
        <v>99</v>
      </c>
      <c r="L85" s="27"/>
    </row>
    <row r="86" spans="1:12" s="10" customFormat="1" ht="32.25" customHeight="1">
      <c r="A86" s="1"/>
      <c r="B86" s="3"/>
      <c r="C86" s="448" t="s">
        <v>100</v>
      </c>
      <c r="D86" s="449"/>
      <c r="E86" s="449"/>
      <c r="F86" s="449"/>
      <c r="G86" s="449"/>
      <c r="H86" s="451" t="s">
        <v>101</v>
      </c>
      <c r="I86" s="451"/>
      <c r="J86" s="183" t="s">
        <v>102</v>
      </c>
      <c r="K86" s="166">
        <v>0.25</v>
      </c>
      <c r="L86" s="27"/>
    </row>
    <row r="87" spans="1:12" s="10" customFormat="1" ht="30" customHeight="1">
      <c r="A87" s="1"/>
      <c r="B87" s="3"/>
      <c r="C87" s="448" t="s">
        <v>103</v>
      </c>
      <c r="D87" s="449"/>
      <c r="E87" s="449"/>
      <c r="F87" s="449"/>
      <c r="G87" s="449"/>
      <c r="H87" s="452" t="s">
        <v>104</v>
      </c>
      <c r="I87" s="453"/>
      <c r="J87" s="183" t="s">
        <v>105</v>
      </c>
      <c r="K87" s="166">
        <v>0.02</v>
      </c>
      <c r="L87" s="27"/>
    </row>
    <row r="88" spans="1:12" s="10" customFormat="1" ht="58.5" customHeight="1">
      <c r="B88" s="11"/>
      <c r="C88" s="461"/>
      <c r="D88" s="462"/>
      <c r="E88" s="462"/>
      <c r="F88" s="462"/>
      <c r="G88" s="463"/>
      <c r="H88" s="470" t="s">
        <v>106</v>
      </c>
      <c r="I88" s="451"/>
      <c r="J88" s="183" t="s">
        <v>107</v>
      </c>
      <c r="K88" s="166">
        <v>0.08</v>
      </c>
      <c r="L88" s="12"/>
    </row>
    <row r="89" spans="1:12" ht="39" customHeight="1">
      <c r="B89" s="3"/>
      <c r="C89" s="464"/>
      <c r="D89" s="465"/>
      <c r="E89" s="465"/>
      <c r="F89" s="465"/>
      <c r="G89" s="466"/>
      <c r="H89" s="451" t="s">
        <v>108</v>
      </c>
      <c r="I89" s="451"/>
      <c r="J89" s="183" t="s">
        <v>109</v>
      </c>
      <c r="K89" s="166">
        <v>0.35</v>
      </c>
      <c r="L89" s="4"/>
    </row>
    <row r="90" spans="1:12" ht="47.25" customHeight="1" thickBot="1">
      <c r="B90" s="3"/>
      <c r="C90" s="467"/>
      <c r="D90" s="468"/>
      <c r="E90" s="468"/>
      <c r="F90" s="468"/>
      <c r="G90" s="469"/>
      <c r="H90" s="471"/>
      <c r="I90" s="471"/>
      <c r="J90" s="471"/>
      <c r="K90" s="472"/>
      <c r="L90" s="4"/>
    </row>
    <row r="91" spans="1:12" ht="14.4" thickBot="1">
      <c r="B91" s="28"/>
      <c r="C91" s="29"/>
      <c r="D91" s="29"/>
      <c r="E91" s="30"/>
      <c r="F91" s="29"/>
      <c r="G91" s="31"/>
      <c r="H91" s="29"/>
      <c r="I91" s="29"/>
      <c r="J91" s="29"/>
      <c r="K91" s="29"/>
      <c r="L91" s="32"/>
    </row>
    <row r="92" spans="1:12" ht="14.4" thickTop="1">
      <c r="G92" s="1" t="s">
        <v>113</v>
      </c>
    </row>
    <row r="95" spans="1:12">
      <c r="B95" s="410" t="s">
        <v>0</v>
      </c>
      <c r="C95" s="410"/>
      <c r="D95" s="410"/>
      <c r="E95" s="410"/>
      <c r="F95" s="410"/>
      <c r="G95" s="410"/>
    </row>
    <row r="96" spans="1:12">
      <c r="B96" s="410" t="s">
        <v>1</v>
      </c>
      <c r="C96" s="410"/>
      <c r="D96" s="410"/>
      <c r="E96" s="410"/>
    </row>
    <row r="97" spans="1:13" ht="14.4" thickBot="1">
      <c r="B97" s="6"/>
      <c r="C97" s="7"/>
      <c r="D97" s="6"/>
      <c r="E97" s="7"/>
    </row>
    <row r="98" spans="1:13" ht="15" thickTop="1" thickBot="1">
      <c r="B98" s="411"/>
      <c r="C98" s="412"/>
      <c r="D98" s="412"/>
      <c r="E98" s="412"/>
      <c r="F98" s="412"/>
      <c r="G98" s="412"/>
      <c r="H98" s="412"/>
      <c r="I98" s="412"/>
      <c r="J98" s="412"/>
      <c r="K98" s="412"/>
      <c r="L98" s="413"/>
    </row>
    <row r="99" spans="1:13">
      <c r="B99" s="3"/>
      <c r="C99" s="414" t="s">
        <v>2</v>
      </c>
      <c r="D99" s="415"/>
      <c r="E99" s="415"/>
      <c r="F99" s="415"/>
      <c r="G99" s="415"/>
      <c r="H99" s="415"/>
      <c r="I99" s="415"/>
      <c r="J99" s="415"/>
      <c r="K99" s="416"/>
      <c r="L99" s="4"/>
    </row>
    <row r="100" spans="1:13">
      <c r="B100" s="3"/>
      <c r="C100" s="417" t="s">
        <v>110</v>
      </c>
      <c r="D100" s="418"/>
      <c r="E100" s="418"/>
      <c r="F100" s="418"/>
      <c r="G100" s="418"/>
      <c r="H100" s="418"/>
      <c r="I100" s="418"/>
      <c r="J100" s="418"/>
      <c r="K100" s="419"/>
      <c r="L100" s="4"/>
    </row>
    <row r="101" spans="1:13">
      <c r="A101" s="2"/>
      <c r="B101" s="33"/>
      <c r="C101" s="420" t="s">
        <v>111</v>
      </c>
      <c r="D101" s="421"/>
      <c r="E101" s="421"/>
      <c r="F101" s="421"/>
      <c r="G101" s="421"/>
      <c r="H101" s="421"/>
      <c r="I101" s="421"/>
      <c r="J101" s="421"/>
      <c r="K101" s="422"/>
      <c r="L101" s="8"/>
      <c r="M101" s="2"/>
    </row>
    <row r="102" spans="1:13">
      <c r="B102" s="3"/>
      <c r="C102" s="420"/>
      <c r="D102" s="421"/>
      <c r="E102" s="421"/>
      <c r="F102" s="421"/>
      <c r="G102" s="421"/>
      <c r="H102" s="421"/>
      <c r="I102" s="421"/>
      <c r="J102" s="421"/>
      <c r="K102" s="422"/>
      <c r="L102" s="4"/>
    </row>
    <row r="103" spans="1:13">
      <c r="B103" s="3"/>
      <c r="C103" s="431" t="s">
        <v>112</v>
      </c>
      <c r="D103" s="432"/>
      <c r="E103" s="432"/>
      <c r="F103" s="432"/>
      <c r="G103" s="432"/>
      <c r="H103" s="432"/>
      <c r="I103" s="432"/>
      <c r="J103" s="432"/>
      <c r="K103" s="433"/>
      <c r="L103" s="4"/>
    </row>
    <row r="104" spans="1:13" ht="14.4" thickBot="1">
      <c r="B104" s="3"/>
      <c r="C104" s="434"/>
      <c r="D104" s="435"/>
      <c r="E104" s="435"/>
      <c r="F104" s="435"/>
      <c r="G104" s="435"/>
      <c r="H104" s="435"/>
      <c r="I104" s="435"/>
      <c r="J104" s="435"/>
      <c r="K104" s="436"/>
      <c r="L104" s="4"/>
    </row>
    <row r="105" spans="1:13">
      <c r="B105" s="3"/>
      <c r="C105" s="437" t="s">
        <v>5</v>
      </c>
      <c r="D105" s="439" t="s">
        <v>6</v>
      </c>
      <c r="E105" s="441" t="s">
        <v>7</v>
      </c>
      <c r="F105" s="441"/>
      <c r="G105" s="437" t="s">
        <v>8</v>
      </c>
      <c r="H105" s="439" t="s">
        <v>9</v>
      </c>
      <c r="I105" s="439" t="s">
        <v>10</v>
      </c>
      <c r="J105" s="442" t="s">
        <v>11</v>
      </c>
      <c r="K105" s="444" t="s">
        <v>12</v>
      </c>
      <c r="L105" s="4"/>
    </row>
    <row r="106" spans="1:13" ht="14.4" thickBot="1">
      <c r="B106" s="3"/>
      <c r="C106" s="438"/>
      <c r="D106" s="440"/>
      <c r="E106" s="9" t="s">
        <v>13</v>
      </c>
      <c r="F106" s="9" t="s">
        <v>14</v>
      </c>
      <c r="G106" s="438"/>
      <c r="H106" s="440"/>
      <c r="I106" s="440"/>
      <c r="J106" s="443"/>
      <c r="K106" s="445"/>
      <c r="L106" s="4"/>
    </row>
    <row r="107" spans="1:13" ht="14.4" thickBot="1">
      <c r="B107" s="3"/>
      <c r="C107" s="120" t="s">
        <v>405</v>
      </c>
      <c r="D107" s="121"/>
      <c r="E107" s="121"/>
      <c r="F107" s="121"/>
      <c r="G107" s="121"/>
      <c r="H107" s="121"/>
      <c r="I107" s="121"/>
      <c r="J107" s="121"/>
      <c r="K107" s="122"/>
      <c r="L107" s="123"/>
      <c r="M107" s="124"/>
    </row>
    <row r="108" spans="1:13">
      <c r="A108" s="2"/>
      <c r="B108" s="33"/>
      <c r="C108" s="157"/>
      <c r="D108" s="284" t="s">
        <v>15</v>
      </c>
      <c r="E108" s="158"/>
      <c r="F108" s="158"/>
      <c r="G108" s="212" t="s">
        <v>16</v>
      </c>
      <c r="H108" s="160"/>
      <c r="I108" s="161"/>
      <c r="J108" s="162"/>
      <c r="K108" s="163"/>
      <c r="L108" s="128"/>
      <c r="M108" s="129"/>
    </row>
    <row r="109" spans="1:13" ht="57">
      <c r="B109" s="3"/>
      <c r="C109" s="125">
        <v>41</v>
      </c>
      <c r="D109" s="142" t="s">
        <v>17</v>
      </c>
      <c r="E109" s="495" t="s">
        <v>16</v>
      </c>
      <c r="F109" s="287" t="s">
        <v>420</v>
      </c>
      <c r="G109" s="185" t="s">
        <v>240</v>
      </c>
      <c r="H109" s="186" t="s">
        <v>19</v>
      </c>
      <c r="I109" s="187">
        <v>320.10000000000002</v>
      </c>
      <c r="J109" s="126"/>
      <c r="K109" s="127">
        <f t="shared" ref="K109:K112" si="6">+J109*I109</f>
        <v>0</v>
      </c>
      <c r="L109" s="123"/>
      <c r="M109" s="124"/>
    </row>
    <row r="110" spans="1:13" ht="34.200000000000003">
      <c r="B110" s="3"/>
      <c r="C110" s="125">
        <v>42</v>
      </c>
      <c r="D110" s="142" t="s">
        <v>18</v>
      </c>
      <c r="E110" s="496"/>
      <c r="F110" s="287" t="s">
        <v>420</v>
      </c>
      <c r="G110" s="185" t="s">
        <v>25</v>
      </c>
      <c r="H110" s="186" t="s">
        <v>21</v>
      </c>
      <c r="I110" s="187">
        <v>32</v>
      </c>
      <c r="J110" s="126"/>
      <c r="K110" s="127">
        <f t="shared" si="6"/>
        <v>0</v>
      </c>
      <c r="L110" s="123"/>
      <c r="M110" s="124"/>
    </row>
    <row r="111" spans="1:13" ht="34.200000000000003">
      <c r="B111" s="3"/>
      <c r="C111" s="125">
        <v>43</v>
      </c>
      <c r="D111" s="142" t="s">
        <v>20</v>
      </c>
      <c r="E111" s="496"/>
      <c r="F111" s="287" t="s">
        <v>420</v>
      </c>
      <c r="G111" s="185" t="s">
        <v>27</v>
      </c>
      <c r="H111" s="186" t="s">
        <v>21</v>
      </c>
      <c r="I111" s="187">
        <v>40</v>
      </c>
      <c r="J111" s="126"/>
      <c r="K111" s="127">
        <f t="shared" si="6"/>
        <v>0</v>
      </c>
      <c r="L111" s="123"/>
      <c r="M111" s="124"/>
    </row>
    <row r="112" spans="1:13" ht="34.200000000000003">
      <c r="B112" s="3"/>
      <c r="C112" s="125">
        <v>44</v>
      </c>
      <c r="D112" s="142" t="s">
        <v>22</v>
      </c>
      <c r="E112" s="496"/>
      <c r="F112" s="287" t="s">
        <v>420</v>
      </c>
      <c r="G112" s="185" t="s">
        <v>241</v>
      </c>
      <c r="H112" s="186" t="s">
        <v>21</v>
      </c>
      <c r="I112" s="187">
        <v>140</v>
      </c>
      <c r="J112" s="126"/>
      <c r="K112" s="127">
        <f t="shared" si="6"/>
        <v>0</v>
      </c>
      <c r="L112" s="123"/>
      <c r="M112" s="124"/>
    </row>
    <row r="113" spans="1:13">
      <c r="A113" s="2"/>
      <c r="B113" s="33"/>
      <c r="C113" s="157"/>
      <c r="D113" s="284" t="s">
        <v>32</v>
      </c>
      <c r="E113" s="284"/>
      <c r="F113" s="284"/>
      <c r="G113" s="212" t="s">
        <v>39</v>
      </c>
      <c r="H113" s="160"/>
      <c r="I113" s="161"/>
      <c r="J113" s="162"/>
      <c r="K113" s="163"/>
      <c r="L113" s="128"/>
      <c r="M113" s="129"/>
    </row>
    <row r="114" spans="1:13" ht="79.8">
      <c r="A114" s="2"/>
      <c r="B114" s="33"/>
      <c r="C114" s="125">
        <v>45</v>
      </c>
      <c r="D114" s="142" t="s">
        <v>33</v>
      </c>
      <c r="E114" s="500" t="s">
        <v>39</v>
      </c>
      <c r="F114" s="287" t="s">
        <v>37</v>
      </c>
      <c r="G114" s="193" t="s">
        <v>242</v>
      </c>
      <c r="H114" s="186" t="s">
        <v>19</v>
      </c>
      <c r="I114" s="213">
        <v>320</v>
      </c>
      <c r="J114" s="191"/>
      <c r="K114" s="127">
        <f t="shared" ref="K114:K117" si="7">+J114*I114</f>
        <v>0</v>
      </c>
      <c r="L114" s="128"/>
      <c r="M114" s="129"/>
    </row>
    <row r="115" spans="1:13" ht="57">
      <c r="A115" s="2"/>
      <c r="B115" s="33"/>
      <c r="C115" s="130">
        <v>46</v>
      </c>
      <c r="D115" s="142" t="s">
        <v>34</v>
      </c>
      <c r="E115" s="501"/>
      <c r="F115" s="287" t="s">
        <v>37</v>
      </c>
      <c r="G115" s="193" t="s">
        <v>243</v>
      </c>
      <c r="H115" s="186" t="s">
        <v>19</v>
      </c>
      <c r="I115" s="213">
        <v>650</v>
      </c>
      <c r="J115" s="191"/>
      <c r="K115" s="127">
        <f t="shared" si="7"/>
        <v>0</v>
      </c>
      <c r="L115" s="128"/>
      <c r="M115" s="129"/>
    </row>
    <row r="116" spans="1:13" ht="57">
      <c r="A116" s="2"/>
      <c r="B116" s="33"/>
      <c r="C116" s="125">
        <v>47</v>
      </c>
      <c r="D116" s="142" t="s">
        <v>176</v>
      </c>
      <c r="E116" s="501"/>
      <c r="F116" s="287" t="s">
        <v>37</v>
      </c>
      <c r="G116" s="193" t="s">
        <v>244</v>
      </c>
      <c r="H116" s="186" t="s">
        <v>19</v>
      </c>
      <c r="I116" s="213">
        <v>650</v>
      </c>
      <c r="J116" s="191"/>
      <c r="K116" s="127">
        <f t="shared" si="7"/>
        <v>0</v>
      </c>
      <c r="L116" s="128"/>
      <c r="M116" s="129"/>
    </row>
    <row r="117" spans="1:13" ht="79.8">
      <c r="A117" s="2"/>
      <c r="B117" s="33"/>
      <c r="C117" s="130">
        <v>48</v>
      </c>
      <c r="D117" s="142" t="s">
        <v>177</v>
      </c>
      <c r="E117" s="501"/>
      <c r="F117" s="287" t="s">
        <v>37</v>
      </c>
      <c r="G117" s="193" t="s">
        <v>245</v>
      </c>
      <c r="H117" s="186" t="s">
        <v>19</v>
      </c>
      <c r="I117" s="213">
        <v>650</v>
      </c>
      <c r="J117" s="191"/>
      <c r="K117" s="127">
        <f t="shared" si="7"/>
        <v>0</v>
      </c>
      <c r="L117" s="128"/>
      <c r="M117" s="129"/>
    </row>
    <row r="118" spans="1:13" ht="45.6">
      <c r="B118" s="3"/>
      <c r="C118" s="125">
        <v>49</v>
      </c>
      <c r="D118" s="142" t="s">
        <v>178</v>
      </c>
      <c r="E118" s="502"/>
      <c r="F118" s="287" t="s">
        <v>37</v>
      </c>
      <c r="G118" s="193" t="s">
        <v>246</v>
      </c>
      <c r="H118" s="186" t="s">
        <v>19</v>
      </c>
      <c r="I118" s="213">
        <v>650</v>
      </c>
      <c r="J118" s="126"/>
      <c r="K118" s="127">
        <f t="shared" ref="K118" si="8">+J118*I118</f>
        <v>0</v>
      </c>
      <c r="L118" s="123"/>
      <c r="M118" s="124"/>
    </row>
    <row r="119" spans="1:13">
      <c r="B119" s="3"/>
      <c r="C119" s="157"/>
      <c r="D119" s="284" t="s">
        <v>185</v>
      </c>
      <c r="E119" s="284"/>
      <c r="F119" s="284"/>
      <c r="G119" s="212" t="s">
        <v>247</v>
      </c>
      <c r="H119" s="160"/>
      <c r="I119" s="161"/>
      <c r="J119" s="162"/>
      <c r="K119" s="163"/>
      <c r="L119" s="123"/>
      <c r="M119" s="124"/>
    </row>
    <row r="120" spans="1:13" ht="40.200000000000003" customHeight="1">
      <c r="B120" s="3"/>
      <c r="C120" s="130">
        <v>50</v>
      </c>
      <c r="D120" s="189" t="s">
        <v>186</v>
      </c>
      <c r="E120" s="512" t="s">
        <v>247</v>
      </c>
      <c r="F120" s="190" t="s">
        <v>419</v>
      </c>
      <c r="G120" s="193" t="s">
        <v>248</v>
      </c>
      <c r="H120" s="186" t="s">
        <v>30</v>
      </c>
      <c r="I120" s="213">
        <v>5</v>
      </c>
      <c r="J120" s="191"/>
      <c r="K120" s="127">
        <f>+J120*I120</f>
        <v>0</v>
      </c>
      <c r="L120" s="123"/>
      <c r="M120" s="124"/>
    </row>
    <row r="121" spans="1:13">
      <c r="B121" s="3"/>
      <c r="C121" s="130">
        <v>51</v>
      </c>
      <c r="D121" s="189" t="s">
        <v>188</v>
      </c>
      <c r="E121" s="513"/>
      <c r="F121" s="190" t="s">
        <v>419</v>
      </c>
      <c r="G121" s="193" t="s">
        <v>48</v>
      </c>
      <c r="H121" s="186" t="s">
        <v>30</v>
      </c>
      <c r="I121" s="213">
        <v>5</v>
      </c>
      <c r="J121" s="191"/>
      <c r="K121" s="127">
        <f t="shared" ref="K121:K126" si="9">+J121*I121</f>
        <v>0</v>
      </c>
      <c r="L121" s="123"/>
      <c r="M121" s="124"/>
    </row>
    <row r="122" spans="1:13" ht="22.8">
      <c r="B122" s="3"/>
      <c r="C122" s="130">
        <v>52</v>
      </c>
      <c r="D122" s="189" t="s">
        <v>255</v>
      </c>
      <c r="E122" s="513"/>
      <c r="F122" s="190" t="s">
        <v>419</v>
      </c>
      <c r="G122" s="193" t="s">
        <v>249</v>
      </c>
      <c r="H122" s="186" t="s">
        <v>30</v>
      </c>
      <c r="I122" s="213">
        <v>5</v>
      </c>
      <c r="J122" s="191"/>
      <c r="K122" s="127">
        <f t="shared" si="9"/>
        <v>0</v>
      </c>
      <c r="L122" s="123"/>
      <c r="M122" s="124"/>
    </row>
    <row r="123" spans="1:13" ht="34.200000000000003">
      <c r="B123" s="3"/>
      <c r="C123" s="130">
        <v>53</v>
      </c>
      <c r="D123" s="189" t="s">
        <v>256</v>
      </c>
      <c r="E123" s="513"/>
      <c r="F123" s="190" t="s">
        <v>419</v>
      </c>
      <c r="G123" s="214" t="s">
        <v>250</v>
      </c>
      <c r="H123" s="215" t="s">
        <v>30</v>
      </c>
      <c r="I123" s="216">
        <v>6</v>
      </c>
      <c r="J123" s="191"/>
      <c r="K123" s="127">
        <f t="shared" si="9"/>
        <v>0</v>
      </c>
      <c r="L123" s="123"/>
      <c r="M123" s="124"/>
    </row>
    <row r="124" spans="1:13">
      <c r="B124" s="3"/>
      <c r="C124" s="130">
        <v>54</v>
      </c>
      <c r="D124" s="189" t="s">
        <v>257</v>
      </c>
      <c r="E124" s="513"/>
      <c r="F124" s="190" t="s">
        <v>419</v>
      </c>
      <c r="G124" s="214" t="s">
        <v>251</v>
      </c>
      <c r="H124" s="215" t="s">
        <v>30</v>
      </c>
      <c r="I124" s="216">
        <v>3</v>
      </c>
      <c r="J124" s="191"/>
      <c r="K124" s="127">
        <f t="shared" si="9"/>
        <v>0</v>
      </c>
      <c r="L124" s="123"/>
      <c r="M124" s="124"/>
    </row>
    <row r="125" spans="1:13" ht="34.200000000000003">
      <c r="B125" s="3"/>
      <c r="C125" s="130">
        <v>55</v>
      </c>
      <c r="D125" s="189" t="s">
        <v>258</v>
      </c>
      <c r="E125" s="513"/>
      <c r="F125" s="190" t="s">
        <v>419</v>
      </c>
      <c r="G125" s="214" t="s">
        <v>252</v>
      </c>
      <c r="H125" s="215" t="s">
        <v>30</v>
      </c>
      <c r="I125" s="216">
        <f>+I124</f>
        <v>3</v>
      </c>
      <c r="J125" s="126"/>
      <c r="K125" s="127">
        <f t="shared" si="9"/>
        <v>0</v>
      </c>
      <c r="L125" s="123"/>
      <c r="M125" s="124"/>
    </row>
    <row r="126" spans="1:13">
      <c r="B126" s="3"/>
      <c r="C126" s="130">
        <v>56</v>
      </c>
      <c r="D126" s="189" t="s">
        <v>259</v>
      </c>
      <c r="E126" s="513"/>
      <c r="F126" s="190" t="s">
        <v>419</v>
      </c>
      <c r="G126" s="214" t="s">
        <v>253</v>
      </c>
      <c r="H126" s="215" t="s">
        <v>30</v>
      </c>
      <c r="I126" s="216">
        <v>3</v>
      </c>
      <c r="J126" s="126"/>
      <c r="K126" s="127">
        <f t="shared" si="9"/>
        <v>0</v>
      </c>
      <c r="L126" s="123"/>
      <c r="M126" s="124"/>
    </row>
    <row r="127" spans="1:13">
      <c r="B127" s="3"/>
      <c r="C127" s="130">
        <v>57</v>
      </c>
      <c r="D127" s="189" t="s">
        <v>260</v>
      </c>
      <c r="E127" s="514"/>
      <c r="F127" s="190" t="s">
        <v>419</v>
      </c>
      <c r="G127" s="214" t="s">
        <v>254</v>
      </c>
      <c r="H127" s="215" t="s">
        <v>30</v>
      </c>
      <c r="I127" s="216">
        <f>+I126</f>
        <v>3</v>
      </c>
      <c r="J127" s="126"/>
      <c r="K127" s="127">
        <f>+J127*I127</f>
        <v>0</v>
      </c>
      <c r="L127" s="123"/>
      <c r="M127" s="124"/>
    </row>
    <row r="128" spans="1:13">
      <c r="B128" s="3"/>
      <c r="C128" s="157"/>
      <c r="D128" s="284" t="s">
        <v>190</v>
      </c>
      <c r="E128" s="284"/>
      <c r="F128" s="284"/>
      <c r="G128" s="212" t="s">
        <v>52</v>
      </c>
      <c r="H128" s="160"/>
      <c r="I128" s="161"/>
      <c r="J128" s="162"/>
      <c r="K128" s="163"/>
      <c r="L128" s="123"/>
      <c r="M128" s="124"/>
    </row>
    <row r="129" spans="2:13">
      <c r="B129" s="3"/>
      <c r="C129" s="199">
        <v>58</v>
      </c>
      <c r="D129" s="142" t="s">
        <v>199</v>
      </c>
      <c r="E129" s="515" t="s">
        <v>52</v>
      </c>
      <c r="F129" s="194" t="s">
        <v>50</v>
      </c>
      <c r="G129" s="193" t="s">
        <v>53</v>
      </c>
      <c r="H129" s="186" t="s">
        <v>19</v>
      </c>
      <c r="I129" s="213">
        <v>350.7</v>
      </c>
      <c r="J129" s="126"/>
      <c r="K129" s="127">
        <f>+J129*I129</f>
        <v>0</v>
      </c>
      <c r="L129" s="123"/>
      <c r="M129" s="124"/>
    </row>
    <row r="130" spans="2:13" ht="45.6">
      <c r="B130" s="3"/>
      <c r="C130" s="199">
        <v>59</v>
      </c>
      <c r="D130" s="142" t="s">
        <v>200</v>
      </c>
      <c r="E130" s="516"/>
      <c r="F130" s="194" t="s">
        <v>50</v>
      </c>
      <c r="G130" s="193" t="s">
        <v>56</v>
      </c>
      <c r="H130" s="186" t="s">
        <v>19</v>
      </c>
      <c r="I130" s="213">
        <f>+I129</f>
        <v>350.7</v>
      </c>
      <c r="J130" s="126"/>
      <c r="K130" s="127">
        <f>+J130*I130</f>
        <v>0</v>
      </c>
      <c r="L130" s="123"/>
      <c r="M130" s="124"/>
    </row>
    <row r="131" spans="2:13">
      <c r="B131" s="3"/>
      <c r="C131" s="157"/>
      <c r="D131" s="284" t="s">
        <v>282</v>
      </c>
      <c r="E131" s="284"/>
      <c r="F131" s="284"/>
      <c r="G131" s="212" t="s">
        <v>191</v>
      </c>
      <c r="H131" s="160"/>
      <c r="I131" s="161"/>
      <c r="J131" s="162"/>
      <c r="K131" s="163"/>
      <c r="L131" s="123"/>
      <c r="M131" s="124"/>
    </row>
    <row r="132" spans="2:13" ht="22.8">
      <c r="B132" s="3"/>
      <c r="C132" s="199">
        <v>60</v>
      </c>
      <c r="D132" s="142" t="s">
        <v>283</v>
      </c>
      <c r="E132" s="495" t="s">
        <v>191</v>
      </c>
      <c r="F132" s="186" t="s">
        <v>425</v>
      </c>
      <c r="G132" s="193" t="s">
        <v>261</v>
      </c>
      <c r="H132" s="186" t="s">
        <v>21</v>
      </c>
      <c r="I132" s="213">
        <f>2.3+2.3+2.16+1.17+2.3+3</f>
        <v>13.23</v>
      </c>
      <c r="J132" s="126"/>
      <c r="K132" s="127">
        <f>+J132*I132</f>
        <v>0</v>
      </c>
      <c r="L132" s="123"/>
      <c r="M132" s="124"/>
    </row>
    <row r="133" spans="2:13">
      <c r="B133" s="3"/>
      <c r="C133" s="199">
        <v>61</v>
      </c>
      <c r="D133" s="142" t="s">
        <v>284</v>
      </c>
      <c r="E133" s="496"/>
      <c r="F133" s="186" t="s">
        <v>425</v>
      </c>
      <c r="G133" s="193" t="s">
        <v>262</v>
      </c>
      <c r="H133" s="186" t="s">
        <v>19</v>
      </c>
      <c r="I133" s="213">
        <f xml:space="preserve"> 20</f>
        <v>20</v>
      </c>
      <c r="J133" s="126"/>
      <c r="K133" s="127">
        <f t="shared" ref="K133:K153" si="10">+J133*I133</f>
        <v>0</v>
      </c>
      <c r="L133" s="123"/>
      <c r="M133" s="124"/>
    </row>
    <row r="134" spans="2:13">
      <c r="B134" s="3"/>
      <c r="C134" s="199">
        <v>62</v>
      </c>
      <c r="D134" s="142" t="s">
        <v>287</v>
      </c>
      <c r="E134" s="496"/>
      <c r="F134" s="186" t="s">
        <v>425</v>
      </c>
      <c r="G134" s="214" t="s">
        <v>263</v>
      </c>
      <c r="H134" s="215" t="s">
        <v>30</v>
      </c>
      <c r="I134" s="216">
        <v>5</v>
      </c>
      <c r="J134" s="126"/>
      <c r="K134" s="127">
        <f t="shared" si="10"/>
        <v>0</v>
      </c>
      <c r="L134" s="123"/>
      <c r="M134" s="124"/>
    </row>
    <row r="135" spans="2:13" ht="22.8">
      <c r="B135" s="3"/>
      <c r="C135" s="199">
        <v>63</v>
      </c>
      <c r="D135" s="142" t="s">
        <v>288</v>
      </c>
      <c r="E135" s="496"/>
      <c r="F135" s="186" t="s">
        <v>425</v>
      </c>
      <c r="G135" s="214" t="s">
        <v>264</v>
      </c>
      <c r="H135" s="215" t="s">
        <v>43</v>
      </c>
      <c r="I135" s="216">
        <v>5</v>
      </c>
      <c r="J135" s="126"/>
      <c r="K135" s="127">
        <f t="shared" si="10"/>
        <v>0</v>
      </c>
      <c r="L135" s="123"/>
      <c r="M135" s="124"/>
    </row>
    <row r="136" spans="2:13" ht="22.8">
      <c r="B136" s="3"/>
      <c r="C136" s="199">
        <v>64</v>
      </c>
      <c r="D136" s="142" t="s">
        <v>285</v>
      </c>
      <c r="E136" s="496"/>
      <c r="F136" s="186" t="s">
        <v>425</v>
      </c>
      <c r="G136" s="214" t="s">
        <v>265</v>
      </c>
      <c r="H136" s="215" t="s">
        <v>30</v>
      </c>
      <c r="I136" s="216">
        <f>+I135</f>
        <v>5</v>
      </c>
      <c r="J136" s="126"/>
      <c r="K136" s="127">
        <f t="shared" si="10"/>
        <v>0</v>
      </c>
      <c r="L136" s="123"/>
      <c r="M136" s="124"/>
    </row>
    <row r="137" spans="2:13" ht="25.2" customHeight="1">
      <c r="B137" s="3"/>
      <c r="C137" s="199">
        <v>65</v>
      </c>
      <c r="D137" s="142" t="s">
        <v>286</v>
      </c>
      <c r="E137" s="496"/>
      <c r="F137" s="186" t="s">
        <v>425</v>
      </c>
      <c r="G137" s="214" t="s">
        <v>266</v>
      </c>
      <c r="H137" s="215" t="s">
        <v>30</v>
      </c>
      <c r="I137" s="216">
        <v>5</v>
      </c>
      <c r="J137" s="126"/>
      <c r="K137" s="127">
        <f t="shared" si="10"/>
        <v>0</v>
      </c>
      <c r="L137" s="123"/>
      <c r="M137" s="124"/>
    </row>
    <row r="138" spans="2:13" ht="22.8">
      <c r="B138" s="3"/>
      <c r="C138" s="199">
        <v>66</v>
      </c>
      <c r="D138" s="142" t="s">
        <v>289</v>
      </c>
      <c r="E138" s="496"/>
      <c r="F138" s="186" t="s">
        <v>425</v>
      </c>
      <c r="G138" s="214" t="s">
        <v>267</v>
      </c>
      <c r="H138" s="215" t="s">
        <v>30</v>
      </c>
      <c r="I138" s="216">
        <f>+I137</f>
        <v>5</v>
      </c>
      <c r="J138" s="126"/>
      <c r="K138" s="127">
        <f t="shared" si="10"/>
        <v>0</v>
      </c>
      <c r="L138" s="123"/>
      <c r="M138" s="124"/>
    </row>
    <row r="139" spans="2:13" ht="52.95" customHeight="1">
      <c r="B139" s="3"/>
      <c r="C139" s="199">
        <v>67</v>
      </c>
      <c r="D139" s="142" t="s">
        <v>290</v>
      </c>
      <c r="E139" s="496"/>
      <c r="F139" s="186" t="s">
        <v>425</v>
      </c>
      <c r="G139" s="193" t="s">
        <v>268</v>
      </c>
      <c r="H139" s="186" t="s">
        <v>19</v>
      </c>
      <c r="I139" s="213">
        <f>4*3*5</f>
        <v>60</v>
      </c>
      <c r="J139" s="126"/>
      <c r="K139" s="127">
        <f t="shared" si="10"/>
        <v>0</v>
      </c>
      <c r="L139" s="123"/>
      <c r="M139" s="124"/>
    </row>
    <row r="140" spans="2:13" ht="93" customHeight="1">
      <c r="B140" s="3"/>
      <c r="C140" s="199">
        <v>68</v>
      </c>
      <c r="D140" s="142" t="s">
        <v>291</v>
      </c>
      <c r="E140" s="496"/>
      <c r="F140" s="186" t="s">
        <v>425</v>
      </c>
      <c r="G140" s="193" t="s">
        <v>269</v>
      </c>
      <c r="H140" s="186" t="s">
        <v>19</v>
      </c>
      <c r="I140" s="213">
        <v>60</v>
      </c>
      <c r="J140" s="126"/>
      <c r="K140" s="127">
        <f t="shared" si="10"/>
        <v>0</v>
      </c>
      <c r="L140" s="123"/>
      <c r="M140" s="124"/>
    </row>
    <row r="141" spans="2:13" ht="41.4" customHeight="1">
      <c r="B141" s="3"/>
      <c r="C141" s="199">
        <v>69</v>
      </c>
      <c r="D141" s="142" t="s">
        <v>292</v>
      </c>
      <c r="E141" s="496"/>
      <c r="F141" s="186" t="s">
        <v>425</v>
      </c>
      <c r="G141" s="214" t="s">
        <v>270</v>
      </c>
      <c r="H141" s="186" t="s">
        <v>30</v>
      </c>
      <c r="I141" s="213">
        <v>5</v>
      </c>
      <c r="J141" s="126"/>
      <c r="K141" s="127">
        <f t="shared" si="10"/>
        <v>0</v>
      </c>
      <c r="L141" s="123"/>
      <c r="M141" s="124"/>
    </row>
    <row r="142" spans="2:13">
      <c r="B142" s="3"/>
      <c r="C142" s="199">
        <v>70</v>
      </c>
      <c r="D142" s="142" t="s">
        <v>293</v>
      </c>
      <c r="E142" s="496"/>
      <c r="F142" s="186" t="s">
        <v>425</v>
      </c>
      <c r="G142" s="214" t="s">
        <v>271</v>
      </c>
      <c r="H142" s="215" t="s">
        <v>30</v>
      </c>
      <c r="I142" s="216">
        <v>5</v>
      </c>
      <c r="J142" s="126"/>
      <c r="K142" s="127">
        <f t="shared" si="10"/>
        <v>0</v>
      </c>
      <c r="L142" s="123"/>
      <c r="M142" s="124"/>
    </row>
    <row r="143" spans="2:13" ht="34.200000000000003">
      <c r="B143" s="3"/>
      <c r="C143" s="199">
        <v>71</v>
      </c>
      <c r="D143" s="142" t="s">
        <v>294</v>
      </c>
      <c r="E143" s="496"/>
      <c r="F143" s="186" t="s">
        <v>425</v>
      </c>
      <c r="G143" s="214" t="s">
        <v>272</v>
      </c>
      <c r="H143" s="215" t="s">
        <v>30</v>
      </c>
      <c r="I143" s="216">
        <f>+I142</f>
        <v>5</v>
      </c>
      <c r="J143" s="126"/>
      <c r="K143" s="127">
        <f t="shared" si="10"/>
        <v>0</v>
      </c>
      <c r="L143" s="123"/>
      <c r="M143" s="124"/>
    </row>
    <row r="144" spans="2:13">
      <c r="B144" s="3"/>
      <c r="C144" s="199">
        <v>72</v>
      </c>
      <c r="D144" s="142" t="s">
        <v>295</v>
      </c>
      <c r="E144" s="496"/>
      <c r="F144" s="186" t="s">
        <v>425</v>
      </c>
      <c r="G144" s="214" t="s">
        <v>273</v>
      </c>
      <c r="H144" s="215" t="s">
        <v>30</v>
      </c>
      <c r="I144" s="216">
        <v>5</v>
      </c>
      <c r="J144" s="126"/>
      <c r="K144" s="127">
        <f t="shared" si="10"/>
        <v>0</v>
      </c>
      <c r="L144" s="123"/>
      <c r="M144" s="124"/>
    </row>
    <row r="145" spans="1:13">
      <c r="B145" s="3"/>
      <c r="C145" s="199">
        <v>73</v>
      </c>
      <c r="D145" s="142" t="s">
        <v>296</v>
      </c>
      <c r="E145" s="496"/>
      <c r="F145" s="186" t="s">
        <v>425</v>
      </c>
      <c r="G145" s="214" t="s">
        <v>274</v>
      </c>
      <c r="H145" s="215" t="s">
        <v>30</v>
      </c>
      <c r="I145" s="216">
        <v>5</v>
      </c>
      <c r="J145" s="126"/>
      <c r="K145" s="127">
        <f t="shared" si="10"/>
        <v>0</v>
      </c>
      <c r="L145" s="123"/>
      <c r="M145" s="124"/>
    </row>
    <row r="146" spans="1:13">
      <c r="B146" s="3"/>
      <c r="C146" s="199">
        <v>74</v>
      </c>
      <c r="D146" s="142" t="s">
        <v>297</v>
      </c>
      <c r="E146" s="496"/>
      <c r="F146" s="186" t="s">
        <v>425</v>
      </c>
      <c r="G146" s="214" t="s">
        <v>275</v>
      </c>
      <c r="H146" s="215" t="s">
        <v>21</v>
      </c>
      <c r="I146" s="216">
        <v>2.2000000000000002</v>
      </c>
      <c r="J146" s="126"/>
      <c r="K146" s="127">
        <f t="shared" si="10"/>
        <v>0</v>
      </c>
      <c r="L146" s="123"/>
      <c r="M146" s="124"/>
    </row>
    <row r="147" spans="1:13" ht="54" customHeight="1">
      <c r="B147" s="3"/>
      <c r="C147" s="199">
        <v>75</v>
      </c>
      <c r="D147" s="142" t="s">
        <v>298</v>
      </c>
      <c r="E147" s="503"/>
      <c r="F147" s="186" t="s">
        <v>425</v>
      </c>
      <c r="G147" s="214" t="s">
        <v>276</v>
      </c>
      <c r="H147" s="215" t="s">
        <v>21</v>
      </c>
      <c r="I147" s="216">
        <f>+I146</f>
        <v>2.2000000000000002</v>
      </c>
      <c r="J147" s="126"/>
      <c r="K147" s="127">
        <f t="shared" si="10"/>
        <v>0</v>
      </c>
      <c r="L147" s="123"/>
      <c r="M147" s="124"/>
    </row>
    <row r="148" spans="1:13">
      <c r="B148" s="3"/>
      <c r="C148" s="157"/>
      <c r="D148" s="284" t="s">
        <v>299</v>
      </c>
      <c r="E148" s="158"/>
      <c r="F148" s="158"/>
      <c r="G148" s="217" t="s">
        <v>76</v>
      </c>
      <c r="H148" s="218"/>
      <c r="I148" s="219"/>
      <c r="J148" s="162"/>
      <c r="K148" s="163"/>
      <c r="L148" s="123"/>
      <c r="M148" s="124"/>
    </row>
    <row r="149" spans="1:13">
      <c r="B149" s="3"/>
      <c r="C149" s="199">
        <v>76</v>
      </c>
      <c r="D149" s="142" t="s">
        <v>300</v>
      </c>
      <c r="E149" s="495" t="s">
        <v>76</v>
      </c>
      <c r="F149" s="186" t="s">
        <v>75</v>
      </c>
      <c r="G149" s="193" t="s">
        <v>277</v>
      </c>
      <c r="H149" s="186" t="s">
        <v>19</v>
      </c>
      <c r="I149" s="216">
        <v>500</v>
      </c>
      <c r="J149" s="126"/>
      <c r="K149" s="127">
        <f t="shared" si="10"/>
        <v>0</v>
      </c>
      <c r="L149" s="123"/>
      <c r="M149" s="124"/>
    </row>
    <row r="150" spans="1:13">
      <c r="B150" s="3"/>
      <c r="C150" s="199">
        <v>77</v>
      </c>
      <c r="D150" s="142" t="s">
        <v>301</v>
      </c>
      <c r="E150" s="496"/>
      <c r="F150" s="186" t="s">
        <v>75</v>
      </c>
      <c r="G150" s="193" t="s">
        <v>278</v>
      </c>
      <c r="H150" s="186" t="s">
        <v>21</v>
      </c>
      <c r="I150" s="216">
        <v>180</v>
      </c>
      <c r="J150" s="126"/>
      <c r="K150" s="127">
        <f t="shared" si="10"/>
        <v>0</v>
      </c>
      <c r="L150" s="123"/>
      <c r="M150" s="124"/>
    </row>
    <row r="151" spans="1:13">
      <c r="B151" s="3"/>
      <c r="C151" s="199">
        <v>78</v>
      </c>
      <c r="D151" s="142" t="s">
        <v>302</v>
      </c>
      <c r="E151" s="503"/>
      <c r="F151" s="186" t="s">
        <v>75</v>
      </c>
      <c r="G151" s="214" t="s">
        <v>279</v>
      </c>
      <c r="H151" s="215" t="s">
        <v>19</v>
      </c>
      <c r="I151" s="216">
        <v>490</v>
      </c>
      <c r="J151" s="126"/>
      <c r="K151" s="127">
        <f t="shared" si="10"/>
        <v>0</v>
      </c>
      <c r="L151" s="123"/>
      <c r="M151" s="124"/>
    </row>
    <row r="152" spans="1:13">
      <c r="B152" s="3"/>
      <c r="C152" s="157"/>
      <c r="D152" s="284" t="s">
        <v>303</v>
      </c>
      <c r="E152" s="158"/>
      <c r="F152" s="158"/>
      <c r="G152" s="217" t="s">
        <v>280</v>
      </c>
      <c r="H152" s="218"/>
      <c r="I152" s="219"/>
      <c r="J152" s="162"/>
      <c r="K152" s="163"/>
      <c r="L152" s="123"/>
      <c r="M152" s="124"/>
    </row>
    <row r="153" spans="1:13">
      <c r="B153" s="3"/>
      <c r="C153" s="199">
        <v>79</v>
      </c>
      <c r="D153" s="142" t="s">
        <v>304</v>
      </c>
      <c r="E153" s="200"/>
      <c r="F153" s="194"/>
      <c r="G153" s="193" t="s">
        <v>281</v>
      </c>
      <c r="H153" s="186" t="s">
        <v>30</v>
      </c>
      <c r="I153" s="187">
        <v>6</v>
      </c>
      <c r="J153" s="126"/>
      <c r="K153" s="127">
        <f t="shared" si="10"/>
        <v>0</v>
      </c>
      <c r="L153" s="123"/>
      <c r="M153" s="124"/>
    </row>
    <row r="154" spans="1:13" ht="14.4" thickBot="1">
      <c r="B154" s="3"/>
      <c r="C154" s="131" t="s">
        <v>35</v>
      </c>
      <c r="D154" s="132"/>
      <c r="E154" s="133"/>
      <c r="F154" s="165"/>
      <c r="G154" s="132"/>
      <c r="H154" s="132"/>
      <c r="I154" s="220"/>
      <c r="J154" s="132"/>
      <c r="K154" s="135">
        <f>+SUM(K109:K153)</f>
        <v>0</v>
      </c>
      <c r="L154" s="123"/>
      <c r="M154" s="124"/>
    </row>
    <row r="155" spans="1:13" ht="14.4" thickBot="1">
      <c r="B155" s="3"/>
      <c r="C155" s="120" t="s">
        <v>322</v>
      </c>
      <c r="D155" s="121"/>
      <c r="E155" s="121"/>
      <c r="F155" s="164"/>
      <c r="G155" s="121"/>
      <c r="H155" s="121"/>
      <c r="I155" s="121"/>
      <c r="J155" s="121"/>
      <c r="K155" s="122"/>
      <c r="L155" s="123"/>
      <c r="M155" s="124"/>
    </row>
    <row r="156" spans="1:13">
      <c r="A156" s="2"/>
      <c r="B156" s="33"/>
      <c r="C156" s="157"/>
      <c r="D156" s="284" t="s">
        <v>36</v>
      </c>
      <c r="E156" s="284"/>
      <c r="F156" s="284"/>
      <c r="G156" s="212" t="s">
        <v>77</v>
      </c>
      <c r="H156" s="160"/>
      <c r="I156" s="161"/>
      <c r="J156" s="162"/>
      <c r="K156" s="163"/>
      <c r="L156" s="128"/>
      <c r="M156" s="129"/>
    </row>
    <row r="157" spans="1:13" ht="22.8">
      <c r="A157" s="2"/>
      <c r="B157" s="33"/>
      <c r="C157" s="125">
        <v>80</v>
      </c>
      <c r="D157" s="142" t="s">
        <v>38</v>
      </c>
      <c r="E157" s="495" t="s">
        <v>77</v>
      </c>
      <c r="F157" s="142" t="s">
        <v>412</v>
      </c>
      <c r="G157" s="193" t="s">
        <v>206</v>
      </c>
      <c r="H157" s="186" t="s">
        <v>30</v>
      </c>
      <c r="I157" s="213">
        <v>70</v>
      </c>
      <c r="J157" s="126"/>
      <c r="K157" s="127">
        <f t="shared" ref="K157:K159" si="11">+J157*I157</f>
        <v>0</v>
      </c>
      <c r="L157" s="128"/>
      <c r="M157" s="129"/>
    </row>
    <row r="158" spans="1:13" ht="69.599999999999994" customHeight="1">
      <c r="A158" s="2"/>
      <c r="B158" s="33"/>
      <c r="C158" s="125">
        <v>81</v>
      </c>
      <c r="D158" s="142" t="s">
        <v>40</v>
      </c>
      <c r="E158" s="496"/>
      <c r="F158" s="142" t="s">
        <v>412</v>
      </c>
      <c r="G158" s="193" t="s">
        <v>305</v>
      </c>
      <c r="H158" s="186" t="s">
        <v>30</v>
      </c>
      <c r="I158" s="213">
        <v>40</v>
      </c>
      <c r="J158" s="126"/>
      <c r="K158" s="127">
        <f>+J158*I158</f>
        <v>0</v>
      </c>
      <c r="L158" s="128"/>
      <c r="M158" s="129"/>
    </row>
    <row r="159" spans="1:13" ht="57">
      <c r="A159" s="2"/>
      <c r="B159" s="33"/>
      <c r="C159" s="125">
        <v>82</v>
      </c>
      <c r="D159" s="142" t="s">
        <v>41</v>
      </c>
      <c r="E159" s="503"/>
      <c r="F159" s="142" t="s">
        <v>412</v>
      </c>
      <c r="G159" s="193" t="s">
        <v>306</v>
      </c>
      <c r="H159" s="186" t="s">
        <v>30</v>
      </c>
      <c r="I159" s="213">
        <v>6</v>
      </c>
      <c r="J159" s="126"/>
      <c r="K159" s="127">
        <f t="shared" si="11"/>
        <v>0</v>
      </c>
      <c r="L159" s="128"/>
      <c r="M159" s="129"/>
    </row>
    <row r="160" spans="1:13">
      <c r="A160" s="2"/>
      <c r="B160" s="33"/>
      <c r="C160" s="157"/>
      <c r="D160" s="284" t="s">
        <v>44</v>
      </c>
      <c r="E160" s="284"/>
      <c r="F160" s="284"/>
      <c r="G160" s="285" t="s">
        <v>208</v>
      </c>
      <c r="H160" s="158"/>
      <c r="I160" s="158"/>
      <c r="J160" s="162"/>
      <c r="K160" s="163"/>
      <c r="L160" s="128"/>
      <c r="M160" s="129"/>
    </row>
    <row r="161" spans="1:13" ht="40.799999999999997">
      <c r="A161" s="2"/>
      <c r="B161" s="33"/>
      <c r="C161" s="125">
        <v>83</v>
      </c>
      <c r="D161" s="142" t="s">
        <v>46</v>
      </c>
      <c r="E161" s="495" t="s">
        <v>208</v>
      </c>
      <c r="F161" s="142" t="s">
        <v>416</v>
      </c>
      <c r="G161" s="221" t="s">
        <v>307</v>
      </c>
      <c r="H161" s="186" t="s">
        <v>30</v>
      </c>
      <c r="I161" s="213">
        <v>10</v>
      </c>
      <c r="J161" s="126"/>
      <c r="K161" s="127">
        <f t="shared" ref="K161:K162" si="12">+J161*I161</f>
        <v>0</v>
      </c>
      <c r="L161" s="128"/>
      <c r="M161" s="129"/>
    </row>
    <row r="162" spans="1:13" ht="51">
      <c r="A162" s="2"/>
      <c r="B162" s="33"/>
      <c r="C162" s="125">
        <v>84</v>
      </c>
      <c r="D162" s="142" t="s">
        <v>47</v>
      </c>
      <c r="E162" s="503"/>
      <c r="F162" s="142" t="s">
        <v>416</v>
      </c>
      <c r="G162" s="222" t="s">
        <v>308</v>
      </c>
      <c r="H162" s="186" t="s">
        <v>30</v>
      </c>
      <c r="I162" s="213">
        <v>8</v>
      </c>
      <c r="J162" s="140"/>
      <c r="K162" s="127">
        <f t="shared" si="12"/>
        <v>0</v>
      </c>
      <c r="L162" s="128"/>
      <c r="M162" s="129"/>
    </row>
    <row r="163" spans="1:13">
      <c r="A163" s="2"/>
      <c r="B163" s="33"/>
      <c r="C163" s="157"/>
      <c r="D163" s="284" t="s">
        <v>49</v>
      </c>
      <c r="E163" s="158"/>
      <c r="F163" s="158"/>
      <c r="G163" s="217" t="s">
        <v>78</v>
      </c>
      <c r="H163" s="223"/>
      <c r="I163" s="219"/>
      <c r="J163" s="162"/>
      <c r="K163" s="163"/>
      <c r="L163" s="128"/>
      <c r="M163" s="129"/>
    </row>
    <row r="164" spans="1:13" ht="84" customHeight="1">
      <c r="A164" s="2"/>
      <c r="B164" s="33"/>
      <c r="C164" s="125">
        <v>85</v>
      </c>
      <c r="D164" s="142" t="s">
        <v>51</v>
      </c>
      <c r="E164" s="495" t="s">
        <v>78</v>
      </c>
      <c r="F164" s="142" t="s">
        <v>411</v>
      </c>
      <c r="G164" s="193" t="s">
        <v>211</v>
      </c>
      <c r="H164" s="224" t="s">
        <v>30</v>
      </c>
      <c r="I164" s="213">
        <v>6</v>
      </c>
      <c r="J164" s="140"/>
      <c r="K164" s="127">
        <f t="shared" ref="K164:K166" si="13">+J164*I164</f>
        <v>0</v>
      </c>
      <c r="L164" s="128"/>
      <c r="M164" s="129"/>
    </row>
    <row r="165" spans="1:13" ht="67.2" customHeight="1">
      <c r="A165" s="2"/>
      <c r="B165" s="33"/>
      <c r="C165" s="125">
        <v>86</v>
      </c>
      <c r="D165" s="142" t="s">
        <v>54</v>
      </c>
      <c r="E165" s="496"/>
      <c r="F165" s="142" t="s">
        <v>411</v>
      </c>
      <c r="G165" s="225" t="s">
        <v>309</v>
      </c>
      <c r="H165" s="224" t="s">
        <v>30</v>
      </c>
      <c r="I165" s="213">
        <v>10</v>
      </c>
      <c r="J165" s="140"/>
      <c r="K165" s="127">
        <f t="shared" si="13"/>
        <v>0</v>
      </c>
      <c r="L165" s="128"/>
      <c r="M165" s="129"/>
    </row>
    <row r="166" spans="1:13" ht="55.95" customHeight="1">
      <c r="A166" s="2"/>
      <c r="B166" s="33"/>
      <c r="C166" s="125">
        <v>87</v>
      </c>
      <c r="D166" s="142" t="s">
        <v>55</v>
      </c>
      <c r="E166" s="503"/>
      <c r="F166" s="142" t="s">
        <v>411</v>
      </c>
      <c r="G166" s="226" t="s">
        <v>216</v>
      </c>
      <c r="H166" s="224" t="s">
        <v>220</v>
      </c>
      <c r="I166" s="213">
        <v>6</v>
      </c>
      <c r="J166" s="140"/>
      <c r="K166" s="127">
        <f t="shared" si="13"/>
        <v>0</v>
      </c>
      <c r="L166" s="128"/>
      <c r="M166" s="129"/>
    </row>
    <row r="167" spans="1:13">
      <c r="A167" s="2"/>
      <c r="B167" s="33"/>
      <c r="C167" s="157"/>
      <c r="D167" s="284" t="s">
        <v>57</v>
      </c>
      <c r="E167" s="158"/>
      <c r="F167" s="158"/>
      <c r="G167" s="217" t="s">
        <v>79</v>
      </c>
      <c r="H167" s="218"/>
      <c r="I167" s="219"/>
      <c r="J167" s="162"/>
      <c r="K167" s="163"/>
      <c r="L167" s="128"/>
      <c r="M167" s="129"/>
    </row>
    <row r="168" spans="1:13" ht="27.6">
      <c r="A168" s="2"/>
      <c r="B168" s="33"/>
      <c r="C168" s="125">
        <v>88</v>
      </c>
      <c r="D168" s="142" t="s">
        <v>58</v>
      </c>
      <c r="E168" s="495" t="s">
        <v>426</v>
      </c>
      <c r="F168" s="136" t="s">
        <v>422</v>
      </c>
      <c r="G168" s="193" t="s">
        <v>218</v>
      </c>
      <c r="H168" s="186" t="s">
        <v>30</v>
      </c>
      <c r="I168" s="213">
        <v>1</v>
      </c>
      <c r="J168" s="140"/>
      <c r="K168" s="127">
        <f t="shared" ref="K168:K170" si="14">+J168*I168</f>
        <v>0</v>
      </c>
      <c r="L168" s="128"/>
      <c r="M168" s="129"/>
    </row>
    <row r="169" spans="1:13" ht="194.4" customHeight="1">
      <c r="A169" s="2"/>
      <c r="B169" s="33"/>
      <c r="C169" s="125">
        <v>89</v>
      </c>
      <c r="D169" s="142" t="s">
        <v>59</v>
      </c>
      <c r="E169" s="496"/>
      <c r="F169" s="136" t="s">
        <v>422</v>
      </c>
      <c r="G169" s="193" t="s">
        <v>310</v>
      </c>
      <c r="H169" s="186" t="s">
        <v>30</v>
      </c>
      <c r="I169" s="213">
        <v>1</v>
      </c>
      <c r="J169" s="140"/>
      <c r="K169" s="127">
        <f t="shared" si="14"/>
        <v>0</v>
      </c>
      <c r="L169" s="128"/>
      <c r="M169" s="129"/>
    </row>
    <row r="170" spans="1:13" ht="27.6">
      <c r="A170" s="2"/>
      <c r="B170" s="33"/>
      <c r="C170" s="125">
        <v>90</v>
      </c>
      <c r="D170" s="142" t="s">
        <v>60</v>
      </c>
      <c r="E170" s="496"/>
      <c r="F170" s="136" t="s">
        <v>422</v>
      </c>
      <c r="G170" s="193" t="s">
        <v>311</v>
      </c>
      <c r="H170" s="186" t="s">
        <v>21</v>
      </c>
      <c r="I170" s="213">
        <v>30</v>
      </c>
      <c r="J170" s="140"/>
      <c r="K170" s="127">
        <f t="shared" si="14"/>
        <v>0</v>
      </c>
      <c r="L170" s="128"/>
      <c r="M170" s="129"/>
    </row>
    <row r="171" spans="1:13" ht="45.6">
      <c r="A171" s="2"/>
      <c r="B171" s="33"/>
      <c r="C171" s="125">
        <v>91</v>
      </c>
      <c r="D171" s="142" t="s">
        <v>61</v>
      </c>
      <c r="E171" s="496"/>
      <c r="F171" s="136" t="s">
        <v>422</v>
      </c>
      <c r="G171" s="193" t="s">
        <v>312</v>
      </c>
      <c r="H171" s="186" t="s">
        <v>21</v>
      </c>
      <c r="I171" s="213">
        <v>30</v>
      </c>
      <c r="J171" s="191"/>
      <c r="K171" s="192"/>
      <c r="L171" s="128"/>
      <c r="M171" s="129"/>
    </row>
    <row r="172" spans="1:13" ht="27.6">
      <c r="A172" s="2"/>
      <c r="B172" s="33"/>
      <c r="C172" s="125">
        <v>92</v>
      </c>
      <c r="D172" s="142" t="s">
        <v>62</v>
      </c>
      <c r="E172" s="496"/>
      <c r="F172" s="136" t="s">
        <v>422</v>
      </c>
      <c r="G172" s="193" t="s">
        <v>313</v>
      </c>
      <c r="H172" s="186" t="s">
        <v>21</v>
      </c>
      <c r="I172" s="213">
        <v>140</v>
      </c>
      <c r="J172" s="140"/>
      <c r="K172" s="127">
        <f t="shared" ref="K172:K177" si="15">+J172*I172</f>
        <v>0</v>
      </c>
      <c r="L172" s="128"/>
      <c r="M172" s="129"/>
    </row>
    <row r="173" spans="1:13" ht="27.6">
      <c r="A173" s="2"/>
      <c r="B173" s="33"/>
      <c r="C173" s="125">
        <v>93</v>
      </c>
      <c r="D173" s="142" t="s">
        <v>63</v>
      </c>
      <c r="E173" s="496"/>
      <c r="F173" s="136" t="s">
        <v>422</v>
      </c>
      <c r="G173" s="193" t="s">
        <v>314</v>
      </c>
      <c r="H173" s="186" t="s">
        <v>21</v>
      </c>
      <c r="I173" s="213">
        <v>80</v>
      </c>
      <c r="J173" s="140"/>
      <c r="K173" s="127">
        <f t="shared" si="15"/>
        <v>0</v>
      </c>
      <c r="L173" s="128"/>
      <c r="M173" s="129"/>
    </row>
    <row r="174" spans="1:13" ht="45.6">
      <c r="A174" s="2"/>
      <c r="B174" s="33"/>
      <c r="C174" s="125">
        <v>94</v>
      </c>
      <c r="D174" s="142" t="s">
        <v>64</v>
      </c>
      <c r="E174" s="496"/>
      <c r="F174" s="136" t="s">
        <v>422</v>
      </c>
      <c r="G174" s="193" t="s">
        <v>228</v>
      </c>
      <c r="H174" s="186" t="s">
        <v>21</v>
      </c>
      <c r="I174" s="213">
        <v>60</v>
      </c>
      <c r="J174" s="140"/>
      <c r="K174" s="127">
        <f t="shared" si="15"/>
        <v>0</v>
      </c>
      <c r="L174" s="128"/>
      <c r="M174" s="129"/>
    </row>
    <row r="175" spans="1:13" ht="45.6">
      <c r="A175" s="2"/>
      <c r="B175" s="33"/>
      <c r="C175" s="125">
        <v>95</v>
      </c>
      <c r="D175" s="142" t="s">
        <v>66</v>
      </c>
      <c r="E175" s="496"/>
      <c r="F175" s="136" t="s">
        <v>422</v>
      </c>
      <c r="G175" s="193" t="s">
        <v>315</v>
      </c>
      <c r="H175" s="186" t="s">
        <v>21</v>
      </c>
      <c r="I175" s="213">
        <v>35</v>
      </c>
      <c r="J175" s="140"/>
      <c r="K175" s="127">
        <f t="shared" si="15"/>
        <v>0</v>
      </c>
      <c r="L175" s="128"/>
      <c r="M175" s="129"/>
    </row>
    <row r="176" spans="1:13" ht="27.6">
      <c r="A176" s="2"/>
      <c r="B176" s="33"/>
      <c r="C176" s="125">
        <v>96</v>
      </c>
      <c r="D176" s="142" t="s">
        <v>67</v>
      </c>
      <c r="E176" s="496"/>
      <c r="F176" s="136" t="s">
        <v>422</v>
      </c>
      <c r="G176" s="193" t="s">
        <v>316</v>
      </c>
      <c r="H176" s="227" t="s">
        <v>21</v>
      </c>
      <c r="I176" s="213">
        <v>35</v>
      </c>
      <c r="J176" s="140"/>
      <c r="K176" s="127">
        <f t="shared" si="15"/>
        <v>0</v>
      </c>
      <c r="L176" s="128"/>
      <c r="M176" s="129"/>
    </row>
    <row r="177" spans="1:15" ht="27.6">
      <c r="A177" s="2"/>
      <c r="B177" s="33"/>
      <c r="C177" s="125">
        <v>97</v>
      </c>
      <c r="D177" s="142" t="s">
        <v>68</v>
      </c>
      <c r="E177" s="503"/>
      <c r="F177" s="136" t="s">
        <v>422</v>
      </c>
      <c r="G177" s="193" t="s">
        <v>317</v>
      </c>
      <c r="H177" s="227" t="s">
        <v>30</v>
      </c>
      <c r="I177" s="213">
        <v>4</v>
      </c>
      <c r="J177" s="191"/>
      <c r="K177" s="192">
        <f t="shared" si="15"/>
        <v>0</v>
      </c>
      <c r="L177" s="128"/>
      <c r="M177" s="129"/>
    </row>
    <row r="178" spans="1:15" ht="14.4" thickBot="1">
      <c r="B178" s="3"/>
      <c r="C178" s="131" t="s">
        <v>35</v>
      </c>
      <c r="D178" s="132"/>
      <c r="E178" s="133"/>
      <c r="F178" s="132"/>
      <c r="G178" s="132"/>
      <c r="H178" s="132"/>
      <c r="I178" s="134"/>
      <c r="J178" s="132"/>
      <c r="K178" s="135">
        <f>+SUM(K156:K177)</f>
        <v>0</v>
      </c>
      <c r="L178" s="123"/>
      <c r="M178" s="124"/>
    </row>
    <row r="179" spans="1:15" ht="14.4" thickBot="1">
      <c r="B179" s="3"/>
      <c r="C179" s="120" t="s">
        <v>318</v>
      </c>
      <c r="D179" s="121"/>
      <c r="E179" s="121"/>
      <c r="F179" s="121"/>
      <c r="G179" s="121"/>
      <c r="H179" s="121"/>
      <c r="I179" s="121"/>
      <c r="J179" s="121"/>
      <c r="K179" s="122"/>
      <c r="L179" s="123"/>
      <c r="M179" s="124"/>
    </row>
    <row r="180" spans="1:15">
      <c r="B180" s="3"/>
      <c r="C180" s="125">
        <v>98</v>
      </c>
      <c r="D180" s="142" t="s">
        <v>80</v>
      </c>
      <c r="E180" s="184" t="s">
        <v>85</v>
      </c>
      <c r="F180" s="136" t="s">
        <v>414</v>
      </c>
      <c r="G180" s="138" t="s">
        <v>86</v>
      </c>
      <c r="H180" s="136" t="s">
        <v>30</v>
      </c>
      <c r="I180" s="137">
        <v>1</v>
      </c>
      <c r="J180" s="140"/>
      <c r="K180" s="127">
        <f t="shared" ref="K180" si="16">+J180*I180</f>
        <v>0</v>
      </c>
      <c r="L180" s="128"/>
      <c r="M180" s="129"/>
    </row>
    <row r="181" spans="1:15" ht="14.4" thickBot="1">
      <c r="B181" s="3"/>
      <c r="C181" s="143" t="s">
        <v>35</v>
      </c>
      <c r="D181" s="144"/>
      <c r="E181" s="145"/>
      <c r="F181" s="144"/>
      <c r="G181" s="144"/>
      <c r="H181" s="144"/>
      <c r="I181" s="146"/>
      <c r="J181" s="144"/>
      <c r="K181" s="147">
        <f>+SUM(K180:K180)</f>
        <v>0</v>
      </c>
      <c r="L181" s="128"/>
      <c r="M181" s="129"/>
    </row>
    <row r="182" spans="1:15" ht="14.4" thickBot="1">
      <c r="B182" s="3"/>
      <c r="C182" s="120" t="s">
        <v>320</v>
      </c>
      <c r="D182" s="121"/>
      <c r="E182" s="121"/>
      <c r="F182" s="121"/>
      <c r="G182" s="121"/>
      <c r="H182" s="121"/>
      <c r="I182" s="121"/>
      <c r="J182" s="121"/>
      <c r="K182" s="122"/>
      <c r="L182" s="123"/>
      <c r="M182" s="124"/>
    </row>
    <row r="183" spans="1:15">
      <c r="B183" s="3"/>
      <c r="C183" s="474" t="s">
        <v>88</v>
      </c>
      <c r="D183" s="475"/>
      <c r="E183" s="475"/>
      <c r="F183" s="475"/>
      <c r="G183" s="475"/>
      <c r="H183" s="475"/>
      <c r="I183" s="475"/>
      <c r="J183" s="476"/>
      <c r="K183" s="228">
        <f>+K181+K178+K154</f>
        <v>0</v>
      </c>
      <c r="L183" s="123"/>
      <c r="M183" s="124"/>
    </row>
    <row r="184" spans="1:15" ht="79.8">
      <c r="B184" s="3"/>
      <c r="C184" s="199">
        <v>99</v>
      </c>
      <c r="D184" s="142" t="s">
        <v>82</v>
      </c>
      <c r="E184" s="506" t="s">
        <v>90</v>
      </c>
      <c r="F184" s="136" t="s">
        <v>408</v>
      </c>
      <c r="G184" s="193" t="s">
        <v>235</v>
      </c>
      <c r="H184" s="186" t="s">
        <v>30</v>
      </c>
      <c r="I184" s="187">
        <v>4</v>
      </c>
      <c r="J184" s="140"/>
      <c r="K184" s="126">
        <f t="shared" ref="K184:K186" si="17">+J184*I184</f>
        <v>0</v>
      </c>
      <c r="L184" s="128"/>
      <c r="M184" s="129"/>
    </row>
    <row r="185" spans="1:15" ht="91.2">
      <c r="B185" s="3"/>
      <c r="C185" s="199">
        <v>100</v>
      </c>
      <c r="D185" s="142" t="s">
        <v>84</v>
      </c>
      <c r="E185" s="506"/>
      <c r="F185" s="136" t="s">
        <v>408</v>
      </c>
      <c r="G185" s="193" t="s">
        <v>236</v>
      </c>
      <c r="H185" s="186" t="s">
        <v>30</v>
      </c>
      <c r="I185" s="187">
        <v>2</v>
      </c>
      <c r="J185" s="140"/>
      <c r="K185" s="126">
        <f t="shared" si="17"/>
        <v>0</v>
      </c>
      <c r="L185" s="128"/>
      <c r="M185" s="129"/>
    </row>
    <row r="186" spans="1:15" ht="22.8">
      <c r="B186" s="3"/>
      <c r="C186" s="199">
        <v>101</v>
      </c>
      <c r="D186" s="142" t="s">
        <v>321</v>
      </c>
      <c r="E186" s="506"/>
      <c r="F186" s="136" t="s">
        <v>427</v>
      </c>
      <c r="G186" s="193" t="s">
        <v>319</v>
      </c>
      <c r="H186" s="186" t="s">
        <v>30</v>
      </c>
      <c r="I186" s="187">
        <v>4</v>
      </c>
      <c r="J186" s="140"/>
      <c r="K186" s="126">
        <f t="shared" si="17"/>
        <v>0</v>
      </c>
      <c r="L186" s="128"/>
      <c r="M186" s="129"/>
    </row>
    <row r="187" spans="1:15" ht="14.4" thickBot="1">
      <c r="B187" s="3"/>
      <c r="C187" s="143" t="s">
        <v>35</v>
      </c>
      <c r="D187" s="144"/>
      <c r="E187" s="145"/>
      <c r="F187" s="144"/>
      <c r="G187" s="144"/>
      <c r="H187" s="144"/>
      <c r="I187" s="229"/>
      <c r="J187" s="144"/>
      <c r="K187" s="147">
        <f>+SUM(K184:K186)</f>
        <v>0</v>
      </c>
      <c r="L187" s="128"/>
      <c r="M187" s="129"/>
      <c r="O187" s="1">
        <f>200/30</f>
        <v>6.666666666666667</v>
      </c>
    </row>
    <row r="188" spans="1:15" ht="14.4" thickBot="1">
      <c r="B188" s="3"/>
      <c r="C188" s="455" t="s">
        <v>94</v>
      </c>
      <c r="D188" s="456"/>
      <c r="E188" s="456"/>
      <c r="F188" s="456"/>
      <c r="G188" s="456"/>
      <c r="H188" s="456"/>
      <c r="I188" s="456"/>
      <c r="J188" s="457"/>
      <c r="K188" s="171">
        <f>+K187</f>
        <v>0</v>
      </c>
      <c r="L188" s="123"/>
      <c r="M188" s="124"/>
    </row>
    <row r="189" spans="1:15" ht="14.4" thickBot="1">
      <c r="B189" s="3"/>
      <c r="C189" s="148"/>
      <c r="D189" s="149"/>
      <c r="E189" s="149"/>
      <c r="F189" s="149"/>
      <c r="G189" s="149"/>
      <c r="H189" s="149"/>
      <c r="I189" s="149"/>
      <c r="J189" s="149"/>
      <c r="K189" s="150"/>
      <c r="L189" s="12"/>
      <c r="M189" s="10"/>
    </row>
    <row r="190" spans="1:15">
      <c r="B190" s="3"/>
      <c r="C190" s="151"/>
      <c r="D190" s="14"/>
      <c r="E190" s="13"/>
      <c r="F190" s="13"/>
      <c r="G190" s="167"/>
      <c r="H190" s="168"/>
      <c r="I190" s="169"/>
      <c r="J190" s="170"/>
      <c r="K190" s="15"/>
      <c r="L190" s="12"/>
      <c r="M190" s="10"/>
    </row>
    <row r="191" spans="1:15">
      <c r="B191" s="3"/>
      <c r="C191" s="151"/>
      <c r="D191" s="14"/>
      <c r="E191" s="13"/>
      <c r="F191" s="13"/>
      <c r="G191" s="20"/>
      <c r="H191" s="17"/>
      <c r="I191" s="18"/>
      <c r="J191" s="19"/>
      <c r="K191" s="16"/>
      <c r="L191" s="12"/>
      <c r="M191" s="10"/>
    </row>
    <row r="192" spans="1:15">
      <c r="B192" s="3"/>
      <c r="C192" s="151"/>
      <c r="D192" s="152"/>
      <c r="E192" s="152"/>
      <c r="F192" s="152"/>
      <c r="G192" s="20"/>
      <c r="H192" s="17"/>
      <c r="I192" s="18"/>
      <c r="J192" s="19"/>
      <c r="K192" s="16"/>
      <c r="L192" s="12"/>
      <c r="M192" s="10"/>
    </row>
    <row r="193" spans="1:13">
      <c r="B193" s="3"/>
      <c r="C193" s="151"/>
      <c r="D193" s="152"/>
      <c r="E193" s="152"/>
      <c r="F193" s="152"/>
      <c r="G193" s="20" t="s">
        <v>95</v>
      </c>
      <c r="H193" s="17"/>
      <c r="I193" s="18"/>
      <c r="J193" s="19"/>
      <c r="K193" s="21">
        <f>+K183</f>
        <v>0</v>
      </c>
      <c r="L193" s="12"/>
      <c r="M193" s="10"/>
    </row>
    <row r="194" spans="1:13">
      <c r="B194" s="3"/>
      <c r="C194" s="151"/>
      <c r="D194" s="14"/>
      <c r="E194" s="13"/>
      <c r="F194" s="13"/>
      <c r="G194" s="20" t="s">
        <v>96</v>
      </c>
      <c r="H194" s="17"/>
      <c r="I194" s="18"/>
      <c r="J194" s="19"/>
      <c r="K194" s="21">
        <f>+K188</f>
        <v>0</v>
      </c>
      <c r="L194" s="12"/>
      <c r="M194" s="10"/>
    </row>
    <row r="195" spans="1:13">
      <c r="B195" s="3"/>
      <c r="C195" s="151"/>
      <c r="D195" s="14"/>
      <c r="E195" s="13"/>
      <c r="F195" s="13"/>
      <c r="G195" s="20"/>
      <c r="H195" s="17"/>
      <c r="I195" s="18"/>
      <c r="J195" s="19"/>
      <c r="K195" s="16"/>
      <c r="L195" s="12"/>
      <c r="M195" s="10"/>
    </row>
    <row r="196" spans="1:13" ht="14.4" thickBot="1">
      <c r="B196" s="3"/>
      <c r="C196" s="151"/>
      <c r="D196" s="14"/>
      <c r="E196" s="13"/>
      <c r="F196" s="153"/>
      <c r="G196" s="172"/>
      <c r="H196" s="173"/>
      <c r="I196" s="174"/>
      <c r="J196" s="175"/>
      <c r="K196" s="176"/>
      <c r="L196" s="12"/>
      <c r="M196" s="10"/>
    </row>
    <row r="197" spans="1:13" ht="14.4" thickBot="1">
      <c r="B197" s="3"/>
      <c r="C197" s="154"/>
      <c r="D197" s="155"/>
      <c r="E197" s="156"/>
      <c r="F197" s="156"/>
      <c r="G197" s="177" t="s">
        <v>97</v>
      </c>
      <c r="H197" s="178"/>
      <c r="I197" s="179"/>
      <c r="J197" s="180"/>
      <c r="K197" s="181">
        <f>+K194+K193</f>
        <v>0</v>
      </c>
      <c r="L197" s="12"/>
      <c r="M197" s="10"/>
    </row>
    <row r="198" spans="1:13" ht="14.4" thickBot="1">
      <c r="B198" s="3"/>
      <c r="C198" s="13"/>
      <c r="D198" s="14"/>
      <c r="E198" s="14"/>
      <c r="F198" s="14"/>
      <c r="G198" s="13"/>
      <c r="H198" s="13"/>
      <c r="I198" s="22"/>
      <c r="J198" s="23"/>
      <c r="K198" s="24"/>
      <c r="L198" s="12"/>
      <c r="M198" s="10"/>
    </row>
    <row r="199" spans="1:13">
      <c r="B199" s="3"/>
      <c r="C199" s="25"/>
      <c r="D199" s="446"/>
      <c r="E199" s="446"/>
      <c r="F199" s="446"/>
      <c r="G199" s="446"/>
      <c r="H199" s="446"/>
      <c r="I199" s="446"/>
      <c r="J199" s="446"/>
      <c r="K199" s="447"/>
      <c r="L199" s="26"/>
      <c r="M199" s="10"/>
    </row>
    <row r="200" spans="1:13">
      <c r="B200" s="3"/>
      <c r="C200" s="448" t="s">
        <v>98</v>
      </c>
      <c r="D200" s="449"/>
      <c r="E200" s="449"/>
      <c r="F200" s="449"/>
      <c r="G200" s="449"/>
      <c r="H200" s="450" t="s">
        <v>8</v>
      </c>
      <c r="I200" s="450"/>
      <c r="J200" s="450"/>
      <c r="K200" s="182" t="s">
        <v>99</v>
      </c>
      <c r="L200" s="27"/>
      <c r="M200" s="10"/>
    </row>
    <row r="201" spans="1:13">
      <c r="B201" s="3"/>
      <c r="C201" s="448" t="s">
        <v>100</v>
      </c>
      <c r="D201" s="449"/>
      <c r="E201" s="449"/>
      <c r="F201" s="449"/>
      <c r="G201" s="449"/>
      <c r="H201" s="451" t="s">
        <v>101</v>
      </c>
      <c r="I201" s="451"/>
      <c r="J201" s="183" t="s">
        <v>102</v>
      </c>
      <c r="K201" s="166">
        <v>0.25</v>
      </c>
      <c r="L201" s="27"/>
      <c r="M201" s="10"/>
    </row>
    <row r="202" spans="1:13">
      <c r="B202" s="3"/>
      <c r="C202" s="448" t="s">
        <v>103</v>
      </c>
      <c r="D202" s="449"/>
      <c r="E202" s="449"/>
      <c r="F202" s="449"/>
      <c r="G202" s="449"/>
      <c r="H202" s="452" t="s">
        <v>104</v>
      </c>
      <c r="I202" s="453"/>
      <c r="J202" s="183" t="s">
        <v>105</v>
      </c>
      <c r="K202" s="166">
        <v>0.02</v>
      </c>
      <c r="L202" s="27"/>
      <c r="M202" s="10"/>
    </row>
    <row r="203" spans="1:13">
      <c r="A203" s="10"/>
      <c r="B203" s="11"/>
      <c r="C203" s="461"/>
      <c r="D203" s="462"/>
      <c r="E203" s="462"/>
      <c r="F203" s="462"/>
      <c r="G203" s="463"/>
      <c r="H203" s="470" t="s">
        <v>106</v>
      </c>
      <c r="I203" s="451"/>
      <c r="J203" s="183" t="s">
        <v>107</v>
      </c>
      <c r="K203" s="166">
        <v>0.08</v>
      </c>
      <c r="L203" s="12"/>
      <c r="M203" s="10"/>
    </row>
    <row r="204" spans="1:13">
      <c r="B204" s="3"/>
      <c r="C204" s="464"/>
      <c r="D204" s="465"/>
      <c r="E204" s="465"/>
      <c r="F204" s="465"/>
      <c r="G204" s="466"/>
      <c r="H204" s="451" t="s">
        <v>108</v>
      </c>
      <c r="I204" s="451"/>
      <c r="J204" s="183" t="s">
        <v>109</v>
      </c>
      <c r="K204" s="166">
        <v>0.35</v>
      </c>
      <c r="L204" s="4"/>
    </row>
    <row r="205" spans="1:13" ht="14.4" thickBot="1">
      <c r="B205" s="3"/>
      <c r="C205" s="467"/>
      <c r="D205" s="468"/>
      <c r="E205" s="468"/>
      <c r="F205" s="468"/>
      <c r="G205" s="469"/>
      <c r="H205" s="471"/>
      <c r="I205" s="471"/>
      <c r="J205" s="471"/>
      <c r="K205" s="472"/>
      <c r="L205" s="4"/>
    </row>
    <row r="206" spans="1:13" ht="14.4" thickBot="1">
      <c r="B206" s="28"/>
      <c r="C206" s="29"/>
      <c r="D206" s="29"/>
      <c r="E206" s="30"/>
      <c r="F206" s="29"/>
      <c r="G206" s="31"/>
      <c r="H206" s="29"/>
      <c r="I206" s="29"/>
      <c r="J206" s="29"/>
      <c r="K206" s="29"/>
      <c r="L206" s="32"/>
    </row>
    <row r="207" spans="1:13" ht="14.4" thickTop="1">
      <c r="G207" s="1" t="s">
        <v>113</v>
      </c>
    </row>
    <row r="210" spans="1:12" ht="14.4" thickBot="1"/>
    <row r="211" spans="1:12" ht="15" thickTop="1" thickBot="1">
      <c r="B211" s="411"/>
      <c r="C211" s="412"/>
      <c r="D211" s="412"/>
      <c r="E211" s="412"/>
      <c r="F211" s="412"/>
      <c r="G211" s="412"/>
      <c r="H211" s="412"/>
      <c r="I211" s="412"/>
      <c r="J211" s="412"/>
      <c r="K211" s="412"/>
      <c r="L211" s="413"/>
    </row>
    <row r="212" spans="1:12">
      <c r="B212" s="3"/>
      <c r="C212" s="414" t="s">
        <v>2</v>
      </c>
      <c r="D212" s="415"/>
      <c r="E212" s="415"/>
      <c r="F212" s="415"/>
      <c r="G212" s="415"/>
      <c r="H212" s="415"/>
      <c r="I212" s="415"/>
      <c r="J212" s="415"/>
      <c r="K212" s="416"/>
      <c r="L212" s="4"/>
    </row>
    <row r="213" spans="1:12">
      <c r="B213" s="3"/>
      <c r="C213" s="417" t="s">
        <v>110</v>
      </c>
      <c r="D213" s="418"/>
      <c r="E213" s="418"/>
      <c r="F213" s="418"/>
      <c r="G213" s="418"/>
      <c r="H213" s="418"/>
      <c r="I213" s="418"/>
      <c r="J213" s="418"/>
      <c r="K213" s="419"/>
      <c r="L213" s="4"/>
    </row>
    <row r="214" spans="1:12">
      <c r="A214" s="2"/>
      <c r="B214" s="33"/>
      <c r="C214" s="420" t="s">
        <v>111</v>
      </c>
      <c r="D214" s="421"/>
      <c r="E214" s="421"/>
      <c r="F214" s="421"/>
      <c r="G214" s="421"/>
      <c r="H214" s="421"/>
      <c r="I214" s="421"/>
      <c r="J214" s="421"/>
      <c r="K214" s="422"/>
      <c r="L214" s="8"/>
    </row>
    <row r="215" spans="1:12">
      <c r="B215" s="3"/>
      <c r="C215" s="420"/>
      <c r="D215" s="421"/>
      <c r="E215" s="421"/>
      <c r="F215" s="421"/>
      <c r="G215" s="421"/>
      <c r="H215" s="421"/>
      <c r="I215" s="421"/>
      <c r="J215" s="421"/>
      <c r="K215" s="422"/>
      <c r="L215" s="4"/>
    </row>
    <row r="216" spans="1:12">
      <c r="B216" s="3"/>
      <c r="C216" s="431" t="s">
        <v>112</v>
      </c>
      <c r="D216" s="432"/>
      <c r="E216" s="432"/>
      <c r="F216" s="432"/>
      <c r="G216" s="432"/>
      <c r="H216" s="432"/>
      <c r="I216" s="432"/>
      <c r="J216" s="432"/>
      <c r="K216" s="433"/>
      <c r="L216" s="4"/>
    </row>
    <row r="217" spans="1:12" ht="14.4" thickBot="1">
      <c r="B217" s="3"/>
      <c r="C217" s="434"/>
      <c r="D217" s="435"/>
      <c r="E217" s="435"/>
      <c r="F217" s="435"/>
      <c r="G217" s="435"/>
      <c r="H217" s="435"/>
      <c r="I217" s="435"/>
      <c r="J217" s="435"/>
      <c r="K217" s="436"/>
      <c r="L217" s="4"/>
    </row>
    <row r="218" spans="1:12">
      <c r="B218" s="3"/>
      <c r="C218" s="437" t="s">
        <v>5</v>
      </c>
      <c r="D218" s="439" t="s">
        <v>6</v>
      </c>
      <c r="E218" s="441" t="s">
        <v>7</v>
      </c>
      <c r="F218" s="441"/>
      <c r="G218" s="437" t="s">
        <v>8</v>
      </c>
      <c r="H218" s="439" t="s">
        <v>9</v>
      </c>
      <c r="I218" s="439" t="s">
        <v>10</v>
      </c>
      <c r="J218" s="442" t="s">
        <v>11</v>
      </c>
      <c r="K218" s="444" t="s">
        <v>12</v>
      </c>
      <c r="L218" s="4"/>
    </row>
    <row r="219" spans="1:12" ht="14.4" thickBot="1">
      <c r="B219" s="3"/>
      <c r="C219" s="438"/>
      <c r="D219" s="440"/>
      <c r="E219" s="9" t="s">
        <v>13</v>
      </c>
      <c r="F219" s="9" t="s">
        <v>14</v>
      </c>
      <c r="G219" s="438"/>
      <c r="H219" s="440"/>
      <c r="I219" s="440"/>
      <c r="J219" s="443"/>
      <c r="K219" s="445"/>
      <c r="L219" s="4"/>
    </row>
    <row r="220" spans="1:12" ht="14.4" thickBot="1">
      <c r="B220" s="3"/>
      <c r="C220" s="120" t="s">
        <v>323</v>
      </c>
      <c r="D220" s="121"/>
      <c r="E220" s="121"/>
      <c r="F220" s="121"/>
      <c r="G220" s="121"/>
      <c r="H220" s="121"/>
      <c r="I220" s="121"/>
      <c r="J220" s="121"/>
      <c r="K220" s="122"/>
      <c r="L220" s="123"/>
    </row>
    <row r="221" spans="1:12">
      <c r="A221" s="2"/>
      <c r="B221" s="33"/>
      <c r="C221" s="252"/>
      <c r="D221" s="253" t="s">
        <v>15</v>
      </c>
      <c r="E221" s="253"/>
      <c r="F221" s="253"/>
      <c r="G221" s="254" t="s">
        <v>170</v>
      </c>
      <c r="H221" s="253"/>
      <c r="I221" s="253"/>
      <c r="J221" s="255"/>
      <c r="K221" s="256"/>
      <c r="L221" s="128"/>
    </row>
    <row r="222" spans="1:12" ht="34.200000000000003">
      <c r="B222" s="3"/>
      <c r="C222" s="125">
        <v>102</v>
      </c>
      <c r="D222" s="142" t="s">
        <v>17</v>
      </c>
      <c r="E222" s="495" t="s">
        <v>16</v>
      </c>
      <c r="F222" s="287">
        <v>502</v>
      </c>
      <c r="G222" s="185" t="s">
        <v>27</v>
      </c>
      <c r="H222" s="186" t="s">
        <v>21</v>
      </c>
      <c r="I222" s="213">
        <v>15</v>
      </c>
      <c r="J222" s="126"/>
      <c r="K222" s="127">
        <f t="shared" ref="K222:K275" si="18">+J222*I222</f>
        <v>0</v>
      </c>
      <c r="L222" s="123"/>
    </row>
    <row r="223" spans="1:12" ht="34.200000000000003">
      <c r="B223" s="3"/>
      <c r="C223" s="238">
        <v>103</v>
      </c>
      <c r="D223" s="239" t="s">
        <v>18</v>
      </c>
      <c r="E223" s="503"/>
      <c r="F223" s="288">
        <v>502</v>
      </c>
      <c r="G223" s="240" t="s">
        <v>241</v>
      </c>
      <c r="H223" s="241" t="s">
        <v>21</v>
      </c>
      <c r="I223" s="242">
        <v>12</v>
      </c>
      <c r="J223" s="243"/>
      <c r="K223" s="244">
        <f t="shared" si="18"/>
        <v>0</v>
      </c>
      <c r="L223" s="123"/>
    </row>
    <row r="224" spans="1:12">
      <c r="B224" s="3"/>
      <c r="C224" s="257"/>
      <c r="D224" s="158" t="s">
        <v>32</v>
      </c>
      <c r="E224" s="246"/>
      <c r="F224" s="236"/>
      <c r="G224" s="234" t="s">
        <v>39</v>
      </c>
      <c r="H224" s="236"/>
      <c r="I224" s="236"/>
      <c r="J224" s="162"/>
      <c r="K224" s="258">
        <f t="shared" si="18"/>
        <v>0</v>
      </c>
      <c r="L224" s="123"/>
    </row>
    <row r="225" spans="1:12" ht="102.6">
      <c r="B225" s="3"/>
      <c r="C225" s="125">
        <v>104</v>
      </c>
      <c r="D225" s="195" t="s">
        <v>33</v>
      </c>
      <c r="E225" s="495" t="s">
        <v>39</v>
      </c>
      <c r="F225" s="287" t="s">
        <v>397</v>
      </c>
      <c r="G225" s="196" t="s">
        <v>325</v>
      </c>
      <c r="H225" s="197" t="s">
        <v>19</v>
      </c>
      <c r="I225" s="245">
        <f>2.74*2.24</f>
        <v>6.1376000000000008</v>
      </c>
      <c r="J225" s="198"/>
      <c r="K225" s="127">
        <f t="shared" si="18"/>
        <v>0</v>
      </c>
      <c r="L225" s="123"/>
    </row>
    <row r="226" spans="1:12" ht="57">
      <c r="B226" s="3"/>
      <c r="C226" s="125">
        <v>105</v>
      </c>
      <c r="D226" s="142" t="s">
        <v>34</v>
      </c>
      <c r="E226" s="496"/>
      <c r="F226" s="287" t="s">
        <v>324</v>
      </c>
      <c r="G226" s="193" t="s">
        <v>326</v>
      </c>
      <c r="H226" s="186" t="s">
        <v>19</v>
      </c>
      <c r="I226" s="213">
        <v>460</v>
      </c>
      <c r="J226" s="126"/>
      <c r="K226" s="127">
        <f t="shared" si="18"/>
        <v>0</v>
      </c>
      <c r="L226" s="123"/>
    </row>
    <row r="227" spans="1:12" ht="34.200000000000003">
      <c r="B227" s="3"/>
      <c r="C227" s="125">
        <v>106</v>
      </c>
      <c r="D227" s="195" t="s">
        <v>176</v>
      </c>
      <c r="E227" s="496"/>
      <c r="F227" s="287" t="s">
        <v>324</v>
      </c>
      <c r="G227" s="193" t="s">
        <v>327</v>
      </c>
      <c r="H227" s="186" t="s">
        <v>19</v>
      </c>
      <c r="I227" s="213">
        <v>78</v>
      </c>
      <c r="J227" s="126"/>
      <c r="K227" s="127">
        <f t="shared" si="18"/>
        <v>0</v>
      </c>
      <c r="L227" s="123"/>
    </row>
    <row r="228" spans="1:12" ht="45.6">
      <c r="B228" s="3"/>
      <c r="C228" s="125">
        <v>107</v>
      </c>
      <c r="D228" s="142" t="s">
        <v>177</v>
      </c>
      <c r="E228" s="503"/>
      <c r="F228" s="287">
        <v>1501</v>
      </c>
      <c r="G228" s="214" t="s">
        <v>328</v>
      </c>
      <c r="H228" s="215" t="s">
        <v>21</v>
      </c>
      <c r="I228" s="216">
        <v>39.799999999999997</v>
      </c>
      <c r="J228" s="126"/>
      <c r="K228" s="127">
        <f t="shared" si="18"/>
        <v>0</v>
      </c>
      <c r="L228" s="123"/>
    </row>
    <row r="229" spans="1:12">
      <c r="A229" s="2"/>
      <c r="B229" s="33"/>
      <c r="C229" s="157"/>
      <c r="D229" s="158" t="s">
        <v>185</v>
      </c>
      <c r="E229" s="235"/>
      <c r="F229" s="236"/>
      <c r="G229" s="234" t="s">
        <v>247</v>
      </c>
      <c r="H229" s="236"/>
      <c r="I229" s="237"/>
      <c r="J229" s="162"/>
      <c r="K229" s="258"/>
      <c r="L229" s="128"/>
    </row>
    <row r="230" spans="1:12" ht="34.200000000000003">
      <c r="A230" s="2"/>
      <c r="B230" s="33"/>
      <c r="C230" s="130">
        <v>108</v>
      </c>
      <c r="D230" s="189" t="s">
        <v>186</v>
      </c>
      <c r="E230" s="512" t="s">
        <v>247</v>
      </c>
      <c r="F230" s="287">
        <v>603</v>
      </c>
      <c r="G230" s="233" t="s">
        <v>329</v>
      </c>
      <c r="H230" s="215" t="s">
        <v>30</v>
      </c>
      <c r="I230" s="216">
        <v>1</v>
      </c>
      <c r="J230" s="191"/>
      <c r="K230" s="127">
        <f t="shared" si="18"/>
        <v>0</v>
      </c>
      <c r="L230" s="128"/>
    </row>
    <row r="231" spans="1:12" ht="45.6">
      <c r="A231" s="2"/>
      <c r="B231" s="33"/>
      <c r="C231" s="130">
        <v>109</v>
      </c>
      <c r="D231" s="189" t="s">
        <v>188</v>
      </c>
      <c r="E231" s="513"/>
      <c r="F231" s="287">
        <v>603</v>
      </c>
      <c r="G231" s="233" t="s">
        <v>330</v>
      </c>
      <c r="H231" s="215" t="s">
        <v>30</v>
      </c>
      <c r="I231" s="216">
        <v>3</v>
      </c>
      <c r="J231" s="191"/>
      <c r="K231" s="127">
        <f t="shared" si="18"/>
        <v>0</v>
      </c>
      <c r="L231" s="128"/>
    </row>
    <row r="232" spans="1:12" ht="34.200000000000003">
      <c r="A232" s="2"/>
      <c r="B232" s="33"/>
      <c r="C232" s="130">
        <v>110</v>
      </c>
      <c r="D232" s="189" t="s">
        <v>255</v>
      </c>
      <c r="E232" s="513"/>
      <c r="F232" s="287">
        <v>603</v>
      </c>
      <c r="G232" s="214" t="s">
        <v>331</v>
      </c>
      <c r="H232" s="215" t="s">
        <v>30</v>
      </c>
      <c r="I232" s="216">
        <v>1</v>
      </c>
      <c r="J232" s="191"/>
      <c r="K232" s="127">
        <f t="shared" si="18"/>
        <v>0</v>
      </c>
      <c r="L232" s="128"/>
    </row>
    <row r="233" spans="1:12" ht="22.8">
      <c r="A233" s="2"/>
      <c r="B233" s="33"/>
      <c r="C233" s="130">
        <v>111</v>
      </c>
      <c r="D233" s="189" t="s">
        <v>256</v>
      </c>
      <c r="E233" s="513"/>
      <c r="F233" s="287">
        <v>603</v>
      </c>
      <c r="G233" s="233" t="s">
        <v>332</v>
      </c>
      <c r="H233" s="215" t="s">
        <v>30</v>
      </c>
      <c r="I233" s="216">
        <v>1</v>
      </c>
      <c r="J233" s="191"/>
      <c r="K233" s="127">
        <f t="shared" si="18"/>
        <v>0</v>
      </c>
      <c r="L233" s="128"/>
    </row>
    <row r="234" spans="1:12" ht="45.6">
      <c r="A234" s="2"/>
      <c r="B234" s="33"/>
      <c r="C234" s="130">
        <v>112</v>
      </c>
      <c r="D234" s="189" t="s">
        <v>257</v>
      </c>
      <c r="E234" s="513"/>
      <c r="F234" s="287">
        <v>603</v>
      </c>
      <c r="G234" s="214" t="s">
        <v>333</v>
      </c>
      <c r="H234" s="215" t="s">
        <v>30</v>
      </c>
      <c r="I234" s="216">
        <f>+I233</f>
        <v>1</v>
      </c>
      <c r="J234" s="191"/>
      <c r="K234" s="127">
        <f t="shared" si="18"/>
        <v>0</v>
      </c>
      <c r="L234" s="128"/>
    </row>
    <row r="235" spans="1:12" ht="34.200000000000003">
      <c r="A235" s="2"/>
      <c r="B235" s="33"/>
      <c r="C235" s="130">
        <v>113</v>
      </c>
      <c r="D235" s="189" t="s">
        <v>258</v>
      </c>
      <c r="E235" s="513"/>
      <c r="F235" s="287">
        <v>603</v>
      </c>
      <c r="G235" s="214" t="s">
        <v>334</v>
      </c>
      <c r="H235" s="215" t="s">
        <v>30</v>
      </c>
      <c r="I235" s="216">
        <f>+I234</f>
        <v>1</v>
      </c>
      <c r="J235" s="191"/>
      <c r="K235" s="127">
        <f t="shared" si="18"/>
        <v>0</v>
      </c>
      <c r="L235" s="128"/>
    </row>
    <row r="236" spans="1:12" ht="34.200000000000003">
      <c r="A236" s="2"/>
      <c r="B236" s="33"/>
      <c r="C236" s="130">
        <v>114</v>
      </c>
      <c r="D236" s="189" t="s">
        <v>259</v>
      </c>
      <c r="E236" s="513"/>
      <c r="F236" s="287" t="s">
        <v>398</v>
      </c>
      <c r="G236" s="193" t="s">
        <v>335</v>
      </c>
      <c r="H236" s="186" t="s">
        <v>30</v>
      </c>
      <c r="I236" s="213">
        <v>2</v>
      </c>
      <c r="J236" s="191"/>
      <c r="K236" s="127">
        <f t="shared" si="18"/>
        <v>0</v>
      </c>
      <c r="L236" s="128"/>
    </row>
    <row r="237" spans="1:12" ht="57">
      <c r="A237" s="2"/>
      <c r="B237" s="33"/>
      <c r="C237" s="130">
        <v>115</v>
      </c>
      <c r="D237" s="189" t="s">
        <v>260</v>
      </c>
      <c r="E237" s="513"/>
      <c r="F237" s="287" t="s">
        <v>324</v>
      </c>
      <c r="G237" s="193" t="s">
        <v>336</v>
      </c>
      <c r="H237" s="186" t="s">
        <v>30</v>
      </c>
      <c r="I237" s="213">
        <v>2</v>
      </c>
      <c r="J237" s="191"/>
      <c r="K237" s="127">
        <f t="shared" si="18"/>
        <v>0</v>
      </c>
      <c r="L237" s="128"/>
    </row>
    <row r="238" spans="1:12" ht="22.8">
      <c r="A238" s="2"/>
      <c r="B238" s="33"/>
      <c r="C238" s="130">
        <v>116</v>
      </c>
      <c r="D238" s="189" t="s">
        <v>380</v>
      </c>
      <c r="E238" s="513"/>
      <c r="F238" s="287" t="s">
        <v>324</v>
      </c>
      <c r="G238" s="193" t="s">
        <v>249</v>
      </c>
      <c r="H238" s="186" t="s">
        <v>30</v>
      </c>
      <c r="I238" s="213">
        <v>2</v>
      </c>
      <c r="J238" s="191"/>
      <c r="K238" s="127">
        <f t="shared" si="18"/>
        <v>0</v>
      </c>
      <c r="L238" s="128"/>
    </row>
    <row r="239" spans="1:12" ht="22.8">
      <c r="A239" s="2"/>
      <c r="B239" s="33"/>
      <c r="C239" s="130">
        <v>117</v>
      </c>
      <c r="D239" s="189" t="s">
        <v>381</v>
      </c>
      <c r="E239" s="513"/>
      <c r="F239" s="287" t="s">
        <v>324</v>
      </c>
      <c r="G239" s="214" t="s">
        <v>337</v>
      </c>
      <c r="H239" s="215" t="s">
        <v>30</v>
      </c>
      <c r="I239" s="216">
        <v>4</v>
      </c>
      <c r="J239" s="191"/>
      <c r="K239" s="127">
        <f t="shared" si="18"/>
        <v>0</v>
      </c>
      <c r="L239" s="128"/>
    </row>
    <row r="240" spans="1:12" ht="22.8">
      <c r="A240" s="2"/>
      <c r="B240" s="33"/>
      <c r="C240" s="130">
        <v>118</v>
      </c>
      <c r="D240" s="189" t="s">
        <v>382</v>
      </c>
      <c r="E240" s="514"/>
      <c r="F240" s="287" t="s">
        <v>324</v>
      </c>
      <c r="G240" s="248" t="s">
        <v>338</v>
      </c>
      <c r="H240" s="249" t="s">
        <v>30</v>
      </c>
      <c r="I240" s="250">
        <f>+I239</f>
        <v>4</v>
      </c>
      <c r="J240" s="251"/>
      <c r="K240" s="127">
        <f t="shared" si="18"/>
        <v>0</v>
      </c>
      <c r="L240" s="128"/>
    </row>
    <row r="241" spans="1:12">
      <c r="A241" s="2"/>
      <c r="B241" s="33"/>
      <c r="C241" s="257"/>
      <c r="D241" s="158" t="s">
        <v>190</v>
      </c>
      <c r="E241" s="246"/>
      <c r="F241" s="236"/>
      <c r="G241" s="234" t="s">
        <v>52</v>
      </c>
      <c r="H241" s="236"/>
      <c r="I241" s="236"/>
      <c r="J241" s="162"/>
      <c r="K241" s="258"/>
      <c r="L241" s="128"/>
    </row>
    <row r="242" spans="1:12">
      <c r="A242" s="2"/>
      <c r="B242" s="33"/>
      <c r="C242" s="130">
        <v>119</v>
      </c>
      <c r="D242" s="189" t="s">
        <v>199</v>
      </c>
      <c r="E242" s="512" t="s">
        <v>52</v>
      </c>
      <c r="F242" s="287" t="s">
        <v>397</v>
      </c>
      <c r="G242" s="193" t="s">
        <v>53</v>
      </c>
      <c r="H242" s="186" t="s">
        <v>19</v>
      </c>
      <c r="I242" s="213">
        <f>3.3*4.03+2.8*6.1+52+40</f>
        <v>122.37899999999999</v>
      </c>
      <c r="J242" s="191"/>
      <c r="K242" s="127">
        <f t="shared" si="18"/>
        <v>0</v>
      </c>
      <c r="L242" s="128"/>
    </row>
    <row r="243" spans="1:12" ht="22.8">
      <c r="A243" s="2"/>
      <c r="B243" s="33"/>
      <c r="C243" s="130">
        <v>120</v>
      </c>
      <c r="D243" s="189" t="s">
        <v>200</v>
      </c>
      <c r="E243" s="513"/>
      <c r="F243" s="287">
        <v>603</v>
      </c>
      <c r="G243" s="193" t="s">
        <v>339</v>
      </c>
      <c r="H243" s="186" t="s">
        <v>340</v>
      </c>
      <c r="I243" s="213">
        <v>25</v>
      </c>
      <c r="J243" s="191"/>
      <c r="K243" s="127">
        <f t="shared" si="18"/>
        <v>0</v>
      </c>
      <c r="L243" s="128"/>
    </row>
    <row r="244" spans="1:12" ht="34.200000000000003">
      <c r="A244" s="2"/>
      <c r="B244" s="33"/>
      <c r="C244" s="247">
        <v>121</v>
      </c>
      <c r="D244" s="189" t="s">
        <v>201</v>
      </c>
      <c r="E244" s="514"/>
      <c r="F244" s="287" t="s">
        <v>397</v>
      </c>
      <c r="G244" s="225" t="s">
        <v>341</v>
      </c>
      <c r="H244" s="241" t="s">
        <v>19</v>
      </c>
      <c r="I244" s="242">
        <f>(37*25)-320</f>
        <v>605</v>
      </c>
      <c r="J244" s="251"/>
      <c r="K244" s="127">
        <f t="shared" si="18"/>
        <v>0</v>
      </c>
      <c r="L244" s="128"/>
    </row>
    <row r="245" spans="1:12">
      <c r="A245" s="2"/>
      <c r="B245" s="33"/>
      <c r="C245" s="257"/>
      <c r="D245" s="158" t="s">
        <v>282</v>
      </c>
      <c r="E245" s="246"/>
      <c r="F245" s="236"/>
      <c r="G245" s="234" t="s">
        <v>342</v>
      </c>
      <c r="H245" s="236"/>
      <c r="I245" s="236"/>
      <c r="J245" s="162"/>
      <c r="K245" s="258"/>
      <c r="L245" s="128"/>
    </row>
    <row r="246" spans="1:12" ht="34.200000000000003">
      <c r="A246" s="2"/>
      <c r="B246" s="33"/>
      <c r="C246" s="130">
        <v>122</v>
      </c>
      <c r="D246" s="189" t="s">
        <v>283</v>
      </c>
      <c r="E246" s="512" t="s">
        <v>191</v>
      </c>
      <c r="F246" s="287" t="s">
        <v>398</v>
      </c>
      <c r="G246" s="214" t="s">
        <v>343</v>
      </c>
      <c r="H246" s="215" t="s">
        <v>19</v>
      </c>
      <c r="I246" s="213">
        <v>24</v>
      </c>
      <c r="J246" s="191"/>
      <c r="K246" s="127">
        <f t="shared" si="18"/>
        <v>0</v>
      </c>
      <c r="L246" s="128"/>
    </row>
    <row r="247" spans="1:12" ht="45.6">
      <c r="A247" s="2"/>
      <c r="B247" s="33"/>
      <c r="C247" s="130">
        <v>123</v>
      </c>
      <c r="D247" s="189" t="s">
        <v>284</v>
      </c>
      <c r="E247" s="513"/>
      <c r="F247" s="287" t="s">
        <v>398</v>
      </c>
      <c r="G247" s="214" t="s">
        <v>344</v>
      </c>
      <c r="H247" s="215" t="s">
        <v>19</v>
      </c>
      <c r="I247" s="213">
        <v>42</v>
      </c>
      <c r="J247" s="191"/>
      <c r="K247" s="127">
        <f t="shared" si="18"/>
        <v>0</v>
      </c>
      <c r="L247" s="128"/>
    </row>
    <row r="248" spans="1:12" ht="45.6">
      <c r="A248" s="2"/>
      <c r="B248" s="33"/>
      <c r="C248" s="130">
        <v>124</v>
      </c>
      <c r="D248" s="189" t="s">
        <v>287</v>
      </c>
      <c r="E248" s="513"/>
      <c r="F248" s="287">
        <v>1101</v>
      </c>
      <c r="G248" s="214" t="s">
        <v>345</v>
      </c>
      <c r="H248" s="215" t="s">
        <v>19</v>
      </c>
      <c r="I248" s="213">
        <f>(0.7*2.05+1.92*0.97)*2+1.5*2+4*2*2+6.1*2</f>
        <v>37.794799999999995</v>
      </c>
      <c r="J248" s="191"/>
      <c r="K248" s="127">
        <f t="shared" si="18"/>
        <v>0</v>
      </c>
      <c r="L248" s="128"/>
    </row>
    <row r="249" spans="1:12" ht="79.8">
      <c r="A249" s="2"/>
      <c r="B249" s="33"/>
      <c r="C249" s="130">
        <v>125</v>
      </c>
      <c r="D249" s="189" t="s">
        <v>288</v>
      </c>
      <c r="E249" s="513"/>
      <c r="F249" s="287" t="s">
        <v>399</v>
      </c>
      <c r="G249" s="214" t="s">
        <v>346</v>
      </c>
      <c r="H249" s="215" t="s">
        <v>30</v>
      </c>
      <c r="I249" s="213">
        <v>2</v>
      </c>
      <c r="J249" s="191"/>
      <c r="K249" s="127">
        <f t="shared" si="18"/>
        <v>0</v>
      </c>
      <c r="L249" s="128"/>
    </row>
    <row r="250" spans="1:12">
      <c r="A250" s="2"/>
      <c r="B250" s="33"/>
      <c r="C250" s="130">
        <v>126</v>
      </c>
      <c r="D250" s="189" t="s">
        <v>285</v>
      </c>
      <c r="E250" s="513"/>
      <c r="F250" s="287" t="s">
        <v>398</v>
      </c>
      <c r="G250" s="193" t="s">
        <v>262</v>
      </c>
      <c r="H250" s="186" t="s">
        <v>21</v>
      </c>
      <c r="I250" s="213">
        <f>+I248</f>
        <v>37.794799999999995</v>
      </c>
      <c r="J250" s="191"/>
      <c r="K250" s="127">
        <f t="shared" si="18"/>
        <v>0</v>
      </c>
      <c r="L250" s="128"/>
    </row>
    <row r="251" spans="1:12">
      <c r="A251" s="2"/>
      <c r="B251" s="33"/>
      <c r="C251" s="130">
        <v>127</v>
      </c>
      <c r="D251" s="189" t="s">
        <v>286</v>
      </c>
      <c r="E251" s="513"/>
      <c r="F251" s="287" t="s">
        <v>398</v>
      </c>
      <c r="G251" s="214" t="s">
        <v>347</v>
      </c>
      <c r="H251" s="215" t="s">
        <v>19</v>
      </c>
      <c r="I251" s="216">
        <f>0.6*0.7*5</f>
        <v>2.1</v>
      </c>
      <c r="J251" s="191"/>
      <c r="K251" s="127">
        <f t="shared" si="18"/>
        <v>0</v>
      </c>
      <c r="L251" s="128"/>
    </row>
    <row r="252" spans="1:12" ht="22.8">
      <c r="A252" s="2"/>
      <c r="B252" s="33"/>
      <c r="C252" s="130">
        <v>128</v>
      </c>
      <c r="D252" s="189" t="s">
        <v>289</v>
      </c>
      <c r="E252" s="513"/>
      <c r="F252" s="287" t="s">
        <v>398</v>
      </c>
      <c r="G252" s="214" t="s">
        <v>348</v>
      </c>
      <c r="H252" s="215" t="s">
        <v>43</v>
      </c>
      <c r="I252" s="216">
        <f>+(1.06+1.07)*1.8</f>
        <v>3.8340000000000001</v>
      </c>
      <c r="J252" s="191"/>
      <c r="K252" s="127">
        <f t="shared" si="18"/>
        <v>0</v>
      </c>
      <c r="L252" s="128"/>
    </row>
    <row r="253" spans="1:12" ht="22.8">
      <c r="A253" s="2"/>
      <c r="B253" s="33"/>
      <c r="C253" s="130">
        <v>129</v>
      </c>
      <c r="D253" s="189" t="s">
        <v>290</v>
      </c>
      <c r="E253" s="513"/>
      <c r="F253" s="287" t="s">
        <v>398</v>
      </c>
      <c r="G253" s="214" t="s">
        <v>349</v>
      </c>
      <c r="H253" s="215" t="s">
        <v>30</v>
      </c>
      <c r="I253" s="216">
        <f>+I252</f>
        <v>3.8340000000000001</v>
      </c>
      <c r="J253" s="191"/>
      <c r="K253" s="127">
        <f t="shared" si="18"/>
        <v>0</v>
      </c>
      <c r="L253" s="128"/>
    </row>
    <row r="254" spans="1:12" ht="22.8">
      <c r="A254" s="2"/>
      <c r="B254" s="33"/>
      <c r="C254" s="130">
        <v>130</v>
      </c>
      <c r="D254" s="189" t="s">
        <v>291</v>
      </c>
      <c r="E254" s="513"/>
      <c r="F254" s="287">
        <v>603</v>
      </c>
      <c r="G254" s="214" t="s">
        <v>350</v>
      </c>
      <c r="H254" s="215" t="s">
        <v>30</v>
      </c>
      <c r="I254" s="216">
        <v>1</v>
      </c>
      <c r="J254" s="191"/>
      <c r="K254" s="127">
        <f t="shared" si="18"/>
        <v>0</v>
      </c>
      <c r="L254" s="128"/>
    </row>
    <row r="255" spans="1:12" ht="57">
      <c r="A255" s="2"/>
      <c r="B255" s="33"/>
      <c r="C255" s="130">
        <v>131</v>
      </c>
      <c r="D255" s="189" t="s">
        <v>292</v>
      </c>
      <c r="E255" s="513"/>
      <c r="F255" s="287">
        <v>603</v>
      </c>
      <c r="G255" s="214" t="s">
        <v>351</v>
      </c>
      <c r="H255" s="215" t="s">
        <v>30</v>
      </c>
      <c r="I255" s="216">
        <f>+I254</f>
        <v>1</v>
      </c>
      <c r="J255" s="191"/>
      <c r="K255" s="127">
        <f t="shared" si="18"/>
        <v>0</v>
      </c>
      <c r="L255" s="128"/>
    </row>
    <row r="256" spans="1:12">
      <c r="A256" s="2"/>
      <c r="B256" s="33"/>
      <c r="C256" s="130">
        <v>132</v>
      </c>
      <c r="D256" s="189" t="s">
        <v>293</v>
      </c>
      <c r="E256" s="513"/>
      <c r="F256" s="287" t="s">
        <v>324</v>
      </c>
      <c r="G256" s="214" t="s">
        <v>352</v>
      </c>
      <c r="H256" s="215" t="s">
        <v>30</v>
      </c>
      <c r="I256" s="216">
        <f>+I257+I258</f>
        <v>4</v>
      </c>
      <c r="J256" s="191"/>
      <c r="K256" s="127">
        <f t="shared" si="18"/>
        <v>0</v>
      </c>
      <c r="L256" s="128"/>
    </row>
    <row r="257" spans="1:12" ht="22.8">
      <c r="A257" s="2"/>
      <c r="B257" s="33"/>
      <c r="C257" s="130">
        <v>133</v>
      </c>
      <c r="D257" s="189" t="s">
        <v>294</v>
      </c>
      <c r="E257" s="513"/>
      <c r="F257" s="287">
        <v>603</v>
      </c>
      <c r="G257" s="214" t="s">
        <v>353</v>
      </c>
      <c r="H257" s="215" t="s">
        <v>30</v>
      </c>
      <c r="I257" s="216">
        <f>+I255</f>
        <v>1</v>
      </c>
      <c r="J257" s="191"/>
      <c r="K257" s="127">
        <f t="shared" si="18"/>
        <v>0</v>
      </c>
      <c r="L257" s="128"/>
    </row>
    <row r="258" spans="1:12" ht="22.8">
      <c r="A258" s="2"/>
      <c r="B258" s="33"/>
      <c r="C258" s="130">
        <v>134</v>
      </c>
      <c r="D258" s="189" t="s">
        <v>295</v>
      </c>
      <c r="E258" s="513"/>
      <c r="F258" s="287">
        <v>502</v>
      </c>
      <c r="G258" s="214" t="s">
        <v>354</v>
      </c>
      <c r="H258" s="215" t="s">
        <v>30</v>
      </c>
      <c r="I258" s="216">
        <v>3</v>
      </c>
      <c r="J258" s="191"/>
      <c r="K258" s="127">
        <f t="shared" si="18"/>
        <v>0</v>
      </c>
      <c r="L258" s="128"/>
    </row>
    <row r="259" spans="1:12" ht="68.400000000000006">
      <c r="A259" s="2"/>
      <c r="B259" s="33"/>
      <c r="C259" s="130">
        <v>135</v>
      </c>
      <c r="D259" s="189" t="s">
        <v>296</v>
      </c>
      <c r="E259" s="513"/>
      <c r="F259" s="287" t="s">
        <v>400</v>
      </c>
      <c r="G259" s="193" t="s">
        <v>355</v>
      </c>
      <c r="H259" s="186" t="s">
        <v>19</v>
      </c>
      <c r="I259" s="213">
        <f>1.1*0.6+2.07*2.67</f>
        <v>6.1868999999999996</v>
      </c>
      <c r="J259" s="191"/>
      <c r="K259" s="127">
        <f t="shared" si="18"/>
        <v>0</v>
      </c>
      <c r="L259" s="128"/>
    </row>
    <row r="260" spans="1:12" ht="45.6">
      <c r="A260" s="2"/>
      <c r="B260" s="33"/>
      <c r="C260" s="130">
        <v>136</v>
      </c>
      <c r="D260" s="189" t="s">
        <v>297</v>
      </c>
      <c r="E260" s="513"/>
      <c r="F260" s="287">
        <v>502</v>
      </c>
      <c r="G260" s="193" t="s">
        <v>356</v>
      </c>
      <c r="H260" s="186" t="s">
        <v>19</v>
      </c>
      <c r="I260" s="213">
        <f>+I261</f>
        <v>11.426</v>
      </c>
      <c r="J260" s="191"/>
      <c r="K260" s="127">
        <f t="shared" si="18"/>
        <v>0</v>
      </c>
      <c r="L260" s="128"/>
    </row>
    <row r="261" spans="1:12" ht="45.6">
      <c r="A261" s="2"/>
      <c r="B261" s="33"/>
      <c r="C261" s="130">
        <v>137</v>
      </c>
      <c r="D261" s="189" t="s">
        <v>298</v>
      </c>
      <c r="E261" s="513"/>
      <c r="F261" s="287">
        <v>502</v>
      </c>
      <c r="G261" s="193" t="s">
        <v>357</v>
      </c>
      <c r="H261" s="186" t="s">
        <v>19</v>
      </c>
      <c r="I261" s="213">
        <f>1.4*2.5*2+2*1.1+1.06*2.1</f>
        <v>11.426</v>
      </c>
      <c r="J261" s="191"/>
      <c r="K261" s="127">
        <f t="shared" si="18"/>
        <v>0</v>
      </c>
      <c r="L261" s="128"/>
    </row>
    <row r="262" spans="1:12" ht="22.8">
      <c r="A262" s="2"/>
      <c r="B262" s="33"/>
      <c r="C262" s="130">
        <v>138</v>
      </c>
      <c r="D262" s="189" t="s">
        <v>383</v>
      </c>
      <c r="E262" s="513"/>
      <c r="F262" s="287">
        <v>1101</v>
      </c>
      <c r="G262" s="214" t="s">
        <v>270</v>
      </c>
      <c r="H262" s="186" t="s">
        <v>30</v>
      </c>
      <c r="I262" s="213">
        <v>1</v>
      </c>
      <c r="J262" s="191"/>
      <c r="K262" s="127">
        <f t="shared" si="18"/>
        <v>0</v>
      </c>
      <c r="L262" s="128"/>
    </row>
    <row r="263" spans="1:12" ht="34.200000000000003">
      <c r="A263" s="2"/>
      <c r="B263" s="33"/>
      <c r="C263" s="130">
        <v>139</v>
      </c>
      <c r="D263" s="189" t="s">
        <v>384</v>
      </c>
      <c r="E263" s="513"/>
      <c r="F263" s="287" t="s">
        <v>401</v>
      </c>
      <c r="G263" s="214" t="s">
        <v>358</v>
      </c>
      <c r="H263" s="186" t="s">
        <v>30</v>
      </c>
      <c r="I263" s="213">
        <v>1</v>
      </c>
      <c r="J263" s="191"/>
      <c r="K263" s="127">
        <f t="shared" si="18"/>
        <v>0</v>
      </c>
      <c r="L263" s="128"/>
    </row>
    <row r="264" spans="1:12" ht="57">
      <c r="A264" s="2"/>
      <c r="B264" s="33"/>
      <c r="C264" s="130">
        <v>140</v>
      </c>
      <c r="D264" s="189" t="s">
        <v>385</v>
      </c>
      <c r="E264" s="513"/>
      <c r="F264" s="287" t="s">
        <v>402</v>
      </c>
      <c r="G264" s="214" t="s">
        <v>359</v>
      </c>
      <c r="H264" s="186" t="s">
        <v>30</v>
      </c>
      <c r="I264" s="213">
        <f>+I263</f>
        <v>1</v>
      </c>
      <c r="J264" s="191"/>
      <c r="K264" s="127">
        <f t="shared" si="18"/>
        <v>0</v>
      </c>
      <c r="L264" s="128"/>
    </row>
    <row r="265" spans="1:12" ht="34.200000000000003">
      <c r="A265" s="2"/>
      <c r="B265" s="33"/>
      <c r="C265" s="130">
        <v>141</v>
      </c>
      <c r="D265" s="189" t="s">
        <v>386</v>
      </c>
      <c r="E265" s="513"/>
      <c r="F265" s="287">
        <v>502</v>
      </c>
      <c r="G265" s="214" t="s">
        <v>360</v>
      </c>
      <c r="H265" s="186" t="s">
        <v>30</v>
      </c>
      <c r="I265" s="213">
        <v>1</v>
      </c>
      <c r="J265" s="191"/>
      <c r="K265" s="127">
        <f t="shared" si="18"/>
        <v>0</v>
      </c>
      <c r="L265" s="128"/>
    </row>
    <row r="266" spans="1:12" ht="45.6">
      <c r="A266" s="2"/>
      <c r="B266" s="33"/>
      <c r="C266" s="130">
        <v>142</v>
      </c>
      <c r="D266" s="189" t="s">
        <v>387</v>
      </c>
      <c r="E266" s="514"/>
      <c r="F266" s="287">
        <v>502</v>
      </c>
      <c r="G266" s="248" t="s">
        <v>361</v>
      </c>
      <c r="H266" s="241" t="s">
        <v>30</v>
      </c>
      <c r="I266" s="242">
        <f>+I265</f>
        <v>1</v>
      </c>
      <c r="J266" s="251"/>
      <c r="K266" s="127">
        <f t="shared" si="18"/>
        <v>0</v>
      </c>
      <c r="L266" s="128"/>
    </row>
    <row r="267" spans="1:12">
      <c r="A267" s="2"/>
      <c r="B267" s="33"/>
      <c r="C267" s="257"/>
      <c r="D267" s="158" t="s">
        <v>299</v>
      </c>
      <c r="E267" s="246"/>
      <c r="F267" s="236"/>
      <c r="G267" s="234" t="s">
        <v>76</v>
      </c>
      <c r="H267" s="236"/>
      <c r="I267" s="236"/>
      <c r="J267" s="162"/>
      <c r="K267" s="258"/>
      <c r="L267" s="128"/>
    </row>
    <row r="268" spans="1:12">
      <c r="A268" s="2"/>
      <c r="B268" s="33"/>
      <c r="C268" s="130">
        <v>145</v>
      </c>
      <c r="D268" s="189" t="s">
        <v>300</v>
      </c>
      <c r="E268" s="512" t="s">
        <v>76</v>
      </c>
      <c r="F268" s="287" t="s">
        <v>324</v>
      </c>
      <c r="G268" s="214" t="s">
        <v>279</v>
      </c>
      <c r="H268" s="215" t="s">
        <v>19</v>
      </c>
      <c r="I268" s="216">
        <f>+I269</f>
        <v>153.76806250000001</v>
      </c>
      <c r="J268" s="191"/>
      <c r="K268" s="127">
        <f t="shared" si="18"/>
        <v>0</v>
      </c>
      <c r="L268" s="128"/>
    </row>
    <row r="269" spans="1:12" ht="57">
      <c r="A269" s="2"/>
      <c r="B269" s="33"/>
      <c r="C269" s="130">
        <v>146</v>
      </c>
      <c r="D269" s="189" t="s">
        <v>301</v>
      </c>
      <c r="E269" s="513"/>
      <c r="F269" s="287" t="s">
        <v>324</v>
      </c>
      <c r="G269" s="193" t="s">
        <v>362</v>
      </c>
      <c r="H269" s="186" t="s">
        <v>19</v>
      </c>
      <c r="I269" s="216">
        <f>2.8*7.2*2+3.6*6.1+3.25*0.65*2.85*3.3+1.6*6.1+0.5*4+2.8*6.1+7.13*6</f>
        <v>153.76806250000001</v>
      </c>
      <c r="J269" s="191"/>
      <c r="K269" s="127">
        <f t="shared" si="18"/>
        <v>0</v>
      </c>
      <c r="L269" s="128"/>
    </row>
    <row r="270" spans="1:12" ht="57">
      <c r="A270" s="2"/>
      <c r="B270" s="33"/>
      <c r="C270" s="130">
        <v>147</v>
      </c>
      <c r="D270" s="189" t="s">
        <v>302</v>
      </c>
      <c r="E270" s="513"/>
      <c r="F270" s="287" t="s">
        <v>324</v>
      </c>
      <c r="G270" s="193" t="s">
        <v>363</v>
      </c>
      <c r="H270" s="186" t="s">
        <v>21</v>
      </c>
      <c r="I270" s="216">
        <v>200</v>
      </c>
      <c r="J270" s="191"/>
      <c r="K270" s="127">
        <f t="shared" si="18"/>
        <v>0</v>
      </c>
      <c r="L270" s="128"/>
    </row>
    <row r="271" spans="1:12" ht="57">
      <c r="A271" s="2"/>
      <c r="B271" s="33"/>
      <c r="C271" s="130">
        <v>148</v>
      </c>
      <c r="D271" s="189" t="s">
        <v>388</v>
      </c>
      <c r="E271" s="513"/>
      <c r="F271" s="287">
        <v>603</v>
      </c>
      <c r="G271" s="233" t="s">
        <v>364</v>
      </c>
      <c r="H271" s="215" t="s">
        <v>19</v>
      </c>
      <c r="I271" s="216">
        <f>2.5*3*4</f>
        <v>30</v>
      </c>
      <c r="J271" s="191"/>
      <c r="K271" s="127">
        <f t="shared" si="18"/>
        <v>0</v>
      </c>
      <c r="L271" s="128"/>
    </row>
    <row r="272" spans="1:12" ht="57">
      <c r="A272" s="2"/>
      <c r="B272" s="33"/>
      <c r="C272" s="130">
        <v>149</v>
      </c>
      <c r="D272" s="189" t="s">
        <v>389</v>
      </c>
      <c r="E272" s="513"/>
      <c r="F272" s="287">
        <v>603</v>
      </c>
      <c r="G272" s="214" t="s">
        <v>365</v>
      </c>
      <c r="H272" s="215" t="s">
        <v>19</v>
      </c>
      <c r="I272" s="216">
        <f>1.85*2.2+I273/3.5</f>
        <v>19.07</v>
      </c>
      <c r="J272" s="191"/>
      <c r="K272" s="127">
        <f t="shared" si="18"/>
        <v>0</v>
      </c>
      <c r="L272" s="128"/>
    </row>
    <row r="273" spans="1:12" ht="65.400000000000006" customHeight="1">
      <c r="A273" s="2"/>
      <c r="B273" s="33"/>
      <c r="C273" s="130">
        <v>150</v>
      </c>
      <c r="D273" s="189" t="s">
        <v>390</v>
      </c>
      <c r="E273" s="514"/>
      <c r="F273" s="287">
        <v>502</v>
      </c>
      <c r="G273" s="233" t="s">
        <v>366</v>
      </c>
      <c r="H273" s="215" t="s">
        <v>19</v>
      </c>
      <c r="I273" s="216">
        <f>21*2.5</f>
        <v>52.5</v>
      </c>
      <c r="J273" s="191"/>
      <c r="K273" s="127">
        <f t="shared" si="18"/>
        <v>0</v>
      </c>
      <c r="L273" s="128"/>
    </row>
    <row r="274" spans="1:12">
      <c r="A274" s="2"/>
      <c r="B274" s="33"/>
      <c r="C274" s="257"/>
      <c r="D274" s="158" t="s">
        <v>303</v>
      </c>
      <c r="E274" s="246"/>
      <c r="F274" s="236"/>
      <c r="G274" s="234" t="s">
        <v>367</v>
      </c>
      <c r="H274" s="236"/>
      <c r="I274" s="236"/>
      <c r="J274" s="162"/>
      <c r="K274" s="258"/>
      <c r="L274" s="128"/>
    </row>
    <row r="275" spans="1:12" ht="28.2" thickBot="1">
      <c r="A275" s="2"/>
      <c r="B275" s="33"/>
      <c r="C275" s="259">
        <v>151</v>
      </c>
      <c r="D275" s="260" t="s">
        <v>304</v>
      </c>
      <c r="E275" s="266" t="s">
        <v>391</v>
      </c>
      <c r="F275" s="261" t="s">
        <v>398</v>
      </c>
      <c r="G275" s="262" t="s">
        <v>368</v>
      </c>
      <c r="H275" s="263" t="s">
        <v>21</v>
      </c>
      <c r="I275" s="264">
        <v>4</v>
      </c>
      <c r="J275" s="265"/>
      <c r="K275" s="279">
        <f t="shared" si="18"/>
        <v>0</v>
      </c>
      <c r="L275" s="128"/>
    </row>
    <row r="276" spans="1:12" ht="14.4" thickBot="1">
      <c r="B276" s="3"/>
      <c r="C276" s="131" t="s">
        <v>35</v>
      </c>
      <c r="D276" s="132"/>
      <c r="E276" s="133"/>
      <c r="F276" s="165"/>
      <c r="G276" s="132"/>
      <c r="H276" s="132"/>
      <c r="I276" s="220"/>
      <c r="J276" s="132"/>
      <c r="K276" s="135">
        <f>+SUM(K222:K275)</f>
        <v>0</v>
      </c>
      <c r="L276" s="123"/>
    </row>
    <row r="277" spans="1:12" ht="14.4" thickBot="1">
      <c r="B277" s="3"/>
      <c r="C277" s="120" t="s">
        <v>392</v>
      </c>
      <c r="D277" s="121"/>
      <c r="E277" s="121"/>
      <c r="F277" s="164"/>
      <c r="G277" s="121"/>
      <c r="H277" s="121"/>
      <c r="I277" s="121"/>
      <c r="J277" s="121"/>
      <c r="K277" s="122"/>
      <c r="L277" s="123"/>
    </row>
    <row r="278" spans="1:12">
      <c r="A278" s="2"/>
      <c r="B278" s="33"/>
      <c r="C278" s="157"/>
      <c r="D278" s="158" t="s">
        <v>36</v>
      </c>
      <c r="E278" s="158"/>
      <c r="F278" s="158"/>
      <c r="G278" s="212" t="s">
        <v>77</v>
      </c>
      <c r="H278" s="160"/>
      <c r="I278" s="161"/>
      <c r="J278" s="162"/>
      <c r="K278" s="163"/>
      <c r="L278" s="128"/>
    </row>
    <row r="279" spans="1:12" ht="22.8">
      <c r="A279" s="2"/>
      <c r="B279" s="33"/>
      <c r="C279" s="125">
        <v>152</v>
      </c>
      <c r="D279" s="142" t="s">
        <v>38</v>
      </c>
      <c r="E279" s="495" t="s">
        <v>77</v>
      </c>
      <c r="F279" s="142" t="s">
        <v>412</v>
      </c>
      <c r="G279" s="193" t="s">
        <v>369</v>
      </c>
      <c r="H279" s="186" t="s">
        <v>30</v>
      </c>
      <c r="I279" s="213">
        <v>50</v>
      </c>
      <c r="J279" s="126"/>
      <c r="K279" s="127">
        <f t="shared" ref="K279:K280" si="19">+J279*I279</f>
        <v>0</v>
      </c>
      <c r="L279" s="128"/>
    </row>
    <row r="280" spans="1:12" ht="75.599999999999994" customHeight="1">
      <c r="A280" s="2"/>
      <c r="B280" s="33"/>
      <c r="C280" s="125">
        <v>153</v>
      </c>
      <c r="D280" s="142" t="s">
        <v>40</v>
      </c>
      <c r="E280" s="503"/>
      <c r="F280" s="142" t="s">
        <v>412</v>
      </c>
      <c r="G280" s="193" t="s">
        <v>370</v>
      </c>
      <c r="H280" s="186" t="s">
        <v>30</v>
      </c>
      <c r="I280" s="213">
        <v>30</v>
      </c>
      <c r="J280" s="126"/>
      <c r="K280" s="127">
        <f t="shared" si="19"/>
        <v>0</v>
      </c>
      <c r="L280" s="128"/>
    </row>
    <row r="281" spans="1:12">
      <c r="A281" s="2"/>
      <c r="B281" s="33"/>
      <c r="C281" s="157"/>
      <c r="D281" s="158" t="s">
        <v>44</v>
      </c>
      <c r="E281" s="158"/>
      <c r="F281" s="158"/>
      <c r="G281" s="231" t="s">
        <v>208</v>
      </c>
      <c r="H281" s="230"/>
      <c r="I281" s="232"/>
      <c r="J281" s="162"/>
      <c r="K281" s="163"/>
      <c r="L281" s="128"/>
    </row>
    <row r="282" spans="1:12" ht="57">
      <c r="A282" s="2"/>
      <c r="B282" s="33"/>
      <c r="C282" s="125">
        <v>154</v>
      </c>
      <c r="D282" s="142" t="s">
        <v>45</v>
      </c>
      <c r="E282" s="495" t="s">
        <v>208</v>
      </c>
      <c r="F282" s="142" t="s">
        <v>416</v>
      </c>
      <c r="G282" s="193" t="s">
        <v>371</v>
      </c>
      <c r="H282" s="186" t="s">
        <v>30</v>
      </c>
      <c r="I282" s="213">
        <v>6</v>
      </c>
      <c r="J282" s="126"/>
      <c r="K282" s="127">
        <f t="shared" ref="K282:K283" si="20">+J282*I282</f>
        <v>0</v>
      </c>
      <c r="L282" s="128"/>
    </row>
    <row r="283" spans="1:12" ht="68.400000000000006">
      <c r="A283" s="2"/>
      <c r="B283" s="33"/>
      <c r="C283" s="125">
        <v>155</v>
      </c>
      <c r="D283" s="142" t="s">
        <v>46</v>
      </c>
      <c r="E283" s="503"/>
      <c r="F283" s="142" t="s">
        <v>416</v>
      </c>
      <c r="G283" s="193" t="s">
        <v>308</v>
      </c>
      <c r="H283" s="186" t="s">
        <v>30</v>
      </c>
      <c r="I283" s="213">
        <v>6</v>
      </c>
      <c r="J283" s="140"/>
      <c r="K283" s="127">
        <f t="shared" si="20"/>
        <v>0</v>
      </c>
      <c r="L283" s="128"/>
    </row>
    <row r="284" spans="1:12">
      <c r="A284" s="2"/>
      <c r="B284" s="33"/>
      <c r="C284" s="157"/>
      <c r="D284" s="158" t="s">
        <v>49</v>
      </c>
      <c r="E284" s="158"/>
      <c r="F284" s="158"/>
      <c r="G284" s="231" t="s">
        <v>78</v>
      </c>
      <c r="H284" s="230"/>
      <c r="I284" s="232"/>
      <c r="J284" s="162"/>
      <c r="K284" s="163"/>
      <c r="L284" s="128"/>
    </row>
    <row r="285" spans="1:12" ht="91.95" customHeight="1">
      <c r="A285" s="2"/>
      <c r="B285" s="33"/>
      <c r="C285" s="125">
        <v>156</v>
      </c>
      <c r="D285" s="142" t="s">
        <v>51</v>
      </c>
      <c r="E285" s="495" t="s">
        <v>78</v>
      </c>
      <c r="F285" s="142" t="s">
        <v>411</v>
      </c>
      <c r="G285" s="193" t="s">
        <v>211</v>
      </c>
      <c r="H285" s="186" t="s">
        <v>30</v>
      </c>
      <c r="I285" s="213">
        <v>26</v>
      </c>
      <c r="J285" s="140"/>
      <c r="K285" s="127">
        <f t="shared" ref="K285:K287" si="21">+J285*I285</f>
        <v>0</v>
      </c>
      <c r="L285" s="128"/>
    </row>
    <row r="286" spans="1:12" ht="76.95" customHeight="1">
      <c r="A286" s="2"/>
      <c r="B286" s="33"/>
      <c r="C286" s="125">
        <v>157</v>
      </c>
      <c r="D286" s="142" t="s">
        <v>54</v>
      </c>
      <c r="E286" s="496"/>
      <c r="F286" s="142" t="s">
        <v>411</v>
      </c>
      <c r="G286" s="225" t="s">
        <v>372</v>
      </c>
      <c r="H286" s="186" t="s">
        <v>30</v>
      </c>
      <c r="I286" s="213">
        <v>6</v>
      </c>
      <c r="J286" s="140"/>
      <c r="K286" s="127">
        <f t="shared" si="21"/>
        <v>0</v>
      </c>
      <c r="L286" s="128"/>
    </row>
    <row r="287" spans="1:12" ht="46.2" customHeight="1">
      <c r="A287" s="2"/>
      <c r="B287" s="33"/>
      <c r="C287" s="125">
        <v>158</v>
      </c>
      <c r="D287" s="142" t="s">
        <v>55</v>
      </c>
      <c r="E287" s="503"/>
      <c r="F287" s="142" t="s">
        <v>411</v>
      </c>
      <c r="G287" s="186" t="s">
        <v>216</v>
      </c>
      <c r="H287" s="186" t="s">
        <v>30</v>
      </c>
      <c r="I287" s="213">
        <v>8</v>
      </c>
      <c r="J287" s="140"/>
      <c r="K287" s="127">
        <f t="shared" si="21"/>
        <v>0</v>
      </c>
      <c r="L287" s="128"/>
    </row>
    <row r="288" spans="1:12" ht="14.4" thickBot="1">
      <c r="A288" s="2"/>
      <c r="B288" s="33"/>
      <c r="C288" s="289"/>
      <c r="D288" s="188" t="s">
        <v>57</v>
      </c>
      <c r="E288" s="188"/>
      <c r="F288" s="188"/>
      <c r="G288" s="290" t="s">
        <v>79</v>
      </c>
      <c r="H288" s="291"/>
      <c r="I288" s="292"/>
      <c r="J288" s="293"/>
      <c r="K288" s="294"/>
      <c r="L288" s="128"/>
    </row>
    <row r="289" spans="1:12" ht="27.6">
      <c r="A289" s="2"/>
      <c r="B289" s="33"/>
      <c r="C289" s="267">
        <v>159</v>
      </c>
      <c r="D289" s="268" t="s">
        <v>58</v>
      </c>
      <c r="E289" s="509" t="s">
        <v>79</v>
      </c>
      <c r="F289" s="269" t="s">
        <v>422</v>
      </c>
      <c r="G289" s="270" t="s">
        <v>218</v>
      </c>
      <c r="H289" s="271" t="s">
        <v>30</v>
      </c>
      <c r="I289" s="280">
        <v>2</v>
      </c>
      <c r="J289" s="272"/>
      <c r="K289" s="273">
        <f t="shared" ref="K289:K299" si="22">+J289*I289</f>
        <v>0</v>
      </c>
      <c r="L289" s="128"/>
    </row>
    <row r="290" spans="1:12" ht="201" customHeight="1">
      <c r="A290" s="2"/>
      <c r="B290" s="33"/>
      <c r="C290" s="295">
        <v>160</v>
      </c>
      <c r="D290" s="142" t="s">
        <v>59</v>
      </c>
      <c r="E290" s="510"/>
      <c r="F290" s="136" t="s">
        <v>422</v>
      </c>
      <c r="G290" s="193" t="s">
        <v>373</v>
      </c>
      <c r="H290" s="186" t="s">
        <v>30</v>
      </c>
      <c r="I290" s="187">
        <v>2</v>
      </c>
      <c r="J290" s="140"/>
      <c r="K290" s="296">
        <f t="shared" si="22"/>
        <v>0</v>
      </c>
      <c r="L290" s="128"/>
    </row>
    <row r="291" spans="1:12" ht="27.6">
      <c r="A291" s="2"/>
      <c r="B291" s="33"/>
      <c r="C291" s="295">
        <v>161</v>
      </c>
      <c r="D291" s="142" t="s">
        <v>60</v>
      </c>
      <c r="E291" s="510"/>
      <c r="F291" s="136" t="s">
        <v>422</v>
      </c>
      <c r="G291" s="193" t="s">
        <v>374</v>
      </c>
      <c r="H291" s="186" t="s">
        <v>21</v>
      </c>
      <c r="I291" s="187">
        <v>30</v>
      </c>
      <c r="J291" s="140"/>
      <c r="K291" s="296">
        <f t="shared" si="22"/>
        <v>0</v>
      </c>
      <c r="L291" s="128"/>
    </row>
    <row r="292" spans="1:12" ht="45.6">
      <c r="A292" s="2"/>
      <c r="B292" s="33"/>
      <c r="C292" s="295">
        <v>162</v>
      </c>
      <c r="D292" s="142" t="s">
        <v>61</v>
      </c>
      <c r="E292" s="510"/>
      <c r="F292" s="136" t="s">
        <v>422</v>
      </c>
      <c r="G292" s="193" t="s">
        <v>375</v>
      </c>
      <c r="H292" s="186" t="s">
        <v>21</v>
      </c>
      <c r="I292" s="187">
        <v>30</v>
      </c>
      <c r="J292" s="191"/>
      <c r="K292" s="296">
        <f t="shared" si="22"/>
        <v>0</v>
      </c>
      <c r="L292" s="128"/>
    </row>
    <row r="293" spans="1:12" ht="27.6">
      <c r="A293" s="2"/>
      <c r="B293" s="33"/>
      <c r="C293" s="295">
        <v>163</v>
      </c>
      <c r="D293" s="142" t="s">
        <v>62</v>
      </c>
      <c r="E293" s="510"/>
      <c r="F293" s="136" t="s">
        <v>422</v>
      </c>
      <c r="G293" s="193" t="s">
        <v>227</v>
      </c>
      <c r="H293" s="186" t="s">
        <v>21</v>
      </c>
      <c r="I293" s="187">
        <v>170</v>
      </c>
      <c r="J293" s="140"/>
      <c r="K293" s="296">
        <f t="shared" si="22"/>
        <v>0</v>
      </c>
      <c r="L293" s="128"/>
    </row>
    <row r="294" spans="1:12" ht="27.6">
      <c r="A294" s="2"/>
      <c r="B294" s="33"/>
      <c r="C294" s="295">
        <v>164</v>
      </c>
      <c r="D294" s="142" t="s">
        <v>63</v>
      </c>
      <c r="E294" s="510"/>
      <c r="F294" s="136" t="s">
        <v>422</v>
      </c>
      <c r="G294" s="193" t="s">
        <v>314</v>
      </c>
      <c r="H294" s="186" t="s">
        <v>21</v>
      </c>
      <c r="I294" s="187">
        <v>100</v>
      </c>
      <c r="J294" s="140"/>
      <c r="K294" s="296">
        <f t="shared" si="22"/>
        <v>0</v>
      </c>
      <c r="L294" s="128"/>
    </row>
    <row r="295" spans="1:12" ht="45.6">
      <c r="A295" s="2"/>
      <c r="B295" s="33"/>
      <c r="C295" s="295">
        <v>165</v>
      </c>
      <c r="D295" s="142" t="s">
        <v>64</v>
      </c>
      <c r="E295" s="510"/>
      <c r="F295" s="136" t="s">
        <v>422</v>
      </c>
      <c r="G295" s="193" t="s">
        <v>376</v>
      </c>
      <c r="H295" s="186" t="s">
        <v>21</v>
      </c>
      <c r="I295" s="187">
        <v>80</v>
      </c>
      <c r="J295" s="140"/>
      <c r="K295" s="296">
        <f t="shared" si="22"/>
        <v>0</v>
      </c>
      <c r="L295" s="128"/>
    </row>
    <row r="296" spans="1:12" ht="45.6">
      <c r="A296" s="2"/>
      <c r="B296" s="33"/>
      <c r="C296" s="295">
        <v>166</v>
      </c>
      <c r="D296" s="142" t="s">
        <v>66</v>
      </c>
      <c r="E296" s="510"/>
      <c r="F296" s="136" t="s">
        <v>422</v>
      </c>
      <c r="G296" s="193" t="s">
        <v>315</v>
      </c>
      <c r="H296" s="186" t="s">
        <v>21</v>
      </c>
      <c r="I296" s="187">
        <v>50</v>
      </c>
      <c r="J296" s="140"/>
      <c r="K296" s="296">
        <f t="shared" si="22"/>
        <v>0</v>
      </c>
      <c r="L296" s="128"/>
    </row>
    <row r="297" spans="1:12" ht="45.6">
      <c r="A297" s="2"/>
      <c r="B297" s="33"/>
      <c r="C297" s="295">
        <v>167</v>
      </c>
      <c r="D297" s="142" t="s">
        <v>67</v>
      </c>
      <c r="E297" s="510"/>
      <c r="F297" s="136" t="s">
        <v>422</v>
      </c>
      <c r="G297" s="193" t="s">
        <v>377</v>
      </c>
      <c r="H297" s="227" t="s">
        <v>21</v>
      </c>
      <c r="I297" s="187">
        <v>30</v>
      </c>
      <c r="J297" s="140"/>
      <c r="K297" s="296">
        <f t="shared" si="22"/>
        <v>0</v>
      </c>
      <c r="L297" s="128"/>
    </row>
    <row r="298" spans="1:12" ht="34.200000000000003">
      <c r="A298" s="2"/>
      <c r="B298" s="33"/>
      <c r="C298" s="295">
        <v>168</v>
      </c>
      <c r="D298" s="142" t="s">
        <v>68</v>
      </c>
      <c r="E298" s="510"/>
      <c r="F298" s="136" t="s">
        <v>422</v>
      </c>
      <c r="G298" s="193" t="s">
        <v>378</v>
      </c>
      <c r="H298" s="227" t="s">
        <v>21</v>
      </c>
      <c r="I298" s="187">
        <v>100</v>
      </c>
      <c r="J298" s="140"/>
      <c r="K298" s="296">
        <f t="shared" si="22"/>
        <v>0</v>
      </c>
      <c r="L298" s="128"/>
    </row>
    <row r="299" spans="1:12" ht="197.4" customHeight="1" thickBot="1">
      <c r="A299" s="2"/>
      <c r="B299" s="33"/>
      <c r="C299" s="281">
        <v>169</v>
      </c>
      <c r="D299" s="274" t="s">
        <v>69</v>
      </c>
      <c r="E299" s="511"/>
      <c r="F299" s="275" t="s">
        <v>422</v>
      </c>
      <c r="G299" s="276" t="s">
        <v>379</v>
      </c>
      <c r="H299" s="297" t="s">
        <v>30</v>
      </c>
      <c r="I299" s="282">
        <v>1</v>
      </c>
      <c r="J299" s="278"/>
      <c r="K299" s="283">
        <f t="shared" si="22"/>
        <v>0</v>
      </c>
      <c r="L299" s="128"/>
    </row>
    <row r="300" spans="1:12" ht="14.4" thickBot="1">
      <c r="B300" s="3"/>
      <c r="C300" s="131" t="s">
        <v>35</v>
      </c>
      <c r="D300" s="132"/>
      <c r="E300" s="133"/>
      <c r="F300" s="132"/>
      <c r="G300" s="132"/>
      <c r="H300" s="132"/>
      <c r="I300" s="220"/>
      <c r="J300" s="132"/>
      <c r="K300" s="135">
        <f>+SUM(K278:K299)</f>
        <v>0</v>
      </c>
      <c r="L300" s="123"/>
    </row>
    <row r="301" spans="1:12" ht="14.4" thickBot="1">
      <c r="B301" s="3"/>
      <c r="C301" s="120" t="s">
        <v>393</v>
      </c>
      <c r="D301" s="121"/>
      <c r="E301" s="121"/>
      <c r="F301" s="121"/>
      <c r="G301" s="121"/>
      <c r="H301" s="121"/>
      <c r="I301" s="121"/>
      <c r="J301" s="121"/>
      <c r="K301" s="122"/>
      <c r="L301" s="123"/>
    </row>
    <row r="302" spans="1:12">
      <c r="B302" s="3"/>
      <c r="C302" s="125">
        <v>170</v>
      </c>
      <c r="D302" s="142"/>
      <c r="E302" s="184"/>
      <c r="F302" s="136" t="s">
        <v>428</v>
      </c>
      <c r="G302" s="193" t="s">
        <v>83</v>
      </c>
      <c r="H302" s="186" t="s">
        <v>42</v>
      </c>
      <c r="I302" s="213">
        <v>40</v>
      </c>
      <c r="J302" s="140"/>
      <c r="K302" s="127"/>
      <c r="L302" s="123"/>
    </row>
    <row r="303" spans="1:12">
      <c r="B303" s="3"/>
      <c r="C303" s="125">
        <v>171</v>
      </c>
      <c r="D303" s="142" t="s">
        <v>84</v>
      </c>
      <c r="E303" s="184"/>
      <c r="F303" s="136" t="s">
        <v>428</v>
      </c>
      <c r="G303" s="193" t="s">
        <v>86</v>
      </c>
      <c r="H303" s="186" t="s">
        <v>30</v>
      </c>
      <c r="I303" s="213">
        <v>1</v>
      </c>
      <c r="J303" s="140"/>
      <c r="K303" s="127">
        <f t="shared" ref="K303" si="23">+J303*I303</f>
        <v>0</v>
      </c>
      <c r="L303" s="128"/>
    </row>
    <row r="304" spans="1:12" ht="14.4" thickBot="1">
      <c r="B304" s="3"/>
      <c r="C304" s="143" t="s">
        <v>35</v>
      </c>
      <c r="D304" s="144"/>
      <c r="E304" s="145"/>
      <c r="F304" s="144"/>
      <c r="G304" s="144"/>
      <c r="H304" s="144"/>
      <c r="I304" s="146"/>
      <c r="J304" s="144"/>
      <c r="K304" s="147">
        <f>+SUM(K303:K303)</f>
        <v>0</v>
      </c>
      <c r="L304" s="128"/>
    </row>
    <row r="305" spans="2:12" ht="14.4" thickBot="1">
      <c r="B305" s="3"/>
      <c r="C305" s="120" t="s">
        <v>320</v>
      </c>
      <c r="D305" s="121"/>
      <c r="E305" s="121"/>
      <c r="F305" s="121"/>
      <c r="G305" s="121"/>
      <c r="H305" s="121"/>
      <c r="I305" s="121"/>
      <c r="J305" s="121"/>
      <c r="K305" s="122"/>
      <c r="L305" s="123"/>
    </row>
    <row r="306" spans="2:12" ht="14.4" thickBot="1">
      <c r="B306" s="3"/>
      <c r="C306" s="474" t="s">
        <v>88</v>
      </c>
      <c r="D306" s="475"/>
      <c r="E306" s="475"/>
      <c r="F306" s="475"/>
      <c r="G306" s="475"/>
      <c r="H306" s="475"/>
      <c r="I306" s="475"/>
      <c r="J306" s="476"/>
      <c r="K306" s="228">
        <f>+K304+K300+K276</f>
        <v>0</v>
      </c>
      <c r="L306" s="123"/>
    </row>
    <row r="307" spans="2:12" ht="48" customHeight="1">
      <c r="B307" s="3"/>
      <c r="C307" s="267">
        <v>172</v>
      </c>
      <c r="D307" s="268" t="s">
        <v>82</v>
      </c>
      <c r="E307" s="507" t="s">
        <v>90</v>
      </c>
      <c r="F307" s="269" t="s">
        <v>429</v>
      </c>
      <c r="G307" s="270" t="s">
        <v>394</v>
      </c>
      <c r="H307" s="271" t="s">
        <v>30</v>
      </c>
      <c r="I307" s="280">
        <v>1</v>
      </c>
      <c r="J307" s="272"/>
      <c r="K307" s="273">
        <f>+J307*I307</f>
        <v>0</v>
      </c>
      <c r="L307" s="128"/>
    </row>
    <row r="308" spans="2:12" ht="113.4" customHeight="1" thickBot="1">
      <c r="B308" s="3"/>
      <c r="C308" s="281">
        <v>173</v>
      </c>
      <c r="D308" s="274" t="s">
        <v>84</v>
      </c>
      <c r="E308" s="508"/>
      <c r="F308" s="275" t="s">
        <v>429</v>
      </c>
      <c r="G308" s="276" t="s">
        <v>395</v>
      </c>
      <c r="H308" s="277" t="s">
        <v>30</v>
      </c>
      <c r="I308" s="282">
        <v>4</v>
      </c>
      <c r="J308" s="278"/>
      <c r="K308" s="283">
        <f>+J308*I308</f>
        <v>0</v>
      </c>
      <c r="L308" s="128"/>
    </row>
    <row r="309" spans="2:12" ht="14.4" thickBot="1">
      <c r="B309" s="3"/>
      <c r="C309" s="143" t="s">
        <v>35</v>
      </c>
      <c r="D309" s="144"/>
      <c r="E309" s="145"/>
      <c r="F309" s="144"/>
      <c r="G309" s="144"/>
      <c r="H309" s="144"/>
      <c r="I309" s="229"/>
      <c r="J309" s="144"/>
      <c r="K309" s="147">
        <f>+SUM(K307:K308)</f>
        <v>0</v>
      </c>
      <c r="L309" s="128"/>
    </row>
    <row r="310" spans="2:12" ht="14.4" thickBot="1">
      <c r="B310" s="3"/>
      <c r="C310" s="455" t="s">
        <v>94</v>
      </c>
      <c r="D310" s="456"/>
      <c r="E310" s="456"/>
      <c r="F310" s="456"/>
      <c r="G310" s="456"/>
      <c r="H310" s="456"/>
      <c r="I310" s="456"/>
      <c r="J310" s="457"/>
      <c r="K310" s="171">
        <f>+K309</f>
        <v>0</v>
      </c>
      <c r="L310" s="123"/>
    </row>
    <row r="311" spans="2:12" ht="14.4" thickBot="1">
      <c r="B311" s="3"/>
      <c r="C311" s="148"/>
      <c r="D311" s="149"/>
      <c r="E311" s="149"/>
      <c r="F311" s="149"/>
      <c r="G311" s="149"/>
      <c r="H311" s="149"/>
      <c r="I311" s="149"/>
      <c r="J311" s="149"/>
      <c r="K311" s="150"/>
      <c r="L311" s="12"/>
    </row>
    <row r="312" spans="2:12">
      <c r="B312" s="3"/>
      <c r="C312" s="151"/>
      <c r="D312" s="14"/>
      <c r="E312" s="13"/>
      <c r="F312" s="13"/>
      <c r="G312" s="167"/>
      <c r="H312" s="168"/>
      <c r="I312" s="169"/>
      <c r="J312" s="170"/>
      <c r="K312" s="15"/>
      <c r="L312" s="12"/>
    </row>
    <row r="313" spans="2:12">
      <c r="B313" s="3"/>
      <c r="C313" s="151"/>
      <c r="D313" s="14"/>
      <c r="E313" s="13"/>
      <c r="F313" s="13"/>
      <c r="G313" s="20"/>
      <c r="H313" s="17"/>
      <c r="I313" s="18"/>
      <c r="J313" s="19"/>
      <c r="K313" s="16"/>
      <c r="L313" s="12"/>
    </row>
    <row r="314" spans="2:12">
      <c r="B314" s="3"/>
      <c r="C314" s="151"/>
      <c r="D314" s="152"/>
      <c r="E314" s="152"/>
      <c r="F314" s="152"/>
      <c r="G314" s="20"/>
      <c r="H314" s="17"/>
      <c r="I314" s="18"/>
      <c r="J314" s="19"/>
      <c r="K314" s="16"/>
      <c r="L314" s="12"/>
    </row>
    <row r="315" spans="2:12">
      <c r="B315" s="3"/>
      <c r="C315" s="151"/>
      <c r="D315" s="152"/>
      <c r="E315" s="152"/>
      <c r="F315" s="152"/>
      <c r="G315" s="20" t="s">
        <v>95</v>
      </c>
      <c r="H315" s="17"/>
      <c r="I315" s="18"/>
      <c r="J315" s="19"/>
      <c r="K315" s="21">
        <f>+K306</f>
        <v>0</v>
      </c>
      <c r="L315" s="12"/>
    </row>
    <row r="316" spans="2:12">
      <c r="B316" s="3"/>
      <c r="C316" s="151"/>
      <c r="D316" s="14"/>
      <c r="E316" s="13"/>
      <c r="F316" s="13"/>
      <c r="G316" s="20" t="s">
        <v>96</v>
      </c>
      <c r="H316" s="17"/>
      <c r="I316" s="18"/>
      <c r="J316" s="19"/>
      <c r="K316" s="21">
        <f>+K310</f>
        <v>0</v>
      </c>
      <c r="L316" s="12"/>
    </row>
    <row r="317" spans="2:12">
      <c r="B317" s="3"/>
      <c r="C317" s="151"/>
      <c r="D317" s="14"/>
      <c r="E317" s="13"/>
      <c r="F317" s="13"/>
      <c r="G317" s="20"/>
      <c r="H317" s="17"/>
      <c r="I317" s="18"/>
      <c r="J317" s="19"/>
      <c r="K317" s="16"/>
      <c r="L317" s="12"/>
    </row>
    <row r="318" spans="2:12" ht="14.4" thickBot="1">
      <c r="B318" s="3"/>
      <c r="C318" s="151"/>
      <c r="D318" s="14"/>
      <c r="E318" s="13"/>
      <c r="F318" s="153"/>
      <c r="G318" s="172"/>
      <c r="H318" s="173"/>
      <c r="I318" s="174"/>
      <c r="J318" s="175"/>
      <c r="K318" s="176"/>
      <c r="L318" s="12"/>
    </row>
    <row r="319" spans="2:12" ht="14.4" thickBot="1">
      <c r="B319" s="3"/>
      <c r="C319" s="154"/>
      <c r="D319" s="155"/>
      <c r="E319" s="156"/>
      <c r="F319" s="156"/>
      <c r="G319" s="177" t="s">
        <v>97</v>
      </c>
      <c r="H319" s="178"/>
      <c r="I319" s="179"/>
      <c r="J319" s="180"/>
      <c r="K319" s="181">
        <f>+K316+K315</f>
        <v>0</v>
      </c>
      <c r="L319" s="12"/>
    </row>
    <row r="320" spans="2:12" ht="14.4" thickBot="1">
      <c r="B320" s="3"/>
      <c r="C320" s="13"/>
      <c r="D320" s="14"/>
      <c r="E320" s="14"/>
      <c r="F320" s="14"/>
      <c r="G320" s="13"/>
      <c r="H320" s="13"/>
      <c r="I320" s="22"/>
      <c r="J320" s="23"/>
      <c r="K320" s="24"/>
      <c r="L320" s="12"/>
    </row>
    <row r="321" spans="1:12">
      <c r="B321" s="3"/>
      <c r="C321" s="25"/>
      <c r="D321" s="446"/>
      <c r="E321" s="446"/>
      <c r="F321" s="446"/>
      <c r="G321" s="446"/>
      <c r="H321" s="446"/>
      <c r="I321" s="446"/>
      <c r="J321" s="446"/>
      <c r="K321" s="447"/>
      <c r="L321" s="26"/>
    </row>
    <row r="322" spans="1:12">
      <c r="B322" s="3"/>
      <c r="C322" s="448" t="s">
        <v>98</v>
      </c>
      <c r="D322" s="449"/>
      <c r="E322" s="449"/>
      <c r="F322" s="449"/>
      <c r="G322" s="449"/>
      <c r="H322" s="450" t="s">
        <v>8</v>
      </c>
      <c r="I322" s="450"/>
      <c r="J322" s="450"/>
      <c r="K322" s="182" t="s">
        <v>99</v>
      </c>
      <c r="L322" s="27"/>
    </row>
    <row r="323" spans="1:12">
      <c r="B323" s="3"/>
      <c r="C323" s="448" t="s">
        <v>100</v>
      </c>
      <c r="D323" s="449"/>
      <c r="E323" s="449"/>
      <c r="F323" s="449"/>
      <c r="G323" s="449"/>
      <c r="H323" s="451" t="s">
        <v>101</v>
      </c>
      <c r="I323" s="451"/>
      <c r="J323" s="183" t="s">
        <v>102</v>
      </c>
      <c r="K323" s="166">
        <v>0.25</v>
      </c>
      <c r="L323" s="27"/>
    </row>
    <row r="324" spans="1:12" ht="19.95" customHeight="1">
      <c r="B324" s="3"/>
      <c r="C324" s="448" t="s">
        <v>103</v>
      </c>
      <c r="D324" s="449"/>
      <c r="E324" s="449"/>
      <c r="F324" s="449"/>
      <c r="G324" s="449"/>
      <c r="H324" s="489" t="s">
        <v>104</v>
      </c>
      <c r="I324" s="490"/>
      <c r="J324" s="183" t="s">
        <v>105</v>
      </c>
      <c r="K324" s="166">
        <v>0.02</v>
      </c>
      <c r="L324" s="27"/>
    </row>
    <row r="325" spans="1:12">
      <c r="A325" s="10"/>
      <c r="B325" s="11"/>
      <c r="C325" s="461"/>
      <c r="D325" s="462"/>
      <c r="E325" s="462"/>
      <c r="F325" s="462"/>
      <c r="G325" s="463"/>
      <c r="H325" s="491" t="s">
        <v>106</v>
      </c>
      <c r="I325" s="492"/>
      <c r="J325" s="183" t="s">
        <v>107</v>
      </c>
      <c r="K325" s="166">
        <v>0.08</v>
      </c>
      <c r="L325" s="12"/>
    </row>
    <row r="326" spans="1:12">
      <c r="B326" s="3"/>
      <c r="C326" s="464"/>
      <c r="D326" s="465"/>
      <c r="E326" s="465"/>
      <c r="F326" s="465"/>
      <c r="G326" s="466"/>
      <c r="H326" s="451" t="s">
        <v>108</v>
      </c>
      <c r="I326" s="451"/>
      <c r="J326" s="183" t="s">
        <v>109</v>
      </c>
      <c r="K326" s="166">
        <v>0.35</v>
      </c>
      <c r="L326" s="4"/>
    </row>
    <row r="327" spans="1:12" ht="14.4" thickBot="1">
      <c r="B327" s="3"/>
      <c r="C327" s="467"/>
      <c r="D327" s="468"/>
      <c r="E327" s="468"/>
      <c r="F327" s="468"/>
      <c r="G327" s="469"/>
      <c r="H327" s="471"/>
      <c r="I327" s="471"/>
      <c r="J327" s="471"/>
      <c r="K327" s="472"/>
      <c r="L327" s="4"/>
    </row>
    <row r="328" spans="1:12" ht="14.4" thickBot="1">
      <c r="B328" s="28"/>
      <c r="C328" s="29"/>
      <c r="D328" s="29"/>
      <c r="E328" s="30"/>
      <c r="F328" s="29"/>
      <c r="G328" s="31"/>
      <c r="H328" s="29"/>
      <c r="I328" s="29"/>
      <c r="J328" s="29"/>
      <c r="K328" s="29"/>
      <c r="L328" s="32"/>
    </row>
    <row r="329" spans="1:12" ht="14.4" thickTop="1">
      <c r="G329" s="1" t="s">
        <v>113</v>
      </c>
    </row>
  </sheetData>
  <mergeCells count="117">
    <mergeCell ref="E120:E127"/>
    <mergeCell ref="E129:E130"/>
    <mergeCell ref="E132:E147"/>
    <mergeCell ref="E149:E151"/>
    <mergeCell ref="E161:E162"/>
    <mergeCell ref="E157:E159"/>
    <mergeCell ref="E268:E273"/>
    <mergeCell ref="E246:E266"/>
    <mergeCell ref="E242:E244"/>
    <mergeCell ref="E230:E240"/>
    <mergeCell ref="E225:E228"/>
    <mergeCell ref="E222:E223"/>
    <mergeCell ref="E164:E166"/>
    <mergeCell ref="E168:E177"/>
    <mergeCell ref="B211:L211"/>
    <mergeCell ref="C212:K212"/>
    <mergeCell ref="C213:K213"/>
    <mergeCell ref="C214:K215"/>
    <mergeCell ref="C216:K216"/>
    <mergeCell ref="C201:G201"/>
    <mergeCell ref="H201:I201"/>
    <mergeCell ref="C202:G202"/>
    <mergeCell ref="H202:I202"/>
    <mergeCell ref="C203:G205"/>
    <mergeCell ref="C324:G324"/>
    <mergeCell ref="H324:I324"/>
    <mergeCell ref="C325:G327"/>
    <mergeCell ref="H325:I325"/>
    <mergeCell ref="H326:I326"/>
    <mergeCell ref="H327:K327"/>
    <mergeCell ref="C310:J310"/>
    <mergeCell ref="D321:K321"/>
    <mergeCell ref="C322:G322"/>
    <mergeCell ref="H322:J322"/>
    <mergeCell ref="C323:G323"/>
    <mergeCell ref="H323:I323"/>
    <mergeCell ref="C306:J306"/>
    <mergeCell ref="E307:E308"/>
    <mergeCell ref="E279:E280"/>
    <mergeCell ref="E282:E283"/>
    <mergeCell ref="E285:E287"/>
    <mergeCell ref="E289:E299"/>
    <mergeCell ref="C217:K217"/>
    <mergeCell ref="C218:C219"/>
    <mergeCell ref="D218:D219"/>
    <mergeCell ref="E218:F218"/>
    <mergeCell ref="G218:G219"/>
    <mergeCell ref="H218:H219"/>
    <mergeCell ref="I218:I219"/>
    <mergeCell ref="J218:J219"/>
    <mergeCell ref="K218:K219"/>
    <mergeCell ref="H203:I203"/>
    <mergeCell ref="H204:I204"/>
    <mergeCell ref="H205:K205"/>
    <mergeCell ref="C183:J183"/>
    <mergeCell ref="E184:E186"/>
    <mergeCell ref="C188:J188"/>
    <mergeCell ref="D199:K199"/>
    <mergeCell ref="C200:G200"/>
    <mergeCell ref="H200:J200"/>
    <mergeCell ref="E109:E112"/>
    <mergeCell ref="E114:E118"/>
    <mergeCell ref="E32:E38"/>
    <mergeCell ref="E23:E27"/>
    <mergeCell ref="B95:G95"/>
    <mergeCell ref="B96:E96"/>
    <mergeCell ref="B98:L98"/>
    <mergeCell ref="E29:E30"/>
    <mergeCell ref="E42:E43"/>
    <mergeCell ref="E45:E46"/>
    <mergeCell ref="E48:E50"/>
    <mergeCell ref="E52:E54"/>
    <mergeCell ref="E56:E61"/>
    <mergeCell ref="H90:K90"/>
    <mergeCell ref="C85:G85"/>
    <mergeCell ref="H85:J85"/>
    <mergeCell ref="C86:G86"/>
    <mergeCell ref="H86:I86"/>
    <mergeCell ref="C87:G87"/>
    <mergeCell ref="H87:I87"/>
    <mergeCell ref="C88:G90"/>
    <mergeCell ref="C99:K99"/>
    <mergeCell ref="C100:K100"/>
    <mergeCell ref="C101:K102"/>
    <mergeCell ref="J11:J12"/>
    <mergeCell ref="K11:K12"/>
    <mergeCell ref="H89:I89"/>
    <mergeCell ref="E15:E21"/>
    <mergeCell ref="E68:E71"/>
    <mergeCell ref="C73:J73"/>
    <mergeCell ref="B1:G1"/>
    <mergeCell ref="B2:E2"/>
    <mergeCell ref="C5:K5"/>
    <mergeCell ref="B4:L4"/>
    <mergeCell ref="H88:I88"/>
    <mergeCell ref="D84:K84"/>
    <mergeCell ref="C6:K6"/>
    <mergeCell ref="C7:K8"/>
    <mergeCell ref="C9:K9"/>
    <mergeCell ref="C10:K10"/>
    <mergeCell ref="C11:C12"/>
    <mergeCell ref="D11:D12"/>
    <mergeCell ref="E11:F11"/>
    <mergeCell ref="G11:G12"/>
    <mergeCell ref="H11:H12"/>
    <mergeCell ref="I11:I12"/>
    <mergeCell ref="C67:J67"/>
    <mergeCell ref="C103:K103"/>
    <mergeCell ref="C104:K104"/>
    <mergeCell ref="C105:C106"/>
    <mergeCell ref="D105:D106"/>
    <mergeCell ref="E105:F105"/>
    <mergeCell ref="G105:G106"/>
    <mergeCell ref="H105:H106"/>
    <mergeCell ref="I105:I106"/>
    <mergeCell ref="J105:J106"/>
    <mergeCell ref="K105:K106"/>
  </mergeCells>
  <phoneticPr fontId="52"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55" zoomScale="90" zoomScaleNormal="80" zoomScaleSheetLayoutView="90" zoomScalePageLayoutView="85" workbookViewId="0">
      <selection activeCell="R6" sqref="R6"/>
    </sheetView>
  </sheetViews>
  <sheetFormatPr baseColWidth="10" defaultColWidth="11.44140625" defaultRowHeight="13.8"/>
  <cols>
    <col min="1" max="2" width="3.109375" style="34" customWidth="1"/>
    <col min="3" max="3" width="14.6640625" style="34" customWidth="1"/>
    <col min="4" max="4" width="13" style="34" customWidth="1"/>
    <col min="5" max="11" width="11.44140625" style="34"/>
    <col min="12" max="12" width="12.88671875" style="34" customWidth="1"/>
    <col min="13" max="14" width="11.44140625" style="34"/>
    <col min="15" max="15" width="18.6640625" style="34" customWidth="1"/>
    <col min="16" max="17" width="3.109375" style="34" customWidth="1"/>
    <col min="18" max="16384" width="11.44140625" style="34"/>
  </cols>
  <sheetData>
    <row r="1" spans="2:16">
      <c r="B1" s="410" t="s">
        <v>114</v>
      </c>
      <c r="C1" s="410"/>
      <c r="D1" s="410"/>
      <c r="E1" s="410"/>
      <c r="F1" s="410"/>
      <c r="G1" s="410"/>
      <c r="H1" s="410"/>
      <c r="I1" s="410"/>
      <c r="J1" s="410"/>
      <c r="K1" s="410"/>
      <c r="L1" s="410"/>
    </row>
    <row r="2" spans="2:16">
      <c r="B2" s="410" t="s">
        <v>1</v>
      </c>
      <c r="C2" s="410"/>
      <c r="D2" s="410"/>
      <c r="E2" s="410"/>
    </row>
    <row r="3" spans="2:16" ht="14.4" thickBot="1"/>
    <row r="4" spans="2:16" ht="25.5" customHeight="1" thickTop="1">
      <c r="B4" s="517"/>
      <c r="C4" s="518"/>
      <c r="D4" s="518"/>
      <c r="E4" s="518"/>
      <c r="F4" s="518"/>
      <c r="G4" s="518"/>
      <c r="H4" s="518"/>
      <c r="I4" s="518"/>
      <c r="J4" s="518"/>
      <c r="K4" s="518"/>
      <c r="L4" s="518"/>
      <c r="M4" s="518"/>
      <c r="N4" s="518"/>
      <c r="O4" s="518"/>
      <c r="P4" s="519"/>
    </row>
    <row r="5" spans="2:16" ht="36.75" customHeight="1">
      <c r="B5" s="36"/>
      <c r="C5" s="613" t="s">
        <v>115</v>
      </c>
      <c r="D5" s="613"/>
      <c r="E5" s="613"/>
      <c r="F5" s="613"/>
      <c r="G5" s="613"/>
      <c r="H5" s="613"/>
      <c r="I5" s="613"/>
      <c r="J5" s="613"/>
      <c r="K5" s="613"/>
      <c r="L5" s="613"/>
      <c r="M5" s="613"/>
      <c r="N5" s="613"/>
      <c r="O5" s="613"/>
      <c r="P5" s="35"/>
    </row>
    <row r="6" spans="2:16" ht="14.4" thickBot="1">
      <c r="B6" s="36"/>
      <c r="P6" s="35"/>
    </row>
    <row r="7" spans="2:16">
      <c r="B7" s="36"/>
      <c r="C7" s="617"/>
      <c r="D7" s="619"/>
      <c r="E7" s="620"/>
      <c r="F7" s="620"/>
      <c r="G7" s="620"/>
      <c r="H7" s="620"/>
      <c r="I7" s="620"/>
      <c r="J7" s="620"/>
      <c r="K7" s="621"/>
      <c r="L7" s="588"/>
      <c r="M7" s="589"/>
      <c r="N7" s="589"/>
      <c r="O7" s="590"/>
      <c r="P7" s="35"/>
    </row>
    <row r="8" spans="2:16">
      <c r="B8" s="36"/>
      <c r="C8" s="618"/>
      <c r="D8" s="600" t="s">
        <v>116</v>
      </c>
      <c r="E8" s="601"/>
      <c r="F8" s="601"/>
      <c r="G8" s="601"/>
      <c r="H8" s="601"/>
      <c r="I8" s="601"/>
      <c r="J8" s="601"/>
      <c r="K8" s="602"/>
      <c r="L8" s="591"/>
      <c r="M8" s="592"/>
      <c r="N8" s="592"/>
      <c r="O8" s="593"/>
      <c r="P8" s="35"/>
    </row>
    <row r="9" spans="2:16">
      <c r="B9" s="36"/>
      <c r="C9" s="618"/>
      <c r="D9" s="600"/>
      <c r="E9" s="601"/>
      <c r="F9" s="601"/>
      <c r="G9" s="601"/>
      <c r="H9" s="601"/>
      <c r="I9" s="601"/>
      <c r="J9" s="601"/>
      <c r="K9" s="602"/>
      <c r="L9" s="603" t="s">
        <v>117</v>
      </c>
      <c r="M9" s="594"/>
      <c r="N9" s="595"/>
      <c r="O9" s="596"/>
      <c r="P9" s="35"/>
    </row>
    <row r="10" spans="2:16">
      <c r="B10" s="36"/>
      <c r="C10" s="618"/>
      <c r="D10" s="600" t="s">
        <v>118</v>
      </c>
      <c r="E10" s="601"/>
      <c r="F10" s="601"/>
      <c r="G10" s="601"/>
      <c r="H10" s="601"/>
      <c r="I10" s="601"/>
      <c r="J10" s="601"/>
      <c r="K10" s="602"/>
      <c r="L10" s="622"/>
      <c r="M10" s="597"/>
      <c r="N10" s="598"/>
      <c r="O10" s="599"/>
      <c r="P10" s="35"/>
    </row>
    <row r="11" spans="2:16" ht="12.75" customHeight="1">
      <c r="B11" s="36"/>
      <c r="C11" s="618"/>
      <c r="D11" s="614"/>
      <c r="E11" s="615"/>
      <c r="F11" s="615"/>
      <c r="G11" s="615"/>
      <c r="H11" s="615"/>
      <c r="I11" s="615"/>
      <c r="J11" s="615"/>
      <c r="K11" s="616"/>
      <c r="L11" s="603" t="s">
        <v>119</v>
      </c>
      <c r="M11" s="603">
        <v>1</v>
      </c>
      <c r="N11" s="603" t="s">
        <v>120</v>
      </c>
      <c r="O11" s="586">
        <v>1</v>
      </c>
      <c r="P11" s="35"/>
    </row>
    <row r="12" spans="2:16">
      <c r="B12" s="36"/>
      <c r="C12" s="618"/>
      <c r="D12" s="614"/>
      <c r="E12" s="615"/>
      <c r="F12" s="615"/>
      <c r="G12" s="615"/>
      <c r="H12" s="615"/>
      <c r="I12" s="615"/>
      <c r="J12" s="615"/>
      <c r="K12" s="616"/>
      <c r="L12" s="604"/>
      <c r="M12" s="604"/>
      <c r="N12" s="604"/>
      <c r="O12" s="587"/>
      <c r="P12" s="35"/>
    </row>
    <row r="13" spans="2:16">
      <c r="B13" s="36"/>
      <c r="C13" s="618"/>
      <c r="D13" s="600" t="s">
        <v>121</v>
      </c>
      <c r="E13" s="601"/>
      <c r="F13" s="601"/>
      <c r="G13" s="601"/>
      <c r="H13" s="601"/>
      <c r="I13" s="601"/>
      <c r="J13" s="601"/>
      <c r="K13" s="602"/>
      <c r="L13" s="604"/>
      <c r="M13" s="604"/>
      <c r="N13" s="604"/>
      <c r="O13" s="587"/>
      <c r="P13" s="35"/>
    </row>
    <row r="14" spans="2:16" ht="14.4" thickBot="1">
      <c r="B14" s="36"/>
      <c r="C14" s="39"/>
      <c r="D14" s="40"/>
      <c r="E14" s="40"/>
      <c r="F14" s="40"/>
      <c r="G14" s="40"/>
      <c r="H14" s="40"/>
      <c r="I14" s="40"/>
      <c r="J14" s="40"/>
      <c r="K14" s="40"/>
      <c r="L14" s="40"/>
      <c r="M14" s="41"/>
      <c r="N14" s="41"/>
      <c r="O14" s="42"/>
      <c r="P14" s="35"/>
    </row>
    <row r="15" spans="2:16">
      <c r="B15" s="36"/>
      <c r="C15" s="43"/>
      <c r="D15" s="37"/>
      <c r="E15" s="37"/>
      <c r="F15" s="37"/>
      <c r="G15" s="37"/>
      <c r="H15" s="37"/>
      <c r="I15" s="37"/>
      <c r="J15" s="37"/>
      <c r="K15" s="37"/>
      <c r="L15" s="44" t="s">
        <v>122</v>
      </c>
      <c r="M15" s="45" t="s">
        <v>123</v>
      </c>
      <c r="N15" s="45" t="s">
        <v>124</v>
      </c>
      <c r="O15" s="46" t="s">
        <v>125</v>
      </c>
      <c r="P15" s="35"/>
    </row>
    <row r="16" spans="2:16">
      <c r="B16" s="36"/>
      <c r="C16" s="47"/>
      <c r="D16" s="38"/>
      <c r="E16" s="38"/>
      <c r="F16" s="38"/>
      <c r="G16" s="38"/>
      <c r="H16" s="38"/>
      <c r="I16" s="38"/>
      <c r="J16" s="38"/>
      <c r="K16" s="38"/>
      <c r="L16" s="48"/>
      <c r="M16" s="49"/>
      <c r="N16" s="49"/>
      <c r="O16" s="50"/>
      <c r="P16" s="35"/>
    </row>
    <row r="17" spans="2:16" ht="18" customHeight="1">
      <c r="B17" s="36"/>
      <c r="C17" s="526" t="s">
        <v>126</v>
      </c>
      <c r="D17" s="527"/>
      <c r="E17" s="527"/>
      <c r="F17" s="527"/>
      <c r="G17" s="38"/>
      <c r="H17" s="38"/>
      <c r="I17" s="38" t="s">
        <v>127</v>
      </c>
      <c r="K17" s="38"/>
      <c r="L17" s="48"/>
      <c r="O17" s="51"/>
      <c r="P17" s="35"/>
    </row>
    <row r="18" spans="2:16">
      <c r="B18" s="36"/>
      <c r="C18" s="52"/>
      <c r="D18" s="53"/>
      <c r="E18" s="53"/>
      <c r="F18" s="53"/>
      <c r="G18" s="53"/>
      <c r="H18" s="53"/>
      <c r="I18" s="53"/>
      <c r="J18" s="53"/>
      <c r="K18" s="53"/>
      <c r="L18" s="53"/>
      <c r="M18" s="53"/>
      <c r="N18" s="53"/>
      <c r="O18" s="54"/>
      <c r="P18" s="35"/>
    </row>
    <row r="19" spans="2:16" ht="14.4" thickBot="1">
      <c r="B19" s="36"/>
      <c r="C19" s="55"/>
      <c r="D19" s="56"/>
      <c r="E19" s="56"/>
      <c r="F19" s="56"/>
      <c r="G19" s="56"/>
      <c r="H19" s="56"/>
      <c r="I19" s="56"/>
      <c r="J19" s="56"/>
      <c r="K19" s="56"/>
      <c r="L19" s="56"/>
      <c r="M19" s="56"/>
      <c r="N19" s="56"/>
      <c r="O19" s="57"/>
      <c r="P19" s="35"/>
    </row>
    <row r="20" spans="2:16" ht="14.4" thickBot="1">
      <c r="B20" s="36"/>
      <c r="C20" s="58"/>
      <c r="D20" s="59"/>
      <c r="E20" s="59"/>
      <c r="F20" s="59"/>
      <c r="G20" s="59"/>
      <c r="H20" s="59"/>
      <c r="K20" s="59"/>
      <c r="L20" s="59"/>
      <c r="M20" s="59"/>
      <c r="N20" s="59"/>
      <c r="O20" s="60"/>
      <c r="P20" s="35"/>
    </row>
    <row r="21" spans="2:16">
      <c r="B21" s="36"/>
      <c r="C21" s="609" t="s">
        <v>128</v>
      </c>
      <c r="D21" s="610"/>
      <c r="E21" s="610"/>
      <c r="F21" s="610"/>
      <c r="G21" s="610"/>
      <c r="H21" s="610"/>
      <c r="I21" s="610"/>
      <c r="J21" s="610"/>
      <c r="K21" s="610"/>
      <c r="L21" s="610"/>
      <c r="M21" s="610"/>
      <c r="N21" s="610"/>
      <c r="O21" s="611"/>
      <c r="P21" s="35"/>
    </row>
    <row r="22" spans="2:16" ht="14.4" thickBot="1">
      <c r="B22" s="36"/>
      <c r="C22" s="61"/>
      <c r="O22" s="62"/>
      <c r="P22" s="35"/>
    </row>
    <row r="23" spans="2:16">
      <c r="B23" s="36"/>
      <c r="C23" s="63" t="s">
        <v>129</v>
      </c>
      <c r="D23" s="583" t="s">
        <v>130</v>
      </c>
      <c r="E23" s="584"/>
      <c r="F23" s="584"/>
      <c r="G23" s="584"/>
      <c r="H23" s="584"/>
      <c r="I23" s="584"/>
      <c r="J23" s="584"/>
      <c r="K23" s="584"/>
      <c r="L23" s="585"/>
      <c r="M23" s="607" t="s">
        <v>131</v>
      </c>
      <c r="N23" s="608"/>
      <c r="O23" s="63" t="s">
        <v>10</v>
      </c>
      <c r="P23" s="35"/>
    </row>
    <row r="24" spans="2:16" ht="14.4" thickBot="1">
      <c r="B24" s="36"/>
      <c r="C24" s="64"/>
      <c r="D24" s="575"/>
      <c r="E24" s="576"/>
      <c r="F24" s="576"/>
      <c r="G24" s="576"/>
      <c r="H24" s="576"/>
      <c r="I24" s="576"/>
      <c r="J24" s="576"/>
      <c r="K24" s="576"/>
      <c r="L24" s="577"/>
      <c r="M24" s="575"/>
      <c r="N24" s="577"/>
      <c r="O24" s="65"/>
      <c r="P24" s="35"/>
    </row>
    <row r="25" spans="2:16">
      <c r="B25" s="36"/>
      <c r="C25" s="550" t="s">
        <v>132</v>
      </c>
      <c r="D25" s="551"/>
      <c r="E25" s="551"/>
      <c r="F25" s="551"/>
      <c r="G25" s="551"/>
      <c r="H25" s="551"/>
      <c r="I25" s="551"/>
      <c r="J25" s="551"/>
      <c r="K25" s="551"/>
      <c r="L25" s="551"/>
      <c r="M25" s="551"/>
      <c r="N25" s="551"/>
      <c r="O25" s="552"/>
      <c r="P25" s="35"/>
    </row>
    <row r="26" spans="2:16">
      <c r="B26" s="36"/>
      <c r="C26" s="553"/>
      <c r="D26" s="554"/>
      <c r="E26" s="554"/>
      <c r="F26" s="554"/>
      <c r="G26" s="554"/>
      <c r="H26" s="554"/>
      <c r="I26" s="554"/>
      <c r="J26" s="554"/>
      <c r="K26" s="554"/>
      <c r="L26" s="554"/>
      <c r="M26" s="554"/>
      <c r="N26" s="554"/>
      <c r="O26" s="555"/>
      <c r="P26" s="35"/>
    </row>
    <row r="27" spans="2:16" ht="14.4" thickBot="1">
      <c r="B27" s="36"/>
      <c r="C27" s="556"/>
      <c r="D27" s="557"/>
      <c r="E27" s="557"/>
      <c r="F27" s="557"/>
      <c r="G27" s="557"/>
      <c r="H27" s="557"/>
      <c r="I27" s="557"/>
      <c r="J27" s="557"/>
      <c r="K27" s="557"/>
      <c r="L27" s="557"/>
      <c r="M27" s="557"/>
      <c r="N27" s="557"/>
      <c r="O27" s="558"/>
      <c r="P27" s="35"/>
    </row>
    <row r="28" spans="2:16">
      <c r="B28" s="36"/>
      <c r="C28" s="561" t="s">
        <v>130</v>
      </c>
      <c r="D28" s="605"/>
      <c r="E28" s="605"/>
      <c r="F28" s="605"/>
      <c r="G28" s="606"/>
      <c r="H28" s="564" t="s">
        <v>133</v>
      </c>
      <c r="I28" s="605"/>
      <c r="J28" s="573" t="s">
        <v>134</v>
      </c>
      <c r="K28" s="574"/>
      <c r="L28" s="67" t="s">
        <v>135</v>
      </c>
      <c r="M28" s="564" t="s">
        <v>136</v>
      </c>
      <c r="N28" s="563"/>
      <c r="O28" s="68" t="s">
        <v>137</v>
      </c>
      <c r="P28" s="35"/>
    </row>
    <row r="29" spans="2:16">
      <c r="B29" s="36"/>
      <c r="C29" s="534"/>
      <c r="D29" s="535"/>
      <c r="E29" s="535"/>
      <c r="F29" s="535"/>
      <c r="G29" s="560"/>
      <c r="H29" s="612"/>
      <c r="I29" s="560"/>
      <c r="J29" s="612"/>
      <c r="K29" s="560"/>
      <c r="L29" s="70"/>
      <c r="M29" s="581"/>
      <c r="N29" s="582"/>
      <c r="O29" s="71"/>
      <c r="P29" s="35"/>
    </row>
    <row r="30" spans="2:16">
      <c r="B30" s="36"/>
      <c r="C30" s="72"/>
      <c r="D30" s="73"/>
      <c r="E30" s="73"/>
      <c r="F30" s="73"/>
      <c r="G30" s="74"/>
      <c r="H30" s="75"/>
      <c r="I30" s="74"/>
      <c r="J30" s="75"/>
      <c r="K30" s="74"/>
      <c r="L30" s="70"/>
      <c r="M30" s="581"/>
      <c r="N30" s="582"/>
      <c r="O30" s="71"/>
      <c r="P30" s="35"/>
    </row>
    <row r="31" spans="2:16" ht="14.4" thickBot="1">
      <c r="B31" s="36"/>
      <c r="C31" s="546"/>
      <c r="D31" s="547"/>
      <c r="E31" s="547"/>
      <c r="F31" s="547"/>
      <c r="G31" s="559"/>
      <c r="H31" s="578"/>
      <c r="I31" s="559"/>
      <c r="J31" s="578"/>
      <c r="K31" s="559"/>
      <c r="L31" s="76"/>
      <c r="M31" s="579"/>
      <c r="N31" s="580"/>
      <c r="O31" s="71"/>
      <c r="P31" s="35"/>
    </row>
    <row r="32" spans="2:16" ht="14.4" thickBot="1">
      <c r="B32" s="36"/>
      <c r="C32" s="540" t="s">
        <v>138</v>
      </c>
      <c r="D32" s="541"/>
      <c r="E32" s="541"/>
      <c r="F32" s="541"/>
      <c r="G32" s="541"/>
      <c r="H32" s="541"/>
      <c r="I32" s="541"/>
      <c r="J32" s="541"/>
      <c r="K32" s="541"/>
      <c r="L32" s="541"/>
      <c r="M32" s="541"/>
      <c r="N32" s="542"/>
      <c r="O32" s="77"/>
      <c r="P32" s="35"/>
    </row>
    <row r="33" spans="2:16" ht="13.5" customHeight="1">
      <c r="B33" s="36"/>
      <c r="C33" s="550" t="s">
        <v>139</v>
      </c>
      <c r="D33" s="551"/>
      <c r="E33" s="551"/>
      <c r="F33" s="551"/>
      <c r="G33" s="551"/>
      <c r="H33" s="551"/>
      <c r="I33" s="551"/>
      <c r="J33" s="551"/>
      <c r="K33" s="551"/>
      <c r="L33" s="551"/>
      <c r="M33" s="551"/>
      <c r="N33" s="551"/>
      <c r="O33" s="552"/>
      <c r="P33" s="35"/>
    </row>
    <row r="34" spans="2:16">
      <c r="B34" s="36"/>
      <c r="C34" s="553"/>
      <c r="D34" s="554"/>
      <c r="E34" s="554"/>
      <c r="F34" s="554"/>
      <c r="G34" s="554"/>
      <c r="H34" s="554"/>
      <c r="I34" s="554"/>
      <c r="J34" s="554"/>
      <c r="K34" s="554"/>
      <c r="L34" s="554"/>
      <c r="M34" s="554"/>
      <c r="N34" s="554"/>
      <c r="O34" s="555"/>
      <c r="P34" s="35"/>
    </row>
    <row r="35" spans="2:16" ht="14.4" thickBot="1">
      <c r="B35" s="36"/>
      <c r="C35" s="556"/>
      <c r="D35" s="557"/>
      <c r="E35" s="557"/>
      <c r="F35" s="557"/>
      <c r="G35" s="557"/>
      <c r="H35" s="557"/>
      <c r="I35" s="557"/>
      <c r="J35" s="557"/>
      <c r="K35" s="557"/>
      <c r="L35" s="557"/>
      <c r="M35" s="557"/>
      <c r="N35" s="557"/>
      <c r="O35" s="558"/>
      <c r="P35" s="35"/>
    </row>
    <row r="36" spans="2:16">
      <c r="B36" s="36"/>
      <c r="C36" s="561" t="s">
        <v>130</v>
      </c>
      <c r="D36" s="562"/>
      <c r="E36" s="562"/>
      <c r="F36" s="562"/>
      <c r="G36" s="562"/>
      <c r="H36" s="562"/>
      <c r="I36" s="562"/>
      <c r="J36" s="563"/>
      <c r="K36" s="66" t="s">
        <v>131</v>
      </c>
      <c r="L36" s="67" t="s">
        <v>10</v>
      </c>
      <c r="M36" s="564" t="s">
        <v>140</v>
      </c>
      <c r="N36" s="563"/>
      <c r="O36" s="68" t="s">
        <v>137</v>
      </c>
      <c r="P36" s="35"/>
    </row>
    <row r="37" spans="2:16">
      <c r="B37" s="36"/>
      <c r="C37" s="534"/>
      <c r="D37" s="535"/>
      <c r="E37" s="535"/>
      <c r="F37" s="535"/>
      <c r="G37" s="535"/>
      <c r="H37" s="535"/>
      <c r="I37" s="535"/>
      <c r="J37" s="560"/>
      <c r="K37" s="79"/>
      <c r="L37" s="80"/>
      <c r="M37" s="565"/>
      <c r="N37" s="566"/>
      <c r="O37" s="71"/>
      <c r="P37" s="35"/>
    </row>
    <row r="38" spans="2:16" ht="14.4" thickBot="1">
      <c r="B38" s="36"/>
      <c r="C38" s="546"/>
      <c r="D38" s="547"/>
      <c r="E38" s="547"/>
      <c r="F38" s="547"/>
      <c r="G38" s="547"/>
      <c r="H38" s="547"/>
      <c r="I38" s="547"/>
      <c r="J38" s="559"/>
      <c r="K38" s="73"/>
      <c r="L38" s="81"/>
      <c r="M38" s="548"/>
      <c r="N38" s="549"/>
      <c r="O38" s="82"/>
      <c r="P38" s="35"/>
    </row>
    <row r="39" spans="2:16" ht="14.4" thickBot="1">
      <c r="B39" s="36"/>
      <c r="C39" s="540" t="s">
        <v>138</v>
      </c>
      <c r="D39" s="541"/>
      <c r="E39" s="541"/>
      <c r="F39" s="541"/>
      <c r="G39" s="541"/>
      <c r="H39" s="541"/>
      <c r="I39" s="541"/>
      <c r="J39" s="541"/>
      <c r="K39" s="541"/>
      <c r="L39" s="541"/>
      <c r="M39" s="541"/>
      <c r="N39" s="542"/>
      <c r="O39" s="83">
        <v>0</v>
      </c>
      <c r="P39" s="35"/>
    </row>
    <row r="40" spans="2:16">
      <c r="B40" s="36"/>
      <c r="C40" s="550" t="s">
        <v>141</v>
      </c>
      <c r="D40" s="551"/>
      <c r="E40" s="551"/>
      <c r="F40" s="551"/>
      <c r="G40" s="551"/>
      <c r="H40" s="551"/>
      <c r="I40" s="551"/>
      <c r="J40" s="551"/>
      <c r="K40" s="551"/>
      <c r="L40" s="551"/>
      <c r="M40" s="551"/>
      <c r="N40" s="551"/>
      <c r="O40" s="552"/>
      <c r="P40" s="35"/>
    </row>
    <row r="41" spans="2:16">
      <c r="B41" s="36"/>
      <c r="C41" s="553"/>
      <c r="D41" s="554"/>
      <c r="E41" s="554"/>
      <c r="F41" s="554"/>
      <c r="G41" s="554"/>
      <c r="H41" s="554"/>
      <c r="I41" s="554"/>
      <c r="J41" s="554"/>
      <c r="K41" s="554"/>
      <c r="L41" s="554"/>
      <c r="M41" s="554"/>
      <c r="N41" s="554"/>
      <c r="O41" s="555"/>
      <c r="P41" s="35"/>
    </row>
    <row r="42" spans="2:16" ht="14.4" thickBot="1">
      <c r="B42" s="36"/>
      <c r="C42" s="556"/>
      <c r="D42" s="557"/>
      <c r="E42" s="557"/>
      <c r="F42" s="557"/>
      <c r="G42" s="557"/>
      <c r="H42" s="557"/>
      <c r="I42" s="557"/>
      <c r="J42" s="557"/>
      <c r="K42" s="557"/>
      <c r="L42" s="557"/>
      <c r="M42" s="557"/>
      <c r="N42" s="557"/>
      <c r="O42" s="558"/>
      <c r="P42" s="35"/>
    </row>
    <row r="43" spans="2:16" ht="15.6">
      <c r="B43" s="36"/>
      <c r="C43" s="561" t="s">
        <v>142</v>
      </c>
      <c r="D43" s="562"/>
      <c r="E43" s="562"/>
      <c r="F43" s="562"/>
      <c r="G43" s="562"/>
      <c r="H43" s="562"/>
      <c r="I43" s="562"/>
      <c r="J43" s="67" t="s">
        <v>143</v>
      </c>
      <c r="K43" s="78" t="s">
        <v>144</v>
      </c>
      <c r="L43" s="84" t="s">
        <v>145</v>
      </c>
      <c r="M43" s="564" t="s">
        <v>146</v>
      </c>
      <c r="N43" s="563"/>
      <c r="O43" s="68" t="s">
        <v>137</v>
      </c>
      <c r="P43" s="35"/>
    </row>
    <row r="44" spans="2:16">
      <c r="B44" s="36"/>
      <c r="C44" s="534"/>
      <c r="D44" s="535"/>
      <c r="E44" s="535"/>
      <c r="F44" s="535"/>
      <c r="G44" s="535"/>
      <c r="H44" s="535"/>
      <c r="I44" s="535"/>
      <c r="J44" s="85"/>
      <c r="K44" s="86"/>
      <c r="L44" s="85"/>
      <c r="M44" s="569"/>
      <c r="N44" s="570"/>
      <c r="O44" s="71"/>
      <c r="P44" s="35"/>
    </row>
    <row r="45" spans="2:16" ht="14.4" thickBot="1">
      <c r="B45" s="36"/>
      <c r="C45" s="546"/>
      <c r="D45" s="547"/>
      <c r="E45" s="547"/>
      <c r="F45" s="547"/>
      <c r="G45" s="547"/>
      <c r="H45" s="547"/>
      <c r="I45" s="547"/>
      <c r="J45" s="87"/>
      <c r="K45" s="88"/>
      <c r="L45" s="87"/>
      <c r="M45" s="548"/>
      <c r="N45" s="549"/>
      <c r="O45" s="89"/>
      <c r="P45" s="35"/>
    </row>
    <row r="46" spans="2:16" ht="14.4" thickBot="1">
      <c r="B46" s="36"/>
      <c r="C46" s="540" t="s">
        <v>138</v>
      </c>
      <c r="D46" s="541"/>
      <c r="E46" s="541"/>
      <c r="F46" s="541"/>
      <c r="G46" s="541"/>
      <c r="H46" s="541"/>
      <c r="I46" s="541"/>
      <c r="J46" s="541"/>
      <c r="K46" s="541"/>
      <c r="L46" s="541"/>
      <c r="M46" s="541"/>
      <c r="N46" s="542"/>
      <c r="O46" s="77"/>
      <c r="P46" s="35"/>
    </row>
    <row r="47" spans="2:16">
      <c r="B47" s="36"/>
      <c r="C47" s="550" t="s">
        <v>147</v>
      </c>
      <c r="D47" s="551"/>
      <c r="E47" s="551"/>
      <c r="F47" s="551"/>
      <c r="G47" s="551"/>
      <c r="H47" s="551"/>
      <c r="I47" s="551"/>
      <c r="J47" s="551"/>
      <c r="K47" s="551"/>
      <c r="L47" s="551"/>
      <c r="M47" s="551"/>
      <c r="N47" s="551"/>
      <c r="O47" s="552"/>
      <c r="P47" s="35"/>
    </row>
    <row r="48" spans="2:16">
      <c r="B48" s="36"/>
      <c r="C48" s="553"/>
      <c r="D48" s="554"/>
      <c r="E48" s="554"/>
      <c r="F48" s="554"/>
      <c r="G48" s="554"/>
      <c r="H48" s="554"/>
      <c r="I48" s="554"/>
      <c r="J48" s="554"/>
      <c r="K48" s="554"/>
      <c r="L48" s="554"/>
      <c r="M48" s="554"/>
      <c r="N48" s="554"/>
      <c r="O48" s="555"/>
      <c r="P48" s="35"/>
    </row>
    <row r="49" spans="2:16" ht="14.4" thickBot="1">
      <c r="B49" s="36"/>
      <c r="C49" s="556"/>
      <c r="D49" s="557"/>
      <c r="E49" s="557"/>
      <c r="F49" s="557"/>
      <c r="G49" s="557"/>
      <c r="H49" s="557"/>
      <c r="I49" s="557"/>
      <c r="J49" s="557"/>
      <c r="K49" s="557"/>
      <c r="L49" s="557"/>
      <c r="M49" s="557"/>
      <c r="N49" s="557"/>
      <c r="O49" s="558"/>
      <c r="P49" s="35"/>
    </row>
    <row r="50" spans="2:16" ht="31.5" customHeight="1">
      <c r="B50" s="36"/>
      <c r="C50" s="561" t="s">
        <v>148</v>
      </c>
      <c r="D50" s="562"/>
      <c r="E50" s="562"/>
      <c r="F50" s="562"/>
      <c r="G50" s="562"/>
      <c r="H50" s="562"/>
      <c r="I50" s="562"/>
      <c r="J50" s="67" t="s">
        <v>149</v>
      </c>
      <c r="K50" s="90" t="s">
        <v>150</v>
      </c>
      <c r="L50" s="91" t="s">
        <v>151</v>
      </c>
      <c r="M50" s="567" t="s">
        <v>136</v>
      </c>
      <c r="N50" s="568"/>
      <c r="O50" s="93" t="s">
        <v>137</v>
      </c>
      <c r="P50" s="35"/>
    </row>
    <row r="51" spans="2:16">
      <c r="B51" s="36"/>
      <c r="C51" s="94"/>
      <c r="D51" s="95"/>
      <c r="E51" s="95"/>
      <c r="F51" s="95"/>
      <c r="G51" s="95"/>
      <c r="H51" s="95"/>
      <c r="I51" s="95"/>
      <c r="J51" s="96"/>
      <c r="K51" s="97"/>
      <c r="L51" s="98"/>
      <c r="M51" s="571"/>
      <c r="N51" s="572"/>
      <c r="O51" s="99"/>
      <c r="P51" s="35"/>
    </row>
    <row r="52" spans="2:16">
      <c r="B52" s="36"/>
      <c r="C52" s="94"/>
      <c r="D52" s="95"/>
      <c r="E52" s="95"/>
      <c r="F52" s="95"/>
      <c r="G52" s="95"/>
      <c r="H52" s="95"/>
      <c r="I52" s="95"/>
      <c r="J52" s="96"/>
      <c r="K52" s="97"/>
      <c r="L52" s="98"/>
      <c r="M52" s="571"/>
      <c r="N52" s="572"/>
      <c r="O52" s="99"/>
      <c r="P52" s="35"/>
    </row>
    <row r="53" spans="2:16">
      <c r="B53" s="36"/>
      <c r="C53" s="94"/>
      <c r="D53" s="95"/>
      <c r="E53" s="95"/>
      <c r="F53" s="95"/>
      <c r="G53" s="95"/>
      <c r="H53" s="95"/>
      <c r="I53" s="95"/>
      <c r="J53" s="96"/>
      <c r="K53" s="97"/>
      <c r="L53" s="98"/>
      <c r="M53" s="569"/>
      <c r="N53" s="570"/>
      <c r="O53" s="99"/>
      <c r="P53" s="35"/>
    </row>
    <row r="54" spans="2:16" ht="14.4" thickBot="1">
      <c r="B54" s="36"/>
      <c r="C54" s="546"/>
      <c r="D54" s="547"/>
      <c r="E54" s="547"/>
      <c r="F54" s="547"/>
      <c r="G54" s="547"/>
      <c r="H54" s="547"/>
      <c r="I54" s="547"/>
      <c r="J54" s="87"/>
      <c r="K54" s="88"/>
      <c r="L54" s="87"/>
      <c r="M54" s="548"/>
      <c r="N54" s="549"/>
      <c r="O54" s="89"/>
      <c r="P54" s="35"/>
    </row>
    <row r="55" spans="2:16" ht="14.4" thickBot="1">
      <c r="B55" s="36"/>
      <c r="C55" s="540" t="s">
        <v>138</v>
      </c>
      <c r="D55" s="541"/>
      <c r="E55" s="541"/>
      <c r="F55" s="541"/>
      <c r="G55" s="541"/>
      <c r="H55" s="541"/>
      <c r="I55" s="541"/>
      <c r="J55" s="541"/>
      <c r="K55" s="541"/>
      <c r="L55" s="541"/>
      <c r="M55" s="541"/>
      <c r="N55" s="542"/>
      <c r="O55" s="83"/>
      <c r="P55" s="35"/>
    </row>
    <row r="56" spans="2:16" ht="14.4" thickBot="1">
      <c r="B56" s="36"/>
      <c r="C56" s="61"/>
      <c r="O56" s="62"/>
      <c r="P56" s="35"/>
    </row>
    <row r="57" spans="2:16" ht="14.4" thickBot="1">
      <c r="B57" s="36"/>
      <c r="C57" s="543" t="s">
        <v>152</v>
      </c>
      <c r="D57" s="544"/>
      <c r="E57" s="544"/>
      <c r="F57" s="544"/>
      <c r="G57" s="544"/>
      <c r="H57" s="544"/>
      <c r="I57" s="544"/>
      <c r="J57" s="544"/>
      <c r="K57" s="544"/>
      <c r="L57" s="544"/>
      <c r="M57" s="544"/>
      <c r="N57" s="545"/>
      <c r="O57" s="100"/>
      <c r="P57" s="35"/>
    </row>
    <row r="58" spans="2:16">
      <c r="B58" s="36"/>
      <c r="C58" s="550" t="s">
        <v>153</v>
      </c>
      <c r="D58" s="551"/>
      <c r="E58" s="551"/>
      <c r="F58" s="551"/>
      <c r="G58" s="551"/>
      <c r="H58" s="551"/>
      <c r="I58" s="551"/>
      <c r="J58" s="551"/>
      <c r="K58" s="551"/>
      <c r="L58" s="551"/>
      <c r="M58" s="551"/>
      <c r="N58" s="551"/>
      <c r="O58" s="552"/>
      <c r="P58" s="35"/>
    </row>
    <row r="59" spans="2:16">
      <c r="B59" s="36"/>
      <c r="C59" s="553"/>
      <c r="D59" s="554"/>
      <c r="E59" s="554"/>
      <c r="F59" s="554"/>
      <c r="G59" s="554"/>
      <c r="H59" s="554"/>
      <c r="I59" s="554"/>
      <c r="J59" s="554"/>
      <c r="K59" s="554"/>
      <c r="L59" s="554"/>
      <c r="M59" s="554"/>
      <c r="N59" s="554"/>
      <c r="O59" s="555"/>
      <c r="P59" s="35"/>
    </row>
    <row r="60" spans="2:16" ht="14.4" thickBot="1">
      <c r="B60" s="36"/>
      <c r="C60" s="556"/>
      <c r="D60" s="557"/>
      <c r="E60" s="557"/>
      <c r="F60" s="557"/>
      <c r="G60" s="557"/>
      <c r="H60" s="557"/>
      <c r="I60" s="557"/>
      <c r="J60" s="557"/>
      <c r="K60" s="557"/>
      <c r="L60" s="557"/>
      <c r="M60" s="557"/>
      <c r="N60" s="557"/>
      <c r="O60" s="558"/>
      <c r="P60" s="35"/>
    </row>
    <row r="61" spans="2:16" ht="27.6">
      <c r="B61" s="36"/>
      <c r="C61" s="561" t="s">
        <v>154</v>
      </c>
      <c r="D61" s="562"/>
      <c r="E61" s="562"/>
      <c r="F61" s="562"/>
      <c r="G61" s="562"/>
      <c r="H61" s="562"/>
      <c r="I61" s="562"/>
      <c r="J61" s="78"/>
      <c r="K61" s="92"/>
      <c r="L61" s="91" t="s">
        <v>155</v>
      </c>
      <c r="M61" s="567" t="s">
        <v>156</v>
      </c>
      <c r="N61" s="568"/>
      <c r="O61" s="93"/>
      <c r="P61" s="35"/>
    </row>
    <row r="62" spans="2:16">
      <c r="B62" s="36"/>
      <c r="C62" s="534" t="s">
        <v>101</v>
      </c>
      <c r="D62" s="535"/>
      <c r="E62" s="535"/>
      <c r="F62" s="535"/>
      <c r="G62" s="535"/>
      <c r="H62" s="535"/>
      <c r="I62" s="535"/>
      <c r="J62" s="101"/>
      <c r="K62" s="102"/>
      <c r="L62" s="103"/>
      <c r="M62" s="536"/>
      <c r="N62" s="537"/>
      <c r="O62" s="104"/>
      <c r="P62" s="35"/>
    </row>
    <row r="63" spans="2:16">
      <c r="B63" s="36"/>
      <c r="C63" s="72" t="s">
        <v>157</v>
      </c>
      <c r="D63" s="73"/>
      <c r="E63" s="73"/>
      <c r="F63" s="73"/>
      <c r="G63" s="73"/>
      <c r="H63" s="73"/>
      <c r="I63" s="73"/>
      <c r="J63" s="101"/>
      <c r="K63" s="102"/>
      <c r="L63" s="103"/>
      <c r="M63" s="536"/>
      <c r="N63" s="537"/>
      <c r="O63" s="104"/>
      <c r="P63" s="35"/>
    </row>
    <row r="64" spans="2:16" ht="14.4" thickBot="1">
      <c r="B64" s="36"/>
      <c r="C64" s="55" t="s">
        <v>158</v>
      </c>
      <c r="D64" s="56"/>
      <c r="E64" s="56"/>
      <c r="F64" s="56"/>
      <c r="G64" s="56"/>
      <c r="H64" s="56"/>
      <c r="I64" s="56"/>
      <c r="J64" s="105"/>
      <c r="K64" s="106"/>
      <c r="L64" s="103"/>
      <c r="M64" s="538"/>
      <c r="N64" s="539"/>
      <c r="O64" s="104"/>
      <c r="P64" s="35"/>
    </row>
    <row r="65" spans="2:16" ht="14.4" thickBot="1">
      <c r="B65" s="36"/>
      <c r="C65" s="540" t="s">
        <v>138</v>
      </c>
      <c r="D65" s="541"/>
      <c r="E65" s="541"/>
      <c r="F65" s="541"/>
      <c r="G65" s="541"/>
      <c r="H65" s="541"/>
      <c r="I65" s="541"/>
      <c r="J65" s="541"/>
      <c r="K65" s="541"/>
      <c r="L65" s="541"/>
      <c r="M65" s="541"/>
      <c r="N65" s="542"/>
      <c r="O65" s="107"/>
      <c r="P65" s="35"/>
    </row>
    <row r="66" spans="2:16" ht="14.4" thickBot="1">
      <c r="B66" s="36"/>
      <c r="C66" s="61"/>
      <c r="O66" s="62"/>
      <c r="P66" s="35"/>
    </row>
    <row r="67" spans="2:16" ht="14.4" thickBot="1">
      <c r="B67" s="36"/>
      <c r="C67" s="543" t="s">
        <v>159</v>
      </c>
      <c r="D67" s="544"/>
      <c r="E67" s="544"/>
      <c r="F67" s="544"/>
      <c r="G67" s="544"/>
      <c r="H67" s="544"/>
      <c r="I67" s="544"/>
      <c r="J67" s="544"/>
      <c r="K67" s="544"/>
      <c r="L67" s="544"/>
      <c r="M67" s="544"/>
      <c r="N67" s="545"/>
      <c r="O67" s="108"/>
      <c r="P67" s="35"/>
    </row>
    <row r="68" spans="2:16">
      <c r="B68" s="36"/>
      <c r="C68" s="58"/>
      <c r="D68" s="59"/>
      <c r="E68" s="59"/>
      <c r="F68" s="59"/>
      <c r="G68" s="59"/>
      <c r="H68" s="59"/>
      <c r="I68" s="59"/>
      <c r="J68" s="59"/>
      <c r="K68" s="59"/>
      <c r="L68" s="59"/>
      <c r="M68" s="59"/>
      <c r="N68" s="59"/>
      <c r="O68" s="60"/>
      <c r="P68" s="35"/>
    </row>
    <row r="69" spans="2:16">
      <c r="B69" s="36"/>
      <c r="C69" s="61"/>
      <c r="O69" s="62"/>
      <c r="P69" s="35"/>
    </row>
    <row r="70" spans="2:16">
      <c r="B70" s="36"/>
      <c r="C70" s="61"/>
      <c r="O70" s="62"/>
      <c r="P70" s="35"/>
    </row>
    <row r="71" spans="2:16">
      <c r="B71" s="36"/>
      <c r="C71" s="61"/>
      <c r="H71" s="109" t="s">
        <v>160</v>
      </c>
      <c r="I71" s="109"/>
      <c r="J71" s="109"/>
      <c r="K71" s="109"/>
      <c r="O71" s="62"/>
      <c r="P71" s="35"/>
    </row>
    <row r="72" spans="2:16">
      <c r="B72" s="36"/>
      <c r="C72" s="61"/>
      <c r="H72" s="109" t="s">
        <v>161</v>
      </c>
      <c r="O72" s="62"/>
      <c r="P72" s="35"/>
    </row>
    <row r="73" spans="2:16">
      <c r="B73" s="36"/>
      <c r="C73" s="61"/>
      <c r="H73" s="109" t="s">
        <v>162</v>
      </c>
      <c r="O73" s="62"/>
      <c r="P73" s="35"/>
    </row>
    <row r="74" spans="2:16">
      <c r="B74" s="36"/>
      <c r="C74" s="47"/>
      <c r="D74" s="110"/>
      <c r="E74" s="110"/>
      <c r="F74" s="110"/>
      <c r="G74" s="110"/>
      <c r="H74" s="109" t="s">
        <v>163</v>
      </c>
      <c r="I74" s="110"/>
      <c r="J74" s="110"/>
      <c r="K74" s="110"/>
      <c r="L74" s="110"/>
      <c r="M74" s="110"/>
      <c r="N74" s="110"/>
      <c r="O74" s="111"/>
      <c r="P74" s="35"/>
    </row>
    <row r="75" spans="2:16">
      <c r="B75" s="36"/>
      <c r="C75" s="61"/>
      <c r="H75" s="34" t="s">
        <v>164</v>
      </c>
      <c r="O75" s="62"/>
      <c r="P75" s="35"/>
    </row>
    <row r="76" spans="2:16">
      <c r="B76" s="36"/>
      <c r="C76" s="112" t="s">
        <v>165</v>
      </c>
      <c r="D76" s="69"/>
      <c r="E76" s="69"/>
      <c r="F76" s="69"/>
      <c r="G76" s="69"/>
      <c r="H76" s="69"/>
      <c r="I76" s="69"/>
      <c r="J76" s="69"/>
      <c r="K76" s="69"/>
      <c r="L76" s="69"/>
      <c r="M76" s="69"/>
      <c r="N76" s="69"/>
      <c r="O76" s="113"/>
      <c r="P76" s="35"/>
    </row>
    <row r="77" spans="2:16">
      <c r="B77" s="36"/>
      <c r="C77" s="531"/>
      <c r="D77" s="532"/>
      <c r="E77" s="532"/>
      <c r="F77" s="532"/>
      <c r="G77" s="532"/>
      <c r="H77" s="532"/>
      <c r="I77" s="532"/>
      <c r="J77" s="532"/>
      <c r="K77" s="532"/>
      <c r="L77" s="532"/>
      <c r="M77" s="532"/>
      <c r="N77" s="532"/>
      <c r="O77" s="533"/>
      <c r="P77" s="35"/>
    </row>
    <row r="78" spans="2:16">
      <c r="B78" s="36"/>
      <c r="C78" s="531"/>
      <c r="D78" s="532"/>
      <c r="E78" s="532"/>
      <c r="F78" s="532"/>
      <c r="G78" s="532"/>
      <c r="H78" s="532"/>
      <c r="I78" s="532"/>
      <c r="J78" s="532"/>
      <c r="K78" s="532"/>
      <c r="L78" s="532"/>
      <c r="M78" s="532"/>
      <c r="N78" s="532"/>
      <c r="O78" s="533"/>
      <c r="P78" s="35"/>
    </row>
    <row r="79" spans="2:16">
      <c r="B79" s="36"/>
      <c r="C79" s="47"/>
      <c r="D79" s="110"/>
      <c r="E79" s="110"/>
      <c r="F79" s="110"/>
      <c r="G79" s="110"/>
      <c r="H79" s="110"/>
      <c r="I79" s="110"/>
      <c r="J79" s="110"/>
      <c r="K79" s="110"/>
      <c r="L79" s="110"/>
      <c r="M79" s="110"/>
      <c r="N79" s="110"/>
      <c r="O79" s="111"/>
      <c r="P79" s="35"/>
    </row>
    <row r="80" spans="2:16">
      <c r="B80" s="36"/>
      <c r="C80" s="114" t="s">
        <v>166</v>
      </c>
      <c r="D80" s="110"/>
      <c r="E80" s="110"/>
      <c r="F80" s="110"/>
      <c r="G80" s="110"/>
      <c r="H80" s="110"/>
      <c r="I80" s="110"/>
      <c r="J80" s="110"/>
      <c r="K80" s="110"/>
      <c r="L80" s="110"/>
      <c r="M80" s="110"/>
      <c r="N80" s="110"/>
      <c r="O80" s="111"/>
      <c r="P80" s="35"/>
    </row>
    <row r="81" spans="2:16" ht="12.75" customHeight="1">
      <c r="B81" s="36"/>
      <c r="C81" s="528" t="s">
        <v>167</v>
      </c>
      <c r="D81" s="529"/>
      <c r="E81" s="529"/>
      <c r="F81" s="529"/>
      <c r="G81" s="529"/>
      <c r="H81" s="529"/>
      <c r="I81" s="529"/>
      <c r="J81" s="529"/>
      <c r="K81" s="529"/>
      <c r="L81" s="529"/>
      <c r="M81" s="529"/>
      <c r="N81" s="529"/>
      <c r="O81" s="530"/>
      <c r="P81" s="35"/>
    </row>
    <row r="82" spans="2:16">
      <c r="B82" s="36"/>
      <c r="C82" s="528"/>
      <c r="D82" s="529"/>
      <c r="E82" s="529"/>
      <c r="F82" s="529"/>
      <c r="G82" s="529"/>
      <c r="H82" s="529"/>
      <c r="I82" s="529"/>
      <c r="J82" s="529"/>
      <c r="K82" s="529"/>
      <c r="L82" s="529"/>
      <c r="M82" s="529"/>
      <c r="N82" s="529"/>
      <c r="O82" s="530"/>
      <c r="P82" s="35"/>
    </row>
    <row r="83" spans="2:16" ht="12.9" customHeight="1">
      <c r="B83" s="36"/>
      <c r="C83" s="528" t="s">
        <v>168</v>
      </c>
      <c r="D83" s="529"/>
      <c r="E83" s="529"/>
      <c r="F83" s="529"/>
      <c r="G83" s="529"/>
      <c r="H83" s="529"/>
      <c r="I83" s="529"/>
      <c r="J83" s="529"/>
      <c r="K83" s="529"/>
      <c r="L83" s="529"/>
      <c r="M83" s="529"/>
      <c r="N83" s="529"/>
      <c r="O83" s="530"/>
      <c r="P83" s="35"/>
    </row>
    <row r="84" spans="2:16">
      <c r="B84" s="36"/>
      <c r="C84" s="528"/>
      <c r="D84" s="529"/>
      <c r="E84" s="529"/>
      <c r="F84" s="529"/>
      <c r="G84" s="529"/>
      <c r="H84" s="529"/>
      <c r="I84" s="529"/>
      <c r="J84" s="529"/>
      <c r="K84" s="529"/>
      <c r="L84" s="529"/>
      <c r="M84" s="529"/>
      <c r="N84" s="529"/>
      <c r="O84" s="530"/>
      <c r="P84" s="35"/>
    </row>
    <row r="85" spans="2:16">
      <c r="B85" s="36"/>
      <c r="C85" s="47"/>
      <c r="D85" s="110"/>
      <c r="E85" s="110"/>
      <c r="F85" s="110"/>
      <c r="G85" s="110"/>
      <c r="H85" s="110"/>
      <c r="I85" s="110"/>
      <c r="J85" s="110"/>
      <c r="K85" s="110"/>
      <c r="L85" s="110"/>
      <c r="M85" s="110"/>
      <c r="N85" s="110"/>
      <c r="O85" s="111"/>
      <c r="P85" s="35"/>
    </row>
    <row r="86" spans="2:16">
      <c r="B86" s="36"/>
      <c r="C86" s="61"/>
      <c r="H86" s="109" t="s">
        <v>160</v>
      </c>
      <c r="O86" s="62"/>
      <c r="P86" s="35"/>
    </row>
    <row r="87" spans="2:16">
      <c r="B87" s="36"/>
      <c r="C87" s="61"/>
      <c r="H87" s="34" t="s">
        <v>161</v>
      </c>
      <c r="I87" s="73"/>
      <c r="J87" s="73"/>
      <c r="K87" s="73"/>
      <c r="O87" s="62"/>
      <c r="P87" s="35"/>
    </row>
    <row r="88" spans="2:16">
      <c r="B88" s="36"/>
      <c r="C88" s="61"/>
      <c r="H88" s="34" t="s">
        <v>169</v>
      </c>
      <c r="I88" s="115"/>
      <c r="J88" s="115"/>
      <c r="K88" s="115"/>
      <c r="O88" s="62"/>
      <c r="P88" s="35"/>
    </row>
    <row r="89" spans="2:16">
      <c r="B89" s="36"/>
      <c r="C89" s="116"/>
      <c r="D89" s="110"/>
      <c r="E89" s="110"/>
      <c r="F89" s="110"/>
      <c r="G89" s="110"/>
      <c r="H89" s="34" t="s">
        <v>163</v>
      </c>
      <c r="L89" s="110"/>
      <c r="M89" s="110"/>
      <c r="N89" s="110"/>
      <c r="O89" s="111"/>
      <c r="P89" s="35"/>
    </row>
    <row r="90" spans="2:16" ht="17.25" customHeight="1">
      <c r="B90" s="36"/>
      <c r="C90" s="116"/>
      <c r="D90" s="115"/>
      <c r="E90" s="115"/>
      <c r="K90" s="520"/>
      <c r="L90" s="520"/>
      <c r="M90" s="520"/>
      <c r="N90" s="520"/>
      <c r="O90" s="521"/>
      <c r="P90" s="35"/>
    </row>
    <row r="91" spans="2:16" ht="18.75" customHeight="1" thickBot="1">
      <c r="B91" s="36"/>
      <c r="C91" s="524"/>
      <c r="D91" s="525"/>
      <c r="E91" s="525"/>
      <c r="F91" s="88"/>
      <c r="G91" s="88"/>
      <c r="H91" s="88"/>
      <c r="I91" s="88"/>
      <c r="J91" s="88"/>
      <c r="K91" s="522"/>
      <c r="L91" s="522"/>
      <c r="M91" s="522"/>
      <c r="N91" s="522"/>
      <c r="O91" s="523"/>
      <c r="P91" s="35"/>
    </row>
    <row r="92" spans="2:16" ht="14.4" thickBot="1">
      <c r="B92" s="117"/>
      <c r="C92" s="118"/>
      <c r="D92" s="118"/>
      <c r="E92" s="118"/>
      <c r="F92" s="118"/>
      <c r="G92" s="118"/>
      <c r="H92" s="118"/>
      <c r="I92" s="118"/>
      <c r="J92" s="118"/>
      <c r="K92" s="118"/>
      <c r="L92" s="118"/>
      <c r="M92" s="118"/>
      <c r="N92" s="118"/>
      <c r="O92" s="118"/>
      <c r="P92" s="119"/>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6369e25-100f-40e9-a018-fb4c73d4a1bb">
      <UserInfo>
        <DisplayName/>
        <AccountId xsi:nil="true"/>
        <AccountType/>
      </UserInfo>
    </SharedWithUsers>
    <TaxCatchAll xmlns="36369e25-100f-40e9-a018-fb4c73d4a1bb" xsi:nil="true"/>
    <lcf76f155ced4ddcb4097134ff3c332f xmlns="2701b389-3aed-4218-8101-8dd0ea28002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71C86D6E8D46D4986E0C292D42A692D" ma:contentTypeVersion="15" ma:contentTypeDescription="Crear nuevo documento." ma:contentTypeScope="" ma:versionID="bda92f25917e59980a4920cb7ff2353a">
  <xsd:schema xmlns:xsd="http://www.w3.org/2001/XMLSchema" xmlns:xs="http://www.w3.org/2001/XMLSchema" xmlns:p="http://schemas.microsoft.com/office/2006/metadata/properties" xmlns:ns2="36369e25-100f-40e9-a018-fb4c73d4a1bb" xmlns:ns3="2701b389-3aed-4218-8101-8dd0ea280020" targetNamespace="http://schemas.microsoft.com/office/2006/metadata/properties" ma:root="true" ma:fieldsID="dee3b87a562a0cfedfd17b6c212c12ff" ns2:_="" ns3:_="">
    <xsd:import namespace="36369e25-100f-40e9-a018-fb4c73d4a1bb"/>
    <xsd:import namespace="2701b389-3aed-4218-8101-8dd0ea28002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369e25-100f-40e9-a018-fb4c73d4a1b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19206e75-aba9-4138-b2f9-fb4aff200aad}" ma:internalName="TaxCatchAll" ma:showField="CatchAllData" ma:web="36369e25-100f-40e9-a018-fb4c73d4a1b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701b389-3aed-4218-8101-8dd0ea28002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http://www.w3.org/XML/1998/namespace"/>
    <ds:schemaRef ds:uri="http://purl.org/dc/dcmitype/"/>
    <ds:schemaRef ds:uri="9d85dbaf-23eb-4e57-a637-93dcacc8b1a1"/>
    <ds:schemaRef ds:uri="http://schemas.openxmlformats.org/package/2006/metadata/core-properties"/>
    <ds:schemaRef ds:uri="http://purl.org/dc/elements/1.1/"/>
    <ds:schemaRef ds:uri="http://schemas.microsoft.com/office/infopath/2007/PartnerControls"/>
    <ds:schemaRef ds:uri="a6cb9e4b-f1d1-4245-83ec-6cad768d538a"/>
    <ds:schemaRef ds:uri="http://schemas.microsoft.com/office/2006/metadata/properties"/>
    <ds:schemaRef ds:uri="http://purl.org/dc/terms/"/>
    <ds:schemaRef ds:uri="36369e25-100f-40e9-a018-fb4c73d4a1bb"/>
    <ds:schemaRef ds:uri="2701b389-3aed-4218-8101-8dd0ea280020"/>
  </ds:schemaRefs>
</ds:datastoreItem>
</file>

<file path=customXml/itemProps2.xml><?xml version="1.0" encoding="utf-8"?>
<ds:datastoreItem xmlns:ds="http://schemas.openxmlformats.org/officeDocument/2006/customXml" ds:itemID="{1C8EE1C6-C23C-48E2-A467-21A4BC22E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369e25-100f-40e9-a018-fb4c73d4a1bb"/>
    <ds:schemaRef ds:uri="2701b389-3aed-4218-8101-8dd0ea2800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'PRESUPUESTO OFICIAL (Entidad)'!_GoBack</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Julieth Arias</cp:lastModifiedBy>
  <cp:revision/>
  <dcterms:created xsi:type="dcterms:W3CDTF">2006-06-27T16:47:25Z</dcterms:created>
  <dcterms:modified xsi:type="dcterms:W3CDTF">2026-05-15T22:16:46Z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0x010100C71C86D6E8D46D4986E0C292D42A692D</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