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Luciano\Desktop\Luciano\Minminas\2026\Procesos\Evaluacion Vigilancia judicial\"/>
    </mc:Choice>
  </mc:AlternateContent>
  <xr:revisionPtr revIDLastSave="0" documentId="13_ncr:1_{ECFB4155-CFE3-4636-8BE5-A307583B667F}" xr6:coauthVersionLast="47" xr6:coauthVersionMax="47" xr10:uidLastSave="{00000000-0000-0000-0000-000000000000}"/>
  <bookViews>
    <workbookView xWindow="-120" yWindow="-120" windowWidth="20730" windowHeight="11160" tabRatio="923" firstSheet="1" activeTab="3" xr2:uid="{00000000-000D-0000-FFFF-FFFF00000000}"/>
  </bookViews>
  <sheets>
    <sheet name="OFERTA ECONÓMICA" sheetId="16" state="hidden" r:id="rId1"/>
    <sheet name="Ofertas Recibidas" sheetId="4" r:id="rId2"/>
    <sheet name="Cumplimiento Invitación" sheetId="37" r:id="rId3"/>
    <sheet name="Posiciones" sheetId="14" r:id="rId4"/>
    <sheet name="Precios Artif Bajos" sheetId="15" state="hidden" r:id="rId5"/>
    <sheet name="LUPA JURIDICA" sheetId="41" r:id="rId6"/>
    <sheet name="LITIGAR PUNTO COM" sheetId="42" r:id="rId7"/>
    <sheet name="GRUPO HISCA" sheetId="43" r:id="rId8"/>
    <sheet name="Formato Oferta" sheetId="35" state="hidden"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1__123Graph_Aｸﾞﾗﾌ_7" hidden="1">#REF!</definedName>
    <definedName name="_112233" hidden="1">#REF!</definedName>
    <definedName name="_112277" hidden="1">#REF!</definedName>
    <definedName name="_12__123Graph_BCHART_5" hidden="1">[1]MEX95IB!#REF!</definedName>
    <definedName name="_1222" hidden="1">#REF!</definedName>
    <definedName name="_13__123Graph_Bｸﾞﾗﾌ_7"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localSheetId="0" hidden="1">{0,#N/A,FALSE,0;0,#N/A,FALSE,0;0,#N/A,FALSE,0;0,#N/A,FALSE,0;0,#N/A,FALSE,0;0,#N/A,FALSE,0}</definedName>
    <definedName name="_456" hidden="1">{0,#N/A,FALSE,0;0,#N/A,FALSE,0;0,#N/A,FALSE,0;0,#N/A,FALSE,0;0,#N/A,FALSE,0;0,#N/A,FALSE,0}</definedName>
    <definedName name="_Fill" hidden="1">#REF!</definedName>
    <definedName name="_xlnm._FilterDatabase" localSheetId="2" hidden="1">'Cumplimiento Invitación'!$B$22:$D$24</definedName>
    <definedName name="_xlnm._FilterDatabase" localSheetId="0" hidden="1">#REF!</definedName>
    <definedName name="_xlnm._FilterDatabase" localSheetId="3" hidden="1">Posiciones!$C$8:$I$8</definedName>
    <definedName name="_xlnm._FilterDatabase" hidden="1">#REF!</definedName>
    <definedName name="_NDC1" localSheetId="0" hidden="1">{"'内訳表'!$B$2:$N$64"}</definedName>
    <definedName name="_NDC1" hidden="1">{"'内訳表'!$B$2:$N$64"}</definedName>
    <definedName name="_Order1" hidden="1">0</definedName>
    <definedName name="_Order2" hidden="1">255</definedName>
    <definedName name="_r3d" localSheetId="0"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0" hidden="1">#REF!</definedName>
    <definedName name="aaaa" hidden="1">#REF!</definedName>
    <definedName name="ABF" localSheetId="0" hidden="1">#REF!</definedName>
    <definedName name="ABF" hidden="1">#REF!</definedName>
    <definedName name="AccessDatabase" hidden="1">"C:\My Documents\New MMR\INPUT.mdb"</definedName>
    <definedName name="ACCV" hidden="1">#REF!</definedName>
    <definedName name="ADSF" hidden="1">#REF!</definedName>
    <definedName name="afdgbva" localSheetId="0" hidden="1">{#N/A,#N/A,TRUE,"Report"}</definedName>
    <definedName name="afdgbva" hidden="1">{#N/A,#N/A,TRUE,"Report"}</definedName>
    <definedName name="aga" localSheetId="0" hidden="1">{#N/A,#N/A,TRUE,"Report"}</definedName>
    <definedName name="aga" hidden="1">{#N/A,#N/A,TRUE,"Report"}</definedName>
    <definedName name="AGHFD" hidden="1">#REF!</definedName>
    <definedName name="ALMUERZO">'[3]Resumen Preparaciones'!$C$52:$C$113</definedName>
    <definedName name="almuerzocena">'[3]Resumen Preparaciones'!$C$52:$C$141</definedName>
    <definedName name="año1">[2]CONFIGURACIÓN!$F$9</definedName>
    <definedName name="APLICA" localSheetId="0">#REF!</definedName>
    <definedName name="APLICA">#REF!</definedName>
    <definedName name="APLICA." localSheetId="0">#REF!</definedName>
    <definedName name="APLICA.">#REF!</definedName>
    <definedName name="_xlnm.Print_Area" localSheetId="2">'Cumplimiento Invitación'!$A$1:$J$30</definedName>
    <definedName name="_xlnm.Print_Area" localSheetId="0">'OFERTA ECONÓMICA'!$A$1:$L$27</definedName>
    <definedName name="_xlnm.Print_Area" localSheetId="1">'Ofertas Recibidas'!$A$1:$M$20</definedName>
    <definedName name="_xlnm.Print_Area" localSheetId="3">Posiciones!$A$1:$G$19</definedName>
    <definedName name="_xlnm.Print_Area" localSheetId="4">'Precios Artif Bajos'!$A$1:$G$29</definedName>
    <definedName name="ATGHH" localSheetId="0" hidden="1">#REF!</definedName>
    <definedName name="ATGHH" hidden="1">#REF!</definedName>
    <definedName name="AVBC" localSheetId="0" hidden="1">#REF!</definedName>
    <definedName name="AVBC" hidden="1">#REF!</definedName>
    <definedName name="AXCC" localSheetId="0" hidden="1">#REF!</definedName>
    <definedName name="AXCC" hidden="1">#REF!</definedName>
    <definedName name="AXX" hidden="1">#REF!</definedName>
    <definedName name="Aグラフ" hidden="1">#REF!</definedName>
    <definedName name="badb" localSheetId="0"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[4]lista!$A$11:$A$13</definedName>
    <definedName name="bn" localSheetId="0" hidden="1">{"'内訳表'!$B$2:$N$64"}</definedName>
    <definedName name="bn" hidden="1">{"'内訳表'!$B$2:$N$64"}</definedName>
    <definedName name="Ｂグラフ" hidden="1">#REF!</definedName>
    <definedName name="CALENDARIO">[2]CALENDARIO!$B$6:$H$161</definedName>
    <definedName name="Calidad">[5]PERSONAL!$P$58</definedName>
    <definedName name="Campamento">[5]PERSONAL!$P$122</definedName>
    <definedName name="Comercio">[6]OCULTAR!$F$14:$G$17</definedName>
    <definedName name="Ｃグラフ" localSheetId="0" hidden="1">#REF!</definedName>
    <definedName name="Ｃグラフ" hidden="1">#REF!</definedName>
    <definedName name="dasd" localSheetId="0" hidden="1">#REF!</definedName>
    <definedName name="dasd" hidden="1">#REF!</definedName>
    <definedName name="Decision">[4]lista!$A$6:$A$7</definedName>
    <definedName name="dependencia">'[7]Datos Inciales'!$B$5:$B$30</definedName>
    <definedName name="desayuno">'[3]Resumen Preparaciones'!$C$5:$C$50</definedName>
    <definedName name="DESAYUNOS">'[3]Resumen Preparaciones'!$C$5:$C$33</definedName>
    <definedName name="DFG" localSheetId="0" hidden="1">#REF!</definedName>
    <definedName name="DFG" hidden="1">#REF!</definedName>
    <definedName name="dfgd56" localSheetId="0" hidden="1">{0,#N/A,FALSE,0;0,#N/A,FALSE,0;0,#N/A,FALSE,0;0,#N/A,FALSE,0;0,#N/A,FALSE,0;0,#N/A,FALSE,0}</definedName>
    <definedName name="dfgd56" hidden="1">{0,#N/A,FALSE,0;0,#N/A,FALSE,0;0,#N/A,FALSE,0;0,#N/A,FALSE,0;0,#N/A,FALSE,0;0,#N/A,FALSE,0}</definedName>
    <definedName name="DFGH" hidden="1">#REF!</definedName>
    <definedName name="DFSG" hidden="1">#REF!</definedName>
    <definedName name="dgb" localSheetId="0" hidden="1">{"'内訳表'!$B$2:$N$64"}</definedName>
    <definedName name="dgb" hidden="1">{"'内訳表'!$B$2:$N$64"}</definedName>
    <definedName name="dhb" localSheetId="0" hidden="1">{"'内訳表'!$B$2:$N$64"}</definedName>
    <definedName name="dhb" hidden="1">{"'内訳表'!$B$2:$N$64"}</definedName>
    <definedName name="dszgre" localSheetId="0"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hidden="1">#REF!</definedName>
    <definedName name="eagrbve" localSheetId="0" hidden="1">{"'内訳表'!$B$2:$N$64"}</definedName>
    <definedName name="eagrbve" hidden="1">{"'内訳表'!$B$2:$N$64"}</definedName>
    <definedName name="eargbwrg" localSheetId="0" hidden="1">{"'内訳表'!$B$2:$N$64"}</definedName>
    <definedName name="eargbwrg" hidden="1">{"'内訳表'!$B$2:$N$64"}</definedName>
    <definedName name="EE" localSheetId="0"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[5]PERSONAL!$P$100</definedName>
    <definedName name="Estrategia" localSheetId="0">[8]Tablas!$F$2:$F$34</definedName>
    <definedName name="Estrategia">[9]Tablas!$F$2:$F$34</definedName>
    <definedName name="ET" localSheetId="0"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0" hidden="1">#REF!</definedName>
    <definedName name="Ｅグラフ" hidden="1">#REF!</definedName>
    <definedName name="fbvdv" localSheetId="0"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hidden="1">#REF!</definedName>
    <definedName name="fecha_fin_servicio">[2]CONFIGURACIÓN!$C$10</definedName>
    <definedName name="fecha_inicio_servicio">[2]CONFIGURACIÓN!$C$9</definedName>
    <definedName name="ff" localSheetId="0" hidden="1">{#N/A,#N/A,TRUE,"Report"}</definedName>
    <definedName name="ff" hidden="1">{#N/A,#N/A,TRUE,"Report"}</definedName>
    <definedName name="FFF" localSheetId="0"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0" hidden="1">{"'内訳表'!$B$2:$N$64"}</definedName>
    <definedName name="fgsznzfd" hidden="1">{"'内訳表'!$B$2:$N$64"}</definedName>
    <definedName name="fgxnbf" localSheetId="0"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0" hidden="1">{0,#N/A,FALSE,0;0,#N/A,FALSE,0;0,#N/A,FALSE,0;0,#N/A,FALSE,0;0,#N/A,FALSE,0;0,#N/A,FALSE,0}</definedName>
    <definedName name="FSDFSD" hidden="1">{0,#N/A,FALSE,0;0,#N/A,FALSE,0;0,#N/A,FALSE,0;0,#N/A,FALSE,0;0,#N/A,FALSE,0;0,#N/A,FALSE,0}</definedName>
    <definedName name="fsmnfs" localSheetId="0"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0">[8]Tablas!$D$2:$D$10</definedName>
    <definedName name="Fuente">[9]Tablas!$D$2:$D$10</definedName>
    <definedName name="FUENTES">'[7]Datos Inciales'!$B$40:$B$49</definedName>
    <definedName name="Ｆグラフ" localSheetId="0" hidden="1">#REF!</definedName>
    <definedName name="Ｆグラフ" hidden="1">#REF!</definedName>
    <definedName name="gbvREDSAb" localSheetId="0"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hidden="1">#REF!</definedName>
    <definedName name="GRUPO">#REF!</definedName>
    <definedName name="hhjn" localSheetId="0"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0"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0"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0" hidden="1">{#N/A,#N/A,TRUE,"Report"}</definedName>
    <definedName name="hmstj" hidden="1">{#N/A,#N/A,TRUE,"Report"}</definedName>
    <definedName name="hnfg" localSheetId="0"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0" hidden="1">{"'内訳表'!$B$2:$N$64"}</definedName>
    <definedName name="hsf" hidden="1">{"'内訳表'!$B$2:$N$64"}</definedName>
    <definedName name="HTML_CodePage" hidden="1">932</definedName>
    <definedName name="HTML_Control" localSheetId="0"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0" hidden="1">{"'内訳表'!$B$2:$N$64"}</definedName>
    <definedName name="ii" hidden="1">{"'内訳表'!$B$2:$N$64"}</definedName>
    <definedName name="Info_Prazo_do_contrato">[10]Seletor!$C$13</definedName>
    <definedName name="IVASobreUtilidad">[5]IMPUESTOS!$E$16</definedName>
    <definedName name="JGJ" localSheetId="0" hidden="1">{0,#N/A,FALSE,0;0,#N/A,FALSE,0;0,#N/A,FALSE,0;0,#N/A,FALSE,0;0,#N/A,FALSE,0;0,#N/A,FALSE,0}</definedName>
    <definedName name="JGJ" hidden="1">{0,#N/A,FALSE,0;0,#N/A,FALSE,0;0,#N/A,FALSE,0;0,#N/A,FALSE,0;0,#N/A,FALSE,0;0,#N/A,FALSE,0}</definedName>
    <definedName name="l" localSheetId="0"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[6]OCULTAR!$B$14:$B$17</definedName>
    <definedName name="Manufacturero">[6]OCULTAR!$B$14:$C$17</definedName>
    <definedName name="margen">'[2]Cash Flow (COP)'!$O$68</definedName>
    <definedName name="markup_infra">[2]DASHBOARD!$D$20</definedName>
    <definedName name="mdgh" localSheetId="0" hidden="1">{"'内訳表'!$B$2:$N$64"}</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7">BASE DE [11]DATOS!$B$2:$B$2</definedName>
    <definedName name="MmExcelLinker_A12B55A7_9F67_4A31_8ABE_1C1F4218B5AF" localSheetId="6">BASE DE [11]DATOS!$B$2:$B$2</definedName>
    <definedName name="MmExcelLinker_A12B55A7_9F67_4A31_8ABE_1C1F4218B5AF" localSheetId="0">BASE DE [11]DATOS!$B$2:$B$2</definedName>
    <definedName name="MmExcelLinker_A12B55A7_9F67_4A31_8ABE_1C1F4218B5AF" localSheetId="3">BASE DE [11]DATOS!$B$2:$B$2</definedName>
    <definedName name="MmExcelLinker_A12B55A7_9F67_4A31_8ABE_1C1F4218B5AF" localSheetId="4">BASE DE [11]DATOS!$B$2:$B$2</definedName>
    <definedName name="MmExcelLinker_A12B55A7_9F67_4A31_8ABE_1C1F4218B5AF">BASE DE [11]DATOS!$B$2:$B$2</definedName>
    <definedName name="mmm" localSheetId="0"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 localSheetId="0">'[12]Cons Cotizac - Examenes médicos'!$M$12:$R$12</definedName>
    <definedName name="MTC">'[13]Cons Cotizac - Examenes médicos'!$M$12:$R$12</definedName>
    <definedName name="ndc" localSheetId="0" hidden="1">{"'内訳表'!$B$2:$N$64"}</definedName>
    <definedName name="ndc" hidden="1">{"'内訳表'!$B$2:$N$64"}</definedName>
    <definedName name="NO_APLICA">#REF!</definedName>
    <definedName name="NoFacturable">[5]PERSONAL!$P$46</definedName>
    <definedName name="normal" localSheetId="0" hidden="1">#REF!</definedName>
    <definedName name="normal" hidden="1">#REF!</definedName>
    <definedName name="normal2" localSheetId="0" hidden="1">#REF!</definedName>
    <definedName name="normal2" hidden="1">#REF!</definedName>
    <definedName name="normal3" localSheetId="0" hidden="1">#REF!</definedName>
    <definedName name="normal3" hidden="1">#REF!</definedName>
    <definedName name="normal4" hidden="1">#REF!</definedName>
    <definedName name="normal5" hidden="1">#REF!</definedName>
    <definedName name="normal6" hidden="1">#REF!</definedName>
    <definedName name="nueva">[4]lista!$A$2:$A$3</definedName>
    <definedName name="O">[6]OCULTAR!$F$14:$F$17</definedName>
    <definedName name="Objetivos" localSheetId="0">[8]Tablas!$E$2:$E$17</definedName>
    <definedName name="Objetivos">[9]Tablas!$E$2:$E$17</definedName>
    <definedName name="Oficina">[5]PERSONAL!$P$69</definedName>
    <definedName name="oo" localSheetId="0" hidden="1">{"'内訳表'!$B$2:$N$64"}</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'[14]SALARIO DE REFERENCIA'!$B$7:$B$121</definedName>
    <definedName name="perfiles">'[15]SALARIO DE REFERENCIA'!$B$7:$B$121</definedName>
    <definedName name="pilares" localSheetId="0">[8]Tablas!$G$2:$G$6</definedName>
    <definedName name="pilares">[9]Tablas!$G$2:$G$6</definedName>
    <definedName name="Procedencia">[4]lista!$A$2:$A$3</definedName>
    <definedName name="productosdef">'[3]Precios Alimentos'!$A$5031:$A$5730</definedName>
    <definedName name="Profesional">[5]PERSONAL!$P$12</definedName>
    <definedName name="reahgbaerg" localSheetId="0" hidden="1">{"'内訳表'!$B$2:$N$64"}</definedName>
    <definedName name="reahgbaerg" hidden="1">{"'内訳表'!$B$2:$N$64"}</definedName>
    <definedName name="res" localSheetId="0"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#REF!</definedName>
    <definedName name="rggvs" localSheetId="0" hidden="1">{"'内訳表'!$B$2:$N$64"}</definedName>
    <definedName name="rggvs" hidden="1">{"'内訳表'!$B$2:$N$64"}</definedName>
    <definedName name="rnrsy" localSheetId="0" hidden="1">{#N/A,#N/A,TRUE,"Report"}</definedName>
    <definedName name="rnrsy" hidden="1">{#N/A,#N/A,TRUE,"Report"}</definedName>
    <definedName name="rrr" localSheetId="0"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[6]OCULTAR!$D$14:$D$17</definedName>
    <definedName name="salariosref">'[16]Salarios de Referencia'!$B$7:$B$120</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[1]MEX95IB!#REF!</definedName>
    <definedName name="sencount" hidden="1">2</definedName>
    <definedName name="Servicio">[6]OCULTAR!$D$14:$E$17</definedName>
    <definedName name="sfgm" localSheetId="0" hidden="1">{#N/A,#N/A,TRUE,"Report"}</definedName>
    <definedName name="sfgm" hidden="1">{#N/A,#N/A,TRUE,"Report"}</definedName>
    <definedName name="su" localSheetId="0"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0" hidden="1">{"'内訳表'!$B$2:$N$64"}</definedName>
    <definedName name="sugiura" hidden="1">{"'内訳表'!$B$2:$N$64"}</definedName>
    <definedName name="Tamaño">[6]OCULTAR!$A$14:$A$17</definedName>
    <definedName name="TECHO1">'Formato Oferta'!$G$26</definedName>
    <definedName name="TECHO2">'Formato Oferta'!$G$27</definedName>
    <definedName name="Tecnico">[5]PERSONAL!$P$34</definedName>
    <definedName name="tipo">[4]lista!$A$11:$A$13</definedName>
    <definedName name="tipodeanalisis">'[3]Analisis microbiologico'!$A$110:$A$182</definedName>
    <definedName name="TotalImpuestosObra">[5]IMPUESTOS!$F$10</definedName>
    <definedName name="Tramite">[5]PERSONAL!$P$88</definedName>
    <definedName name="tta" localSheetId="0"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localSheetId="0" hidden="1">#REF!</definedName>
    <definedName name="v" hidden="1">#REF!</definedName>
    <definedName name="venc">'[2]Cash Flow (COP)'!$D$10</definedName>
    <definedName name="Viajes">[5]PERSONAL!$P$93</definedName>
    <definedName name="whrt" localSheetId="0" hidden="1">{"'内訳表'!$B$2:$N$64"}</definedName>
    <definedName name="whrt" hidden="1">{"'内訳表'!$B$2:$N$64"}</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0"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0"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0"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0" hidden="1">{#N/A,#N/A,TRUE,"Report"}</definedName>
    <definedName name="wrn.Capacity._.Calculations._.for._.FM3." hidden="1">{#N/A,#N/A,TRUE,"Report"}</definedName>
    <definedName name="wrn.GGP1." localSheetId="0" hidden="1">{#N/A,#N/A,TRUE,"TOT-GGRAL";#N/A,#N/A,TRUE,"G1000";#N/A,#N/A,TRUE,"G1200";#N/A,#N/A,TRUE,"G1400"}</definedName>
    <definedName name="wrn.GGP1." hidden="1">{#N/A,#N/A,TRUE,"TOT-GGRAL";#N/A,#N/A,TRUE,"G1000";#N/A,#N/A,TRUE,"G1200";#N/A,#N/A,TRUE,"G1400"}</definedName>
    <definedName name="wrn.GGP2." localSheetId="0" hidden="1">{#N/A,#N/A,TRUE,"TOT-GGRAL";#N/A,#N/A,TRUE,"G1000";#N/A,#N/A,TRUE,"G1200";#N/A,#N/A,TRUE,"G1400"}</definedName>
    <definedName name="wrn.GGP2." hidden="1">{#N/A,#N/A,TRUE,"TOT-GGRAL";#N/A,#N/A,TRUE,"G1000";#N/A,#N/A,TRUE,"G1200";#N/A,#N/A,TRUE,"G1400"}</definedName>
    <definedName name="wrn.GGP3." localSheetId="0" hidden="1">{#N/A,#N/A,TRUE,"TOT-GGRAL";#N/A,#N/A,TRUE,"G1000";#N/A,#N/A,TRUE,"G1200";#N/A,#N/A,TRUE,"G1400"}</definedName>
    <definedName name="wrn.GGP3." hidden="1">{#N/A,#N/A,TRUE,"TOT-GGRAL";#N/A,#N/A,TRUE,"G1000";#N/A,#N/A,TRUE,"G1200";#N/A,#N/A,TRUE,"G1400"}</definedName>
    <definedName name="wrn.GGP4." localSheetId="0" hidden="1">{#N/A,#N/A,TRUE,"TOT-GGRAL";#N/A,#N/A,TRUE,"G1000";#N/A,#N/A,TRUE,"G1200";#N/A,#N/A,TRUE,"G1400"}</definedName>
    <definedName name="wrn.GGP4." hidden="1">{#N/A,#N/A,TRUE,"TOT-GGRAL";#N/A,#N/A,TRUE,"G1000";#N/A,#N/A,TRUE,"G1200";#N/A,#N/A,TRUE,"G1400"}</definedName>
    <definedName name="wrn.GGP5." localSheetId="0" hidden="1">{#N/A,#N/A,TRUE,"TOT-GGRAL"}</definedName>
    <definedName name="wrn.GGP5." hidden="1">{#N/A,#N/A,TRUE,"TOT-GGRAL"}</definedName>
    <definedName name="wrn.julio24." localSheetId="0" hidden="1">{#N/A,#N/A,FALSE,"310.1";#N/A,#N/A,FALSE,"321.1";#N/A,#N/A,FALSE,"320.3";#N/A,#N/A,FALSE,"330.1"}</definedName>
    <definedName name="wrn.julio24." hidden="1">{#N/A,#N/A,FALSE,"310.1";#N/A,#N/A,FALSE,"321.1";#N/A,#N/A,FALSE,"320.3";#N/A,#N/A,FALSE,"330.1"}</definedName>
    <definedName name="wrn.LPU._.MG." localSheetId="0"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0"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0" hidden="1">{#N/A,#N/A,TRUE,"Report"}</definedName>
    <definedName name="ww" hidden="1">{#N/A,#N/A,TRUE,"Report"}</definedName>
    <definedName name="x">[4]lista!$A$11:$A$13</definedName>
    <definedName name="xxxx" localSheetId="0" hidden="1">{"'内訳表'!$B$2:$N$64"}</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[17]Listas!$B$2:$B$34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9" i="37" l="1"/>
  <c r="C11" i="41"/>
  <c r="B13" i="15"/>
  <c r="F14" i="4"/>
  <c r="C11" i="43"/>
  <c r="F13" i="4"/>
  <c r="C11" i="42"/>
  <c r="H9" i="4"/>
  <c r="C13" i="15" s="1"/>
  <c r="C9" i="43"/>
  <c r="C9" i="42"/>
  <c r="C9" i="41"/>
  <c r="D25" i="37" l="1"/>
  <c r="D19" i="15"/>
  <c r="E19" i="15" s="1"/>
  <c r="E11" i="43"/>
  <c r="G11" i="43" s="1"/>
  <c r="I11" i="43" s="1"/>
  <c r="E11" i="42"/>
  <c r="G11" i="42" s="1"/>
  <c r="I11" i="42" s="1"/>
  <c r="E11" i="41"/>
  <c r="G11" i="41" s="1"/>
  <c r="C14" i="4"/>
  <c r="D9" i="43"/>
  <c r="E9" i="43"/>
  <c r="G9" i="43" s="1"/>
  <c r="I9" i="43" s="1"/>
  <c r="C13" i="4"/>
  <c r="D9" i="42"/>
  <c r="E9" i="42" s="1"/>
  <c r="G9" i="42" s="1"/>
  <c r="I9" i="42" s="1"/>
  <c r="C12" i="4"/>
  <c r="D9" i="41"/>
  <c r="E9" i="41" s="1"/>
  <c r="G9" i="41" s="1"/>
  <c r="I9" i="41" s="1"/>
  <c r="C6" i="37"/>
  <c r="C3" i="37"/>
  <c r="D28" i="37"/>
  <c r="D29" i="37"/>
  <c r="C28" i="37"/>
  <c r="C29" i="37"/>
  <c r="C27" i="37"/>
  <c r="F19" i="37"/>
  <c r="D19" i="37"/>
  <c r="D24" i="37"/>
  <c r="D13" i="14"/>
  <c r="D14" i="14"/>
  <c r="D25" i="15" s="1"/>
  <c r="B13" i="14"/>
  <c r="B24" i="15" s="1"/>
  <c r="B14" i="14"/>
  <c r="B25" i="15" s="1"/>
  <c r="B12" i="14"/>
  <c r="I11" i="41" l="1"/>
  <c r="F12" i="4"/>
  <c r="D23" i="37" s="1"/>
  <c r="B19" i="15"/>
  <c r="F8" i="37"/>
  <c r="B25" i="37"/>
  <c r="B18" i="15"/>
  <c r="B24" i="37"/>
  <c r="E8" i="37"/>
  <c r="D10" i="14"/>
  <c r="B17" i="15"/>
  <c r="B23" i="37"/>
  <c r="D18" i="15"/>
  <c r="E18" i="15" s="1"/>
  <c r="D8" i="37"/>
  <c r="E10" i="14"/>
  <c r="D9" i="14"/>
  <c r="I27" i="35"/>
  <c r="I29" i="35" s="1"/>
  <c r="I26" i="35"/>
  <c r="I22" i="35"/>
  <c r="I21" i="35"/>
  <c r="I20" i="35"/>
  <c r="E9" i="14" l="1"/>
  <c r="D17" i="15"/>
  <c r="E17" i="15" s="1"/>
  <c r="C14" i="15" l="1"/>
  <c r="D24" i="15" l="1"/>
  <c r="B23" i="15"/>
  <c r="C6" i="14"/>
  <c r="C3" i="14"/>
  <c r="C3" i="15" s="1"/>
  <c r="K25" i="16" l="1"/>
  <c r="I25" i="16"/>
  <c r="K24" i="16"/>
  <c r="I24" i="16"/>
  <c r="K23" i="16"/>
  <c r="I23" i="16"/>
  <c r="K22" i="16"/>
  <c r="K26" i="16" s="1"/>
  <c r="I22" i="16"/>
  <c r="I26" i="16" s="1"/>
</calcChain>
</file>

<file path=xl/sharedStrings.xml><?xml version="1.0" encoding="utf-8"?>
<sst xmlns="http://schemas.openxmlformats.org/spreadsheetml/2006/main" count="225" uniqueCount="134">
  <si>
    <t>República de Colombia</t>
  </si>
  <si>
    <t>Nombre o Razón Social</t>
  </si>
  <si>
    <t>Persona de contacto</t>
  </si>
  <si>
    <t>Correo electrónico</t>
  </si>
  <si>
    <t>NIT</t>
  </si>
  <si>
    <t>Teléfono celular</t>
  </si>
  <si>
    <t>Teléfono fijo</t>
  </si>
  <si>
    <t>PRECIO TOTAL IVA INCLUIDO</t>
  </si>
  <si>
    <t>Objeto</t>
  </si>
  <si>
    <r>
      <t xml:space="preserve">Plazo de ejecución estimado </t>
    </r>
    <r>
      <rPr>
        <b/>
        <sz val="9"/>
        <color rgb="FFFF0000"/>
        <rFont val="Arial Narrow"/>
        <family val="2"/>
      </rPr>
      <t>(Nota 1)</t>
    </r>
  </si>
  <si>
    <t>Instrucciones para el diligenciamiento de la oferta:</t>
  </si>
  <si>
    <t>FIRMA DEL REPRESENTANTE LEGAL</t>
  </si>
  <si>
    <t>C.C.</t>
  </si>
  <si>
    <t xml:space="preserve">ITEM </t>
  </si>
  <si>
    <t>• Por favor diligenciar solo las celdas en AZUL.
• Los precios unitarios deberán ser expresado en PESOS COLOMBIANOS y en números enteros.
• El formato contiene los insumos de costos estimados por el Instituto por lo tanto no se permite modificar, agregar o quitar ningún ítem o sub-ítem.
• Para la estructuración de la propuesta por favor tener en cuenta el documento anexo "Ficha técnica" 
• Los precios deberán aproximarse por exceso o por defecto al entero más cercano así: (i) si es igual o superior a 50 centavos, se aproxima al entero siguiente; (ii) si es inferior a 50 centavos se baja al entero anterior.
• Los precios unitarios deben contemplar todos los rubros requeridos para la adecuada prestación del servicio y el cumplimiento de las obligaciones contractuales.
• Los precios unitarios ofertados no pueden superar los precios techo establecidos.
• Ningún ítem de la propuesta económica debe ser diligenciado con cero (0), so pena de ser rechazada.</t>
  </si>
  <si>
    <t xml:space="preserve">PRECIO UNITARIO IVA INCLUIDO </t>
  </si>
  <si>
    <r>
      <rPr>
        <b/>
        <sz val="9"/>
        <color theme="1"/>
        <rFont val="Arial Narrow"/>
        <family val="2"/>
      </rPr>
      <t>Notas:</t>
    </r>
    <r>
      <rPr>
        <sz val="9"/>
        <color theme="1"/>
        <rFont val="Arial Narrow"/>
        <family val="2"/>
      </rPr>
      <t xml:space="preserve">
</t>
    </r>
    <r>
      <rPr>
        <b/>
        <sz val="9"/>
        <color rgb="FFFF0000"/>
        <rFont val="Arial Narrow"/>
        <family val="2"/>
      </rPr>
      <t>(1)</t>
    </r>
    <r>
      <rPr>
        <sz val="9"/>
        <color rgb="FFFF0000"/>
        <rFont val="Arial Narrow"/>
        <family val="2"/>
      </rPr>
      <t xml:space="preserve"> </t>
    </r>
    <r>
      <rPr>
        <sz val="9"/>
        <color theme="1"/>
        <rFont val="Arial Narrow"/>
        <family val="2"/>
      </rPr>
      <t xml:space="preserve">Tener en cuenta en el momento de ofertar, que el plazo de ejecución es estimado y podrá ser inferior. 
</t>
    </r>
    <r>
      <rPr>
        <b/>
        <sz val="9"/>
        <color rgb="FFFF0000"/>
        <rFont val="Arial Narrow"/>
        <family val="2"/>
      </rPr>
      <t>(2)</t>
    </r>
    <r>
      <rPr>
        <sz val="9"/>
        <color theme="1"/>
        <rFont val="Arial Narrow"/>
        <family val="2"/>
      </rPr>
      <t xml:space="preserve"> Los valores unitarios deben incluir todos los costos y gastos directos e indirectos en que incurre el contratista durante la ejecución del contrato de acuerdo con las especificaciones de la ficha técnica, las obligaciones tributarias de acuerdo con las normas aplicables para el tipo de servicio y contrato correspondiente.
</t>
    </r>
  </si>
  <si>
    <t>PRECIO TECHO</t>
  </si>
  <si>
    <t>PRECIO OFERTADO</t>
  </si>
  <si>
    <t>OFERTAS RECIBIDAS</t>
  </si>
  <si>
    <t>EMPRESA</t>
  </si>
  <si>
    <t>VALOR OFERTADO</t>
  </si>
  <si>
    <t>OBSERVACIÓN</t>
  </si>
  <si>
    <t>Oferta</t>
  </si>
  <si>
    <t>Oferta 1</t>
  </si>
  <si>
    <t>Posición</t>
  </si>
  <si>
    <t>Posición 1</t>
  </si>
  <si>
    <t>Posiciones</t>
  </si>
  <si>
    <t>Solicitud Aclaración Precios Artificialmente Bajos</t>
  </si>
  <si>
    <t>Dentro de la GUÍA PARA EL MANEJO DE OFERTAS ARTIFICIALMENTE BAJAS EN PROCESOS DE CONTRATACIÓN diseñada por la Colombia Compra Eficiente se establece:</t>
  </si>
  <si>
    <t>Instituto Colombiano de Antropología e Historia</t>
  </si>
  <si>
    <t>Formato Oferta Económica proceso de selección MC-ICANH-026-2024</t>
  </si>
  <si>
    <t>Adquisición de chalecos institucionales  como parte de la imagen institucional en territorio  para el  personal misional del Instituto Colombiano de Antropología e Historia – ICANH</t>
  </si>
  <si>
    <t>1 MES</t>
  </si>
  <si>
    <t>Detalle servicios (Nota 2)</t>
  </si>
  <si>
    <t>Ubicación</t>
  </si>
  <si>
    <t xml:space="preserve">Especificaciones técnicas </t>
  </si>
  <si>
    <t>Unidad de medida</t>
  </si>
  <si>
    <t>Cantidad de chalecos</t>
  </si>
  <si>
    <r>
      <t xml:space="preserve">PRECIO UNITARIO IVA INCLUIDO </t>
    </r>
    <r>
      <rPr>
        <b/>
        <sz val="11"/>
        <color rgb="FFFF0000"/>
        <rFont val="Arial"/>
        <family val="2"/>
      </rPr>
      <t>(Nota 2)</t>
    </r>
  </si>
  <si>
    <t>1</t>
  </si>
  <si>
    <r>
      <t>Suministro del chalecos institucinales</t>
    </r>
    <r>
      <rPr>
        <b/>
        <sz val="11"/>
        <color rgb="FFFF0000"/>
        <rFont val="Arial Narrow"/>
        <family val="2"/>
      </rPr>
      <t xml:space="preserve"> talla S</t>
    </r>
  </si>
  <si>
    <t xml:space="preserve">Calle 12 # 2 – 41 Bogotá D.C
</t>
  </si>
  <si>
    <t xml:space="preserve">Color: beige militar.
Tela exterior: Tipo Dril de poliéster-algodón 67% poliéster – 33% algodón
Características de la tela: resistencia, durabilidad y facilidad de cuidado
Resistencia al agua y fuego.
Resistencia a las arrugas
Tela transpirable.
Tela Interior: Tipo Algodón
Número de bolsillos: cinco (5) en la parte frontal
Tipo de bolsillos: (medidas establecidas en las imágenes)
Un (1) bolsillo tipo fuelle con tapa, broche
Dos (2) bolsillos tipo fuelle con cremallera.
Un (1) bolsillo portaesfero
Dos (2) bolsillos tipo ojal con cremallera 
Cremallera negra en poliéster # 6
Cinta textil reflectiva (Cinta reflectiva gris poliéster, Material 100% Poliéster, Medidas: Ancho: 5 cm)
Ubicación de las Cintas Reflectivas (2 franjas frontales, 3 franjas en la parte trasera)
Logos: Los logos deberán ser tejidos con hilo, tendrán una altura de 5 cm x 5 cm.
</t>
  </si>
  <si>
    <t>Chaleco</t>
  </si>
  <si>
    <t>2</t>
  </si>
  <si>
    <r>
      <t>Suministro del chalecos institucinales</t>
    </r>
    <r>
      <rPr>
        <b/>
        <sz val="11"/>
        <color rgb="FFFF0000"/>
        <rFont val="Arial Narrow"/>
        <family val="2"/>
      </rPr>
      <t xml:space="preserve"> talla M</t>
    </r>
  </si>
  <si>
    <t>3</t>
  </si>
  <si>
    <r>
      <t xml:space="preserve">Suministro del chalecos institucinales </t>
    </r>
    <r>
      <rPr>
        <b/>
        <sz val="11"/>
        <color rgb="FFFF0000"/>
        <rFont val="Arial Narrow"/>
        <family val="2"/>
      </rPr>
      <t>talla L</t>
    </r>
  </si>
  <si>
    <t>4</t>
  </si>
  <si>
    <r>
      <t xml:space="preserve">Suministro del chalecos institucinales </t>
    </r>
    <r>
      <rPr>
        <b/>
        <sz val="11"/>
        <color rgb="FFFF0000"/>
        <rFont val="Arial Narrow"/>
        <family val="2"/>
      </rPr>
      <t>talla XL</t>
    </r>
  </si>
  <si>
    <t>-</t>
  </si>
  <si>
    <t>EVALUADOR TÉCNICO</t>
  </si>
  <si>
    <t xml:space="preserve">NOMBRE DEL PROFESIONAL </t>
  </si>
  <si>
    <t>CARGO</t>
  </si>
  <si>
    <t>CONTRATISTA</t>
  </si>
  <si>
    <t>Descripción</t>
  </si>
  <si>
    <t>“2.1.1. Comparación Absoluta: Se recomienda su utilización cuando desde la fase de planeación existe claridad sobre el precio o costos para la entrega de los bienes, servicios u obras que se están contratando, y cuando en el desarrollo del proceso de selección recibe menos de 5 ofertas.
Para la comparación, la entidad contrasta la variación del valor de cada oferta con el costo estimado de la provisión del bien o servicio de acuerdo con el Estudio del Sector, para lo cual podrá utilizar la siguiente fórmula:</t>
  </si>
  <si>
    <t>OFERENTE</t>
  </si>
  <si>
    <t>VALOR OFERTA</t>
  </si>
  <si>
    <t>VARIACIÓN RESPECTO AL PRESUPUESTO</t>
  </si>
  <si>
    <r>
      <t xml:space="preserve">Donde 
</t>
    </r>
    <r>
      <rPr>
        <b/>
        <sz val="11"/>
        <color theme="1"/>
        <rFont val="Calibri"/>
        <family val="2"/>
        <scheme val="minor"/>
      </rPr>
      <t>Vo</t>
    </r>
    <r>
      <rPr>
        <sz val="11"/>
        <color theme="1"/>
        <rFont val="Calibri"/>
        <family val="2"/>
        <scheme val="minor"/>
      </rPr>
      <t xml:space="preserve"> es la variación de la oferta del proveedor con respecto al precio estimado por la Entidad Estatal 
</t>
    </r>
    <r>
      <rPr>
        <b/>
        <sz val="11"/>
        <color theme="1"/>
        <rFont val="Calibri"/>
        <family val="2"/>
        <scheme val="minor"/>
      </rPr>
      <t>P</t>
    </r>
    <r>
      <rPr>
        <sz val="11"/>
        <color theme="1"/>
        <rFont val="Calibri"/>
        <family val="2"/>
        <scheme val="minor"/>
      </rPr>
      <t xml:space="preserve"> es el precio estimado por la entidad estatal 
</t>
    </r>
    <r>
      <rPr>
        <b/>
        <sz val="11"/>
        <color theme="1"/>
        <rFont val="Calibri"/>
        <family val="2"/>
        <scheme val="minor"/>
      </rPr>
      <t>o</t>
    </r>
    <r>
      <rPr>
        <sz val="11"/>
        <color theme="1"/>
        <rFont val="Calibri"/>
        <family val="2"/>
        <scheme val="minor"/>
      </rPr>
      <t xml:space="preserve"> es el precio ofrecido por el proponente 
La Entidad Estatal debe solicitar aclaración a los proponentes ofertas cuyo valor es menor o igual que el 20% del costo total estimado por la Entidad Estata</t>
    </r>
  </si>
  <si>
    <t>SE REQUIERE?</t>
  </si>
  <si>
    <t>Servicio de Internet Tierradentro, Teyuna y Santamaría del Antiguo Darién</t>
  </si>
  <si>
    <t>OFERTA ECONOMICA</t>
  </si>
  <si>
    <t xml:space="preserve">Objeto: </t>
  </si>
  <si>
    <t>Prestar el servicio de internet y soporte técnico para los Parques Arqueológicos de Tierradentro, (Departamento de Cauca), Teyuna (Departamento de Magdalena) y Santa Marian Antigua del Darién.</t>
  </si>
  <si>
    <t>Instrucciones para el diligenciamiento de la cotización</t>
  </si>
  <si>
    <t>• Por favor diligenciar solo las celdas en AZUL.
• Revisar todos los requerimientos que se exponen en los documentos técnico y formular su cotización en concordancia con este, de tal forma que cumplan con la necesidad del Instituto. 
• Los precios unitarios deberán ser expresado en PESOS COLOMBIANOS.
• Los precios deberán aproximarse por exceso o por defecto al entero más cercano así: (i) si es igual o superior a 50 centavos, se aproxima al entero siguiente; (ii) si es inferior a 50 centavos se baja al entero anterior.
• El formato contiene los insumos de costos estimados por el Instituto por lo tanto no se permite modificar, agregar o quitar ningún ítem o sub-ítem.
• Los precios unitarios deben contemplar todos los rubros requeridos para la adecuada prestación del servicio y el cumplimiento de las obligaciones tributarias y contractuales como los son trazabilidad del servicio, equipo mínimo de trabajo, impuestos entre otros.</t>
  </si>
  <si>
    <t xml:space="preserve">Notas: 
(1) El valor establecido corresponde al valor que genere el proveedor de las antenas satelitales de internet Starlink y que deberán ser pagados por el contratista en el marco de la ejecución del contrato. Este valor es estimado y podrá ser ajustado por la Entidad, no obstante, se reconocerá el costo establecido entre el ICANH y el proveedor Starlink. </t>
  </si>
  <si>
    <t>Cantidad</t>
  </si>
  <si>
    <t>Periodos</t>
  </si>
  <si>
    <t>Valor periodo IVA incluido
(mes) ( Nota 1)</t>
  </si>
  <si>
    <t>Valor total IVA incluido</t>
  </si>
  <si>
    <t>Parque Arqueológico de Santamaría del Antiguo Darien</t>
  </si>
  <si>
    <t>Parque Arqueológico de Teyuna</t>
  </si>
  <si>
    <t>Valor total pago de servicio de internet</t>
  </si>
  <si>
    <t>VALOR TECHO</t>
  </si>
  <si>
    <t>OFERTA PROPONENTE</t>
  </si>
  <si>
    <t>Ítem</t>
  </si>
  <si>
    <t>Periodos (mes)</t>
  </si>
  <si>
    <t>Precio unitario por periodo IVA incluido
(mes)</t>
  </si>
  <si>
    <t>Precio unitario por periodo  IVA incluido
(mes)</t>
  </si>
  <si>
    <t>Servicio integral de conectividad terrestre para el Parque Arqueológico de Tierradentro, que incluye suministro del enlace, instalación, infraestructura, equipos, soporte técnico, monitoreo y mantenimiento, conforme a la ficha técnica anexa.</t>
  </si>
  <si>
    <t>Servicio de administración, soporte y monitoreo de la plataforma de antenas satelitales Starlink para los Parques Arqueológicos de Teyuna y Santa María la Antigua del Darién, por antena, conforme a la ficha técnica anexa.</t>
  </si>
  <si>
    <t>TOTAL OFERTA</t>
  </si>
  <si>
    <t>La presente cotización:</t>
  </si>
  <si>
    <t>• Se remite como parte del estudio de mercado, previo a la contratación, y no implica ninguna obligación de contratar.
• El Icanh no se hace responsable de ningún costo directo o indirecto en que incurra el potencial proveedor para presentar la actual cotización, dado que se recibe de buena fe, como fuente de información de precios de referencia del mercado para el estudio de sector. 
• Tiene una vigencia de 90 días a partir de la fecha de diligenciamiento.</t>
  </si>
  <si>
    <t>REQUISITO / PROPONENTE</t>
  </si>
  <si>
    <t>CUMPLE</t>
  </si>
  <si>
    <t>CUMPLIMIENTO TOTAL DE LOS REQUISITOS OFERTA ECONÓMICA</t>
  </si>
  <si>
    <t>PROPONENTE</t>
  </si>
  <si>
    <t>VALOR OFERTADO FORMATO</t>
  </si>
  <si>
    <t>Oferta 2</t>
  </si>
  <si>
    <t>LUCIANO ALFONSO PINILLA PEDRAZA</t>
  </si>
  <si>
    <t>Cumplimiento Invitación</t>
  </si>
  <si>
    <t>MINISTERIO DE MINAS Y ENERGÍA</t>
  </si>
  <si>
    <t>OFICINA ASESORA JURÍDICA</t>
  </si>
  <si>
    <t>INVITACIÓN A COTIZAR-SONDEO DE MERCADO</t>
  </si>
  <si>
    <t>CIFRAS EN COP$</t>
  </si>
  <si>
    <t>Objeto: “Prestar servicios para la vigilancia, control y seguimiento a procesos judiciales y extrajudiciales donde la entidad sea parte o tenga interés, actividades que son insumo para los documentos metodológicos”.</t>
  </si>
  <si>
    <t>DESCRIPCION</t>
  </si>
  <si>
    <t>VALOR UNITARIO ANTES DE IVA</t>
  </si>
  <si>
    <t>VALOR UNITARIO  CON IVA</t>
  </si>
  <si>
    <t>NUMERO DE PROCESOS</t>
  </si>
  <si>
    <t xml:space="preserve">VALOR TOTAL </t>
  </si>
  <si>
    <t xml:space="preserve">Vigilancia, control y seguimiento de procesos judiciales </t>
  </si>
  <si>
    <t>LUPA JURIDICA S.A.S.</t>
  </si>
  <si>
    <t>PLAZO (MESES)</t>
  </si>
  <si>
    <t xml:space="preserve">VALOR OFERTADO </t>
  </si>
  <si>
    <t>VALOR IVA</t>
  </si>
  <si>
    <t>Presupuesto IVA incluido</t>
  </si>
  <si>
    <t>Presupuesto sin IVA</t>
  </si>
  <si>
    <t>LITIGAR PUNTO COM S.A.S.</t>
  </si>
  <si>
    <t>Oferta 3</t>
  </si>
  <si>
    <t>GRUPO HISCA S.A.S.</t>
  </si>
  <si>
    <t>Ministerio de Minas y Energía
Proceso de Mínima Cuantía No. SMC-004-2026</t>
  </si>
  <si>
    <t>PRESTAR SERVICIOS PARA LA VIGILANCIA, CONTROL Y SEGUIMIENTO A PROCESOS JUDICIALES Y EXTRAJUDICIALES DONDE LA ENTIDAD SEA PARTE O TENGA INTERÉS, ACTIVIDADES QUE SON INSUMO PARA LOS DOCUMENTOS METODOLÓGICOS PRELIMINARES</t>
  </si>
  <si>
    <t>Valor unitario sin IVA Techo</t>
  </si>
  <si>
    <t>Valor mensual Techo</t>
  </si>
  <si>
    <t>El PROPONENTE deberá presentar el valor de su OFERTA ECONÓMICA a través de la plataforma SECOP II.</t>
  </si>
  <si>
    <t>La oferta económica debe corresponder a números enteros consecutivos. En consecuencia, no podrán utilizarse números acompañados de, sub números, ni decimales. El PROPONENTE deberá ajustar al peso los precios ofertados, en caso contrario, el Ministerio aproximará los precios, y realizará los respectivos ajustes aritméticos, así: cuando la fracción decimal del peso sea igual o superior a cinco lo aproximará por exceso al peso y cuando la fracción decimal del peso sea inferior a cinco lo aproximará por defecto al peso.</t>
  </si>
  <si>
    <t>No presentar la oferta económica como se exige en la Invitación Pública.</t>
  </si>
  <si>
    <t>Cuando se determine que el valor total de la oferta es artificialmente baja.</t>
  </si>
  <si>
    <t>Cuando el valor de la propuesta económica supere el valor total del presupuesto oficial, y/o cuando la propuesta económica supere el valor total de cada uno de los ítems que componen este presupuesto</t>
  </si>
  <si>
    <t>Cuando el proponente no oferte la totalidad de (ítems/artículos) en la plataforma SECOP II.</t>
  </si>
  <si>
    <t>VALOR MENSUAL OFERTADO</t>
  </si>
  <si>
    <t>NO CUMPLE</t>
  </si>
  <si>
    <t>Posición 2</t>
  </si>
  <si>
    <t>El Ministerio de Minas y Energía, en virtud de lo establecido en el INVITACIÓN PÚBLICA No. SMC-004-2026, cuyo objeto es “PRESTAR SERVICIOS PARA LA VIGILANCIA, CONTROL Y SEGUIMIENTO A PROCESOS JUDICIALES Y EXTRAJUDICIALES DONDE LA ENTIDAD SEA PARTE O TENGA INTERÉS, ACTIVIDADES QUE SON INSUMO PARA LOS DOCUMENTOS METODOLÓGICOS PRELIMINARES”, solicitará aclaración de los precios ofertados con base en el siguiente análisis:</t>
  </si>
  <si>
    <t>SI</t>
  </si>
  <si>
    <r>
      <t xml:space="preserve">Por lo anterior se requiere a los oferentes </t>
    </r>
    <r>
      <rPr>
        <b/>
        <sz val="11"/>
        <color rgb="FF000000"/>
        <rFont val="Arial Narrow"/>
        <family val="2"/>
      </rPr>
      <t>LUPA JURIDICA S.A.S., LITIGAR PUNTO COM S.A.S. Y  GRUPO HISCA S.A.S.</t>
    </r>
    <r>
      <rPr>
        <sz val="11"/>
        <color rgb="FF000000"/>
        <rFont val="Arial Narrow"/>
        <family val="2"/>
      </rPr>
      <t>, para que sustenten técnica, financiera y económicamente los precios ofertados, junto con la desagregación de precios Oferta=Costo del bien, servicio u obra (insumos, equipos, personal) + gastos generales + imprevistos + utilidad, teniendo en cuenta que se encuentran inmersos en el calificativo de ARTIFICIALMENTE BAJO, criterio establecido por la Agencia Nacional de Contratación Pública, lo anterior so pena de estar inmerso en la Causal de rechazo 14 que establece: “Cuando se determine que el valor total de la oferta es artificialmente baja", de acuerdo con lo establecido en el Decreto 1082 de 2015, artículo 2.2.1.1.2.2.4, y las explicaciones dadas por el proponente, no satisfagan a la Entidad”.</t>
    </r>
  </si>
  <si>
    <r>
      <rPr>
        <b/>
        <sz val="11"/>
        <rFont val="Calibri"/>
        <family val="2"/>
        <scheme val="minor"/>
      </rPr>
      <t>CUMPLE:</t>
    </r>
    <r>
      <rPr>
        <sz val="11"/>
        <rFont val="Calibri"/>
        <family val="2"/>
        <scheme val="minor"/>
      </rPr>
      <t xml:space="preserve"> se acepta aclaración por presuntos precios artificialmente bajos</t>
    </r>
  </si>
  <si>
    <r>
      <rPr>
        <b/>
        <sz val="11"/>
        <rFont val="Calibri"/>
        <family val="2"/>
        <scheme val="minor"/>
      </rPr>
      <t>NO CUMPLE:</t>
    </r>
    <r>
      <rPr>
        <sz val="11"/>
        <rFont val="Calibri"/>
        <family val="2"/>
        <scheme val="minor"/>
      </rPr>
      <t xml:space="preserve"> no remitio aclaración por precios artificialmente bajos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</si>
</sst>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2" formatCode="_-&quot;$&quot;\ * #,##0_-;\-&quot;$&quot;\ * #,##0_-;_-&quot;$&quot;\ * &quot;-&quot;_-;_-@_-"/>
    <numFmt numFmtId="164" formatCode="&quot;$&quot;\ #,##0"/>
    <numFmt numFmtId="165" formatCode="&quot;$&quot;\ #,##0.00"/>
    <numFmt numFmtId="166" formatCode="#,##0.0"/>
  </numFmts>
  <fonts count="30" x14ac:knownFonts="1">
    <font>
      <sz val="11"/>
      <color theme="1"/>
      <name val="Calibri"/>
      <family val="2"/>
      <scheme val="minor"/>
    </font>
    <font>
      <sz val="11"/>
      <color theme="1"/>
      <name val="Calibri"/>
      <family val="2"/>
      <scheme val="minor"/>
    </font>
    <font>
      <sz val="10"/>
      <name val="Arial"/>
      <family val="2"/>
    </font>
    <font>
      <sz val="10"/>
      <name val="Univers"/>
      <family val="2"/>
    </font>
    <font>
      <b/>
      <sz val="11"/>
      <color rgb="FF000000"/>
      <name val="Arial Narrow"/>
      <family val="2"/>
    </font>
    <font>
      <sz val="11"/>
      <color theme="1"/>
      <name val="Arial Narrow"/>
      <family val="2"/>
    </font>
    <font>
      <b/>
      <sz val="11"/>
      <color theme="1"/>
      <name val="Arial Narrow"/>
      <family val="2"/>
    </font>
    <font>
      <sz val="9"/>
      <color theme="1"/>
      <name val="Arial Narrow"/>
      <family val="2"/>
    </font>
    <font>
      <sz val="9"/>
      <color rgb="FFFF0000"/>
      <name val="Arial Narrow"/>
      <family val="2"/>
    </font>
    <font>
      <b/>
      <sz val="9"/>
      <color theme="1"/>
      <name val="Arial Narrow"/>
      <family val="2"/>
    </font>
    <font>
      <b/>
      <sz val="9"/>
      <color rgb="FFFF0000"/>
      <name val="Arial Narrow"/>
      <family val="2"/>
    </font>
    <font>
      <sz val="10"/>
      <color rgb="FF000000"/>
      <name val="Arial"/>
      <family val="2"/>
    </font>
    <font>
      <b/>
      <sz val="10"/>
      <color rgb="FF000000"/>
      <name val="Arial"/>
      <family val="2"/>
    </font>
    <font>
      <b/>
      <sz val="11"/>
      <name val="Arial"/>
      <family val="2"/>
    </font>
    <font>
      <b/>
      <sz val="11"/>
      <color rgb="FFFF0000"/>
      <name val="Arial"/>
      <family val="2"/>
    </font>
    <font>
      <b/>
      <sz val="11"/>
      <color theme="1"/>
      <name val="Calibri"/>
      <family val="2"/>
      <scheme val="minor"/>
    </font>
    <font>
      <sz val="8"/>
      <name val="Calibri"/>
      <family val="2"/>
      <scheme val="minor"/>
    </font>
    <font>
      <b/>
      <sz val="11"/>
      <color rgb="FFFF0000"/>
      <name val="Arial Narrow"/>
      <family val="2"/>
    </font>
    <font>
      <b/>
      <sz val="10"/>
      <color theme="1"/>
      <name val="Verdana"/>
      <family val="2"/>
    </font>
    <font>
      <b/>
      <sz val="12"/>
      <color rgb="FFFFFFFF"/>
      <name val="Arial"/>
      <family val="2"/>
    </font>
    <font>
      <sz val="10"/>
      <color theme="1"/>
      <name val="Verdana"/>
      <family val="2"/>
    </font>
    <font>
      <sz val="12"/>
      <color theme="1"/>
      <name val="Arial"/>
      <family val="2"/>
    </font>
    <font>
      <b/>
      <sz val="11"/>
      <color rgb="FFFF0000"/>
      <name val="Calibri"/>
      <family val="2"/>
      <scheme val="minor"/>
    </font>
    <font>
      <sz val="10"/>
      <color theme="1"/>
      <name val="Arial Narrow"/>
      <family val="2"/>
    </font>
    <font>
      <b/>
      <sz val="12"/>
      <color theme="1"/>
      <name val="Arial Narrow"/>
      <family val="2"/>
    </font>
    <font>
      <b/>
      <sz val="10"/>
      <color theme="1"/>
      <name val="Arial Narrow"/>
      <family val="2"/>
    </font>
    <font>
      <sz val="10"/>
      <color theme="1"/>
      <name val="Arial"/>
      <family val="2"/>
    </font>
    <font>
      <sz val="11"/>
      <color rgb="FF000000"/>
      <name val="Arial Narrow"/>
      <family val="2"/>
    </font>
    <font>
      <sz val="11"/>
      <name val="Calibri"/>
      <family val="2"/>
      <scheme val="minor"/>
    </font>
    <font>
      <b/>
      <sz val="11"/>
      <name val="Calibri"/>
      <family val="2"/>
      <scheme val="minor"/>
    </font>
  </fonts>
  <fills count="14">
    <fill>
      <patternFill patternType="none"/>
    </fill>
    <fill>
      <patternFill patternType="gray125"/>
    </fill>
    <fill>
      <patternFill patternType="solid">
        <fgColor theme="4" tint="0.79998168889431442"/>
        <bgColor indexed="64"/>
      </patternFill>
    </fill>
    <fill>
      <patternFill patternType="solid">
        <fgColor theme="0" tint="-4.9989318521683403E-2"/>
        <bgColor indexed="64"/>
      </patternFill>
    </fill>
    <fill>
      <patternFill patternType="solid">
        <fgColor rgb="FFFFFFFF"/>
        <bgColor rgb="FF000000"/>
      </patternFill>
    </fill>
    <fill>
      <patternFill patternType="solid">
        <fgColor theme="2" tint="-9.9978637043366805E-2"/>
        <bgColor indexed="64"/>
      </patternFill>
    </fill>
    <fill>
      <patternFill patternType="solid">
        <fgColor theme="5" tint="0.59999389629810485"/>
        <bgColor indexed="64"/>
      </patternFill>
    </fill>
    <fill>
      <patternFill patternType="solid">
        <fgColor rgb="FFDBE5F1"/>
        <bgColor indexed="64"/>
      </patternFill>
    </fill>
    <fill>
      <patternFill patternType="solid">
        <fgColor theme="1" tint="0.499984740745262"/>
        <bgColor indexed="64"/>
      </patternFill>
    </fill>
    <fill>
      <patternFill patternType="solid">
        <fgColor theme="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00"/>
        <bgColor indexed="64"/>
      </patternFill>
    </fill>
    <fill>
      <patternFill patternType="solid">
        <fgColor theme="7" tint="0.59999389629810485"/>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auto="1"/>
      </left>
      <right/>
      <top style="medium">
        <color indexed="64"/>
      </top>
      <bottom style="thin">
        <color auto="1"/>
      </bottom>
      <diagonal/>
    </border>
    <border>
      <left style="thin">
        <color indexed="64"/>
      </left>
      <right/>
      <top style="thin">
        <color indexed="64"/>
      </top>
      <bottom style="medium">
        <color indexed="64"/>
      </bottom>
      <diagonal/>
    </border>
  </borders>
  <cellStyleXfs count="12">
    <xf numFmtId="0" fontId="0" fillId="0" borderId="0"/>
    <xf numFmtId="0" fontId="2" fillId="0" borderId="0"/>
    <xf numFmtId="0" fontId="3" fillId="0" borderId="0"/>
    <xf numFmtId="9" fontId="1" fillId="0" borderId="0" applyFont="0" applyFill="0" applyBorder="0" applyAlignment="0" applyProtection="0"/>
    <xf numFmtId="0" fontId="1" fillId="0" borderId="0"/>
    <xf numFmtId="0" fontId="1" fillId="0" borderId="0"/>
    <xf numFmtId="0" fontId="1" fillId="0" borderId="0"/>
    <xf numFmtId="0" fontId="18" fillId="7" borderId="0" applyNumberFormat="0" applyBorder="0" applyProtection="0">
      <alignment horizontal="center" vertical="center"/>
    </xf>
    <xf numFmtId="49" fontId="20" fillId="0" borderId="0" applyFill="0" applyBorder="0" applyProtection="0">
      <alignment horizontal="left" vertical="center"/>
    </xf>
    <xf numFmtId="42" fontId="1" fillId="0" borderId="0" applyFont="0" applyFill="0" applyBorder="0" applyAlignment="0" applyProtection="0"/>
    <xf numFmtId="0" fontId="2" fillId="0" borderId="0"/>
    <xf numFmtId="0" fontId="1" fillId="0" borderId="0"/>
  </cellStyleXfs>
  <cellXfs count="202">
    <xf numFmtId="0" fontId="0" fillId="0" borderId="0" xfId="0"/>
    <xf numFmtId="164" fontId="5" fillId="0" borderId="1" xfId="3" applyNumberFormat="1" applyFont="1" applyFill="1" applyBorder="1" applyAlignment="1" applyProtection="1">
      <alignment horizontal="right" vertical="center"/>
    </xf>
    <xf numFmtId="0" fontId="11" fillId="4" borderId="11" xfId="6" applyFont="1" applyFill="1" applyBorder="1" applyProtection="1">
      <protection locked="0"/>
    </xf>
    <xf numFmtId="0" fontId="12" fillId="4" borderId="0" xfId="6" applyFont="1" applyFill="1" applyProtection="1">
      <protection locked="0"/>
    </xf>
    <xf numFmtId="0" fontId="5" fillId="0" borderId="0" xfId="0" applyFont="1" applyProtection="1">
      <protection locked="0"/>
    </xf>
    <xf numFmtId="0" fontId="5" fillId="0" borderId="0" xfId="0" applyFont="1"/>
    <xf numFmtId="0" fontId="5" fillId="0" borderId="5" xfId="0" applyFont="1" applyBorder="1"/>
    <xf numFmtId="0" fontId="5" fillId="0" borderId="6" xfId="0" applyFont="1" applyBorder="1"/>
    <xf numFmtId="0" fontId="5" fillId="0" borderId="7" xfId="0" applyFont="1" applyBorder="1"/>
    <xf numFmtId="0" fontId="5" fillId="0" borderId="8" xfId="0" applyFont="1" applyBorder="1"/>
    <xf numFmtId="0" fontId="5" fillId="0" borderId="9" xfId="0" applyFont="1" applyBorder="1"/>
    <xf numFmtId="0" fontId="5" fillId="0" borderId="10" xfId="0" applyFont="1" applyBorder="1"/>
    <xf numFmtId="0" fontId="5" fillId="0" borderId="11" xfId="0" applyFont="1" applyBorder="1"/>
    <xf numFmtId="0" fontId="5" fillId="0" borderId="12" xfId="0" applyFont="1" applyBorder="1"/>
    <xf numFmtId="0" fontId="6" fillId="0" borderId="2" xfId="0" applyFont="1" applyBorder="1"/>
    <xf numFmtId="0" fontId="5" fillId="0" borderId="1" xfId="0" applyFont="1" applyBorder="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13" fillId="5" borderId="1" xfId="0" applyFont="1" applyFill="1" applyBorder="1" applyAlignment="1">
      <alignment horizontal="center" vertical="center" wrapText="1"/>
    </xf>
    <xf numFmtId="0" fontId="5" fillId="0" borderId="1" xfId="0" applyFont="1" applyBorder="1" applyAlignment="1">
      <alignment horizontal="center" vertical="center" wrapText="1"/>
    </xf>
    <xf numFmtId="164" fontId="5" fillId="0" borderId="1" xfId="0" applyNumberFormat="1" applyFont="1" applyBorder="1" applyAlignment="1">
      <alignment horizontal="right" vertical="center" wrapText="1"/>
    </xf>
    <xf numFmtId="164" fontId="5" fillId="0" borderId="1" xfId="0" applyNumberFormat="1" applyFont="1" applyBorder="1" applyAlignment="1">
      <alignment horizontal="right" vertical="center"/>
    </xf>
    <xf numFmtId="0" fontId="5" fillId="0" borderId="1" xfId="0" applyFont="1" applyBorder="1" applyAlignment="1">
      <alignment vertical="center" wrapText="1"/>
    </xf>
    <xf numFmtId="0" fontId="5" fillId="0" borderId="0" xfId="0" applyFont="1" applyAlignment="1">
      <alignment vertical="center"/>
    </xf>
    <xf numFmtId="164" fontId="6" fillId="0" borderId="1" xfId="0" applyNumberFormat="1" applyFont="1" applyBorder="1" applyAlignment="1">
      <alignment horizontal="right" vertical="center"/>
    </xf>
    <xf numFmtId="9" fontId="5" fillId="0" borderId="0" xfId="0" applyNumberFormat="1" applyFont="1" applyAlignment="1">
      <alignment vertical="center"/>
    </xf>
    <xf numFmtId="164" fontId="5" fillId="2" borderId="1" xfId="3" applyNumberFormat="1" applyFont="1" applyFill="1" applyBorder="1" applyAlignment="1" applyProtection="1">
      <alignment horizontal="right" vertical="center"/>
      <protection locked="0"/>
    </xf>
    <xf numFmtId="0" fontId="5" fillId="0" borderId="0" xfId="0" applyFont="1" applyAlignment="1" applyProtection="1">
      <alignment vertical="center"/>
      <protection locked="0"/>
    </xf>
    <xf numFmtId="0" fontId="5" fillId="0" borderId="5" xfId="0" applyFont="1" applyBorder="1" applyAlignment="1">
      <alignment vertical="center"/>
    </xf>
    <xf numFmtId="0" fontId="5" fillId="0" borderId="6" xfId="0" applyFont="1" applyBorder="1" applyAlignment="1">
      <alignment vertical="center"/>
    </xf>
    <xf numFmtId="0" fontId="5" fillId="0" borderId="7" xfId="0" applyFont="1" applyBorder="1" applyAlignment="1">
      <alignment vertical="center"/>
    </xf>
    <xf numFmtId="0" fontId="0" fillId="0" borderId="0" xfId="0"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10" xfId="0" applyFont="1" applyBorder="1" applyAlignment="1">
      <alignment vertical="center"/>
    </xf>
    <xf numFmtId="0" fontId="5" fillId="0" borderId="11" xfId="0" applyFont="1" applyBorder="1" applyAlignment="1">
      <alignment vertical="center"/>
    </xf>
    <xf numFmtId="0" fontId="5" fillId="0" borderId="12" xfId="0" applyFont="1" applyBorder="1" applyAlignment="1">
      <alignment vertical="center"/>
    </xf>
    <xf numFmtId="0" fontId="15" fillId="0" borderId="1" xfId="0" applyFont="1" applyBorder="1" applyAlignment="1">
      <alignment horizontal="center" vertical="center"/>
    </xf>
    <xf numFmtId="0" fontId="15" fillId="0" borderId="1" xfId="0" applyFont="1" applyBorder="1" applyAlignment="1">
      <alignment vertical="center"/>
    </xf>
    <xf numFmtId="0" fontId="0" fillId="0" borderId="1" xfId="0" applyBorder="1" applyAlignment="1">
      <alignment vertical="center"/>
    </xf>
    <xf numFmtId="0" fontId="0" fillId="0" borderId="1" xfId="0" applyBorder="1" applyAlignment="1">
      <alignment horizontal="center" vertical="center"/>
    </xf>
    <xf numFmtId="0" fontId="19" fillId="8" borderId="16" xfId="7" applyFont="1" applyFill="1" applyBorder="1" applyAlignment="1" applyProtection="1">
      <alignment horizontal="center" vertical="center" wrapText="1"/>
    </xf>
    <xf numFmtId="0" fontId="19" fillId="8" borderId="1" xfId="7" applyFont="1" applyFill="1" applyBorder="1" applyAlignment="1" applyProtection="1">
      <alignment horizontal="center" vertical="center" wrapText="1"/>
    </xf>
    <xf numFmtId="0" fontId="13" fillId="6" borderId="1" xfId="0" applyFont="1" applyFill="1" applyBorder="1" applyAlignment="1">
      <alignment horizontal="center" vertical="center" wrapText="1"/>
    </xf>
    <xf numFmtId="49" fontId="21" fillId="0" borderId="1" xfId="8" applyFont="1" applyBorder="1" applyAlignment="1" applyProtection="1">
      <alignment horizontal="center" vertical="center"/>
    </xf>
    <xf numFmtId="164" fontId="0" fillId="0" borderId="1" xfId="0" applyNumberFormat="1" applyBorder="1" applyAlignment="1">
      <alignment horizontal="center" vertical="center"/>
    </xf>
    <xf numFmtId="0" fontId="6" fillId="0" borderId="1" xfId="0" applyFont="1" applyBorder="1" applyAlignment="1">
      <alignment horizontal="left" vertical="center"/>
    </xf>
    <xf numFmtId="0" fontId="0" fillId="0" borderId="0" xfId="0" applyAlignment="1">
      <alignment horizontal="center" vertical="center"/>
    </xf>
    <xf numFmtId="0" fontId="0" fillId="0" borderId="0" xfId="0" applyAlignment="1">
      <alignment horizontal="left" vertical="center" wrapText="1"/>
    </xf>
    <xf numFmtId="10" fontId="15" fillId="0" borderId="1" xfId="3" applyNumberFormat="1" applyFont="1" applyBorder="1" applyAlignment="1">
      <alignment horizontal="left" vertical="center"/>
    </xf>
    <xf numFmtId="165" fontId="15" fillId="0" borderId="1" xfId="0" applyNumberFormat="1" applyFont="1" applyBorder="1" applyAlignment="1">
      <alignment horizontal="center" vertical="center"/>
    </xf>
    <xf numFmtId="10" fontId="22" fillId="0" borderId="1" xfId="3" applyNumberFormat="1" applyFont="1" applyBorder="1" applyAlignment="1">
      <alignment horizontal="center" vertical="center"/>
    </xf>
    <xf numFmtId="10" fontId="15" fillId="0" borderId="1" xfId="3" applyNumberFormat="1" applyFont="1" applyBorder="1" applyAlignment="1">
      <alignment horizontal="center" vertical="center" wrapText="1"/>
    </xf>
    <xf numFmtId="0" fontId="15" fillId="0" borderId="1" xfId="0" applyFont="1" applyBorder="1" applyAlignment="1">
      <alignment horizontal="center" vertical="center" wrapText="1"/>
    </xf>
    <xf numFmtId="0" fontId="15" fillId="0" borderId="0" xfId="0" applyFont="1" applyAlignment="1">
      <alignment horizontal="left" vertical="center" wrapText="1"/>
    </xf>
    <xf numFmtId="165" fontId="15" fillId="0" borderId="0" xfId="0" applyNumberFormat="1" applyFont="1" applyAlignment="1">
      <alignment horizontal="left" vertical="center" wrapText="1"/>
    </xf>
    <xf numFmtId="9" fontId="15" fillId="0" borderId="0" xfId="0" applyNumberFormat="1" applyFont="1" applyAlignment="1">
      <alignment horizontal="center" vertical="center" wrapText="1"/>
    </xf>
    <xf numFmtId="0" fontId="5" fillId="0" borderId="0" xfId="0" applyFont="1" applyProtection="1">
      <protection hidden="1"/>
    </xf>
    <xf numFmtId="0" fontId="5" fillId="0" borderId="7" xfId="0" applyFont="1" applyBorder="1" applyProtection="1">
      <protection hidden="1"/>
    </xf>
    <xf numFmtId="0" fontId="5" fillId="0" borderId="9" xfId="0" applyFont="1" applyBorder="1" applyProtection="1">
      <protection hidden="1"/>
    </xf>
    <xf numFmtId="0" fontId="5" fillId="0" borderId="12" xfId="0" applyFont="1" applyBorder="1" applyProtection="1">
      <protection hidden="1"/>
    </xf>
    <xf numFmtId="0" fontId="5" fillId="2" borderId="1" xfId="0" applyFont="1" applyFill="1" applyBorder="1" applyAlignment="1" applyProtection="1">
      <alignment horizontal="left"/>
      <protection locked="0" hidden="1"/>
    </xf>
    <xf numFmtId="0" fontId="5" fillId="0" borderId="0" xfId="0" applyFont="1" applyAlignment="1" applyProtection="1">
      <alignment horizontal="left"/>
      <protection locked="0" hidden="1"/>
    </xf>
    <xf numFmtId="0" fontId="5" fillId="0" borderId="1" xfId="0" applyFont="1" applyBorder="1" applyProtection="1">
      <protection hidden="1"/>
    </xf>
    <xf numFmtId="0" fontId="6" fillId="9" borderId="1" xfId="0" applyFont="1" applyFill="1" applyBorder="1" applyAlignment="1" applyProtection="1">
      <alignment horizontal="center" vertical="center"/>
      <protection hidden="1"/>
    </xf>
    <xf numFmtId="0" fontId="6" fillId="9" borderId="1" xfId="0" applyFont="1" applyFill="1" applyBorder="1" applyAlignment="1" applyProtection="1">
      <alignment horizontal="center" vertical="center" wrapText="1"/>
      <protection hidden="1"/>
    </xf>
    <xf numFmtId="0" fontId="6" fillId="0" borderId="0" xfId="0" applyFont="1" applyAlignment="1" applyProtection="1">
      <alignment horizontal="center" vertical="center"/>
      <protection hidden="1"/>
    </xf>
    <xf numFmtId="0" fontId="6" fillId="0" borderId="1" xfId="0" applyFont="1" applyBorder="1" applyAlignment="1" applyProtection="1">
      <alignment horizontal="center" vertical="center"/>
      <protection hidden="1"/>
    </xf>
    <xf numFmtId="164" fontId="5" fillId="3" borderId="1" xfId="0" applyNumberFormat="1" applyFont="1" applyFill="1" applyBorder="1" applyAlignment="1" applyProtection="1">
      <alignment horizontal="right" vertical="center" wrapText="1"/>
      <protection hidden="1"/>
    </xf>
    <xf numFmtId="164" fontId="6" fillId="0" borderId="1" xfId="0" applyNumberFormat="1" applyFont="1" applyBorder="1" applyAlignment="1" applyProtection="1">
      <alignment horizontal="right" vertical="center"/>
      <protection hidden="1"/>
    </xf>
    <xf numFmtId="164" fontId="6" fillId="9" borderId="1" xfId="0" applyNumberFormat="1" applyFont="1" applyFill="1" applyBorder="1" applyAlignment="1" applyProtection="1">
      <alignment horizontal="right" vertical="center"/>
      <protection hidden="1"/>
    </xf>
    <xf numFmtId="0" fontId="6" fillId="0" borderId="1" xfId="0" applyFont="1" applyBorder="1" applyAlignment="1" applyProtection="1">
      <alignment horizontal="center" vertical="center" wrapText="1"/>
      <protection hidden="1"/>
    </xf>
    <xf numFmtId="165" fontId="6" fillId="0" borderId="1" xfId="0" applyNumberFormat="1" applyFont="1" applyBorder="1" applyAlignment="1" applyProtection="1">
      <alignment horizontal="center" vertical="center"/>
      <protection hidden="1"/>
    </xf>
    <xf numFmtId="165" fontId="5" fillId="2" borderId="1" xfId="0" applyNumberFormat="1" applyFont="1" applyFill="1" applyBorder="1" applyAlignment="1" applyProtection="1">
      <alignment horizontal="right" vertical="center"/>
      <protection locked="0" hidden="1"/>
    </xf>
    <xf numFmtId="165" fontId="6" fillId="0" borderId="1" xfId="0" applyNumberFormat="1" applyFont="1" applyBorder="1" applyAlignment="1" applyProtection="1">
      <alignment horizontal="right" vertical="center"/>
      <protection hidden="1"/>
    </xf>
    <xf numFmtId="0" fontId="5" fillId="0" borderId="0" xfId="0" applyFont="1" applyAlignment="1" applyProtection="1">
      <alignment vertical="center"/>
      <protection hidden="1"/>
    </xf>
    <xf numFmtId="164" fontId="5" fillId="0" borderId="0" xfId="0" applyNumberFormat="1" applyFont="1" applyAlignment="1" applyProtection="1">
      <alignment vertical="center"/>
      <protection hidden="1"/>
    </xf>
    <xf numFmtId="9" fontId="5" fillId="0" borderId="0" xfId="0" applyNumberFormat="1" applyFont="1" applyAlignment="1" applyProtection="1">
      <alignment vertical="center"/>
      <protection hidden="1"/>
    </xf>
    <xf numFmtId="164" fontId="24" fillId="9" borderId="1" xfId="0" applyNumberFormat="1" applyFont="1" applyFill="1" applyBorder="1" applyAlignment="1" applyProtection="1">
      <alignment vertical="center"/>
      <protection hidden="1"/>
    </xf>
    <xf numFmtId="6" fontId="0" fillId="0" borderId="1" xfId="0" applyNumberFormat="1" applyBorder="1" applyAlignment="1">
      <alignment vertical="center"/>
    </xf>
    <xf numFmtId="164" fontId="0" fillId="0" borderId="1" xfId="0" applyNumberFormat="1" applyBorder="1" applyAlignment="1">
      <alignment vertical="center"/>
    </xf>
    <xf numFmtId="0" fontId="5" fillId="0" borderId="14" xfId="0" applyFont="1" applyBorder="1" applyAlignment="1">
      <alignment vertical="center"/>
    </xf>
    <xf numFmtId="0" fontId="5" fillId="0" borderId="15" xfId="0" applyFont="1" applyBorder="1" applyAlignment="1">
      <alignment vertical="center"/>
    </xf>
    <xf numFmtId="0" fontId="5" fillId="0" borderId="13" xfId="0" applyFont="1" applyBorder="1" applyAlignment="1">
      <alignment vertical="center"/>
    </xf>
    <xf numFmtId="0" fontId="12" fillId="11" borderId="24" xfId="0" applyFont="1" applyFill="1" applyBorder="1" applyAlignment="1" applyProtection="1">
      <alignment horizontal="center" vertical="center" wrapText="1"/>
      <protection locked="0"/>
    </xf>
    <xf numFmtId="0" fontId="12" fillId="11" borderId="24" xfId="0" applyFont="1" applyFill="1" applyBorder="1" applyAlignment="1">
      <alignment horizontal="center" vertical="center" wrapText="1"/>
    </xf>
    <xf numFmtId="0" fontId="15" fillId="11" borderId="24" xfId="0" applyFont="1" applyFill="1" applyBorder="1" applyAlignment="1">
      <alignment horizontal="center" vertical="center" wrapText="1"/>
    </xf>
    <xf numFmtId="0" fontId="11" fillId="0" borderId="31" xfId="0" applyFont="1" applyBorder="1" applyAlignment="1">
      <alignment vertical="center"/>
    </xf>
    <xf numFmtId="3" fontId="11" fillId="12" borderId="31" xfId="9" applyNumberFormat="1" applyFont="1" applyFill="1" applyBorder="1" applyAlignment="1" applyProtection="1">
      <alignment horizontal="center" vertical="center"/>
      <protection locked="0"/>
    </xf>
    <xf numFmtId="3" fontId="0" fillId="0" borderId="31" xfId="9" applyNumberFormat="1" applyFont="1" applyBorder="1" applyAlignment="1" applyProtection="1">
      <alignment horizontal="center"/>
      <protection locked="0"/>
    </xf>
    <xf numFmtId="3" fontId="0" fillId="0" borderId="31" xfId="9" applyNumberFormat="1" applyFont="1" applyBorder="1" applyAlignment="1">
      <alignment horizontal="center"/>
    </xf>
    <xf numFmtId="0" fontId="0" fillId="0" borderId="0" xfId="0" applyProtection="1">
      <protection locked="0"/>
    </xf>
    <xf numFmtId="0" fontId="15" fillId="0" borderId="24" xfId="0" applyFont="1" applyBorder="1" applyAlignment="1">
      <alignment horizontal="center"/>
    </xf>
    <xf numFmtId="166" fontId="0" fillId="0" borderId="31" xfId="9" applyNumberFormat="1" applyFont="1" applyBorder="1" applyAlignment="1" applyProtection="1">
      <alignment horizontal="center"/>
      <protection locked="0"/>
    </xf>
    <xf numFmtId="164" fontId="11" fillId="13" borderId="1" xfId="9" applyNumberFormat="1" applyFont="1" applyFill="1" applyBorder="1" applyAlignment="1" applyProtection="1">
      <alignment horizontal="center" vertical="center"/>
      <protection locked="0"/>
    </xf>
    <xf numFmtId="0" fontId="11" fillId="0" borderId="24" xfId="0" applyFont="1" applyBorder="1" applyAlignment="1">
      <alignment vertical="center"/>
    </xf>
    <xf numFmtId="3" fontId="11" fillId="12" borderId="24" xfId="9" applyNumberFormat="1" applyFont="1" applyFill="1" applyBorder="1" applyAlignment="1" applyProtection="1">
      <alignment horizontal="center" vertical="center"/>
      <protection locked="0"/>
    </xf>
    <xf numFmtId="3" fontId="0" fillId="0" borderId="24" xfId="9" applyNumberFormat="1" applyFont="1" applyBorder="1" applyAlignment="1" applyProtection="1">
      <alignment horizontal="center"/>
      <protection locked="0"/>
    </xf>
    <xf numFmtId="3" fontId="0" fillId="0" borderId="24" xfId="9" applyNumberFormat="1" applyFont="1" applyBorder="1" applyAlignment="1">
      <alignment horizontal="center"/>
    </xf>
    <xf numFmtId="166" fontId="0" fillId="0" borderId="24" xfId="9" applyNumberFormat="1" applyFont="1" applyBorder="1" applyAlignment="1" applyProtection="1">
      <alignment horizontal="center"/>
      <protection locked="0"/>
    </xf>
    <xf numFmtId="0" fontId="6" fillId="0" borderId="7" xfId="0" applyFont="1" applyBorder="1" applyAlignment="1">
      <alignment horizontal="center" vertical="center"/>
    </xf>
    <xf numFmtId="0" fontId="6" fillId="0" borderId="9" xfId="0" applyFont="1" applyBorder="1" applyAlignment="1">
      <alignment horizontal="center" vertical="center" wrapText="1"/>
    </xf>
    <xf numFmtId="0" fontId="6" fillId="0" borderId="12" xfId="0" applyFont="1" applyBorder="1" applyAlignment="1">
      <alignment horizontal="center" vertical="center"/>
    </xf>
    <xf numFmtId="0" fontId="6" fillId="0" borderId="1" xfId="0" applyFont="1" applyBorder="1" applyAlignment="1">
      <alignment horizontal="left"/>
    </xf>
    <xf numFmtId="0" fontId="5" fillId="2" borderId="1" xfId="0" applyFont="1" applyFill="1" applyBorder="1" applyAlignment="1" applyProtection="1">
      <alignment horizontal="left"/>
      <protection locked="0"/>
    </xf>
    <xf numFmtId="0" fontId="6" fillId="0" borderId="1" xfId="0" applyFont="1" applyBorder="1" applyAlignment="1">
      <alignment horizont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5" fillId="0" borderId="1" xfId="0" applyFont="1" applyBorder="1" applyAlignment="1">
      <alignment horizontal="justify"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3" xfId="0" applyFont="1" applyBorder="1" applyAlignment="1">
      <alignment horizontal="center" vertical="center" wrapText="1"/>
    </xf>
    <xf numFmtId="0" fontId="7" fillId="0" borderId="14" xfId="0" applyFont="1" applyBorder="1" applyAlignment="1">
      <alignment horizontal="center" wrapText="1"/>
    </xf>
    <xf numFmtId="0" fontId="7" fillId="0" borderId="15" xfId="0" applyFont="1" applyBorder="1" applyAlignment="1">
      <alignment horizontal="center" wrapText="1"/>
    </xf>
    <xf numFmtId="0" fontId="7" fillId="0" borderId="13" xfId="0" applyFont="1" applyBorder="1" applyAlignment="1">
      <alignment horizontal="center" wrapText="1"/>
    </xf>
    <xf numFmtId="0" fontId="6" fillId="5" borderId="1" xfId="0" applyFont="1" applyFill="1" applyBorder="1" applyAlignment="1">
      <alignment horizontal="center" vertical="center"/>
    </xf>
    <xf numFmtId="0" fontId="4" fillId="0" borderId="1" xfId="0" applyFont="1" applyBorder="1" applyAlignment="1">
      <alignment horizontal="left" vertical="center"/>
    </xf>
    <xf numFmtId="0" fontId="7" fillId="0" borderId="1" xfId="4" applyFont="1" applyBorder="1" applyAlignment="1">
      <alignment horizontal="left" vertical="center" wrapText="1"/>
    </xf>
    <xf numFmtId="0" fontId="7" fillId="0" borderId="2" xfId="0" applyFont="1" applyBorder="1" applyAlignment="1">
      <alignment horizontal="left" vertical="top" wrapText="1"/>
    </xf>
    <xf numFmtId="0" fontId="7" fillId="0" borderId="3" xfId="0" applyFont="1" applyBorder="1" applyAlignment="1">
      <alignment horizontal="left" vertical="top"/>
    </xf>
    <xf numFmtId="0" fontId="7" fillId="0" borderId="4" xfId="0" applyFont="1" applyBorder="1" applyAlignment="1">
      <alignment horizontal="left" vertical="top"/>
    </xf>
    <xf numFmtId="0" fontId="9" fillId="3" borderId="1" xfId="0" applyFont="1" applyFill="1" applyBorder="1" applyAlignment="1">
      <alignment horizontal="center" vertical="center" wrapText="1"/>
    </xf>
    <xf numFmtId="0" fontId="6" fillId="6" borderId="1" xfId="0" applyFont="1" applyFill="1" applyBorder="1" applyAlignment="1">
      <alignment horizontal="center" vertical="center"/>
    </xf>
    <xf numFmtId="0" fontId="6" fillId="0" borderId="3" xfId="0" applyFont="1" applyBorder="1" applyAlignment="1">
      <alignment horizontal="center"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 xfId="0" applyFont="1" applyBorder="1" applyAlignment="1">
      <alignment horizontal="left" vertical="center"/>
    </xf>
    <xf numFmtId="0" fontId="5" fillId="0" borderId="1" xfId="0" applyFont="1" applyBorder="1" applyAlignment="1">
      <alignment horizontal="left" vertical="center"/>
    </xf>
    <xf numFmtId="164" fontId="0" fillId="0" borderId="1" xfId="0" applyNumberFormat="1" applyBorder="1" applyAlignment="1">
      <alignment horizontal="center" vertical="center"/>
    </xf>
    <xf numFmtId="0" fontId="0" fillId="0" borderId="1" xfId="0" applyBorder="1" applyAlignment="1">
      <alignment horizontal="left" vertical="center" wrapText="1"/>
    </xf>
    <xf numFmtId="0" fontId="15" fillId="0" borderId="1" xfId="0" applyFont="1" applyBorder="1" applyAlignment="1">
      <alignment horizontal="center" vertical="center"/>
    </xf>
    <xf numFmtId="0" fontId="0" fillId="0" borderId="1" xfId="0" applyBorder="1" applyAlignment="1">
      <alignment horizontal="left"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0" fillId="0" borderId="2" xfId="0" applyBorder="1" applyAlignment="1">
      <alignment horizontal="left" vertical="center" wrapText="1"/>
    </xf>
    <xf numFmtId="0" fontId="0" fillId="0" borderId="4" xfId="0" applyBorder="1" applyAlignment="1">
      <alignment horizontal="left" vertical="center" wrapText="1"/>
    </xf>
    <xf numFmtId="0" fontId="15" fillId="0" borderId="2" xfId="0" applyFont="1" applyBorder="1" applyAlignment="1">
      <alignment horizontal="center" vertical="center"/>
    </xf>
    <xf numFmtId="0" fontId="15" fillId="0" borderId="4" xfId="0" applyFont="1" applyBorder="1" applyAlignment="1">
      <alignment horizontal="center" vertical="center"/>
    </xf>
    <xf numFmtId="0" fontId="15" fillId="0" borderId="2" xfId="0" applyFont="1" applyBorder="1" applyAlignment="1">
      <alignment horizontal="center" vertical="center" wrapText="1"/>
    </xf>
    <xf numFmtId="0" fontId="1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27" fillId="0" borderId="0" xfId="0" applyFont="1" applyAlignment="1">
      <alignment horizontal="left" vertical="center" wrapText="1"/>
    </xf>
    <xf numFmtId="0" fontId="5" fillId="0" borderId="0" xfId="0" applyFont="1" applyAlignment="1">
      <alignment horizontal="left" vertical="center" wrapText="1"/>
    </xf>
    <xf numFmtId="0" fontId="0" fillId="0" borderId="0" xfId="0" applyAlignment="1">
      <alignment horizontal="left" vertical="center" wrapText="1"/>
    </xf>
    <xf numFmtId="0" fontId="15" fillId="0" borderId="1" xfId="0" applyFont="1" applyBorder="1" applyAlignment="1">
      <alignment horizontal="left" vertical="center"/>
    </xf>
    <xf numFmtId="10" fontId="15" fillId="0" borderId="1" xfId="3" applyNumberFormat="1" applyFont="1" applyBorder="1" applyAlignment="1">
      <alignment horizontal="center" vertical="center"/>
    </xf>
    <xf numFmtId="0" fontId="15" fillId="0" borderId="1" xfId="0" applyFont="1" applyBorder="1" applyAlignment="1">
      <alignment horizontal="left" vertical="center" wrapText="1"/>
    </xf>
    <xf numFmtId="0" fontId="26" fillId="0" borderId="28" xfId="0" applyFont="1" applyBorder="1" applyAlignment="1">
      <alignment horizontal="left" wrapText="1"/>
    </xf>
    <xf numFmtId="0" fontId="26" fillId="0" borderId="29" xfId="0" applyFont="1" applyBorder="1" applyAlignment="1">
      <alignment horizontal="left" wrapText="1"/>
    </xf>
    <xf numFmtId="0" fontId="26" fillId="0" borderId="23" xfId="0" applyFont="1" applyBorder="1" applyAlignment="1">
      <alignment horizontal="left" wrapText="1"/>
    </xf>
    <xf numFmtId="0" fontId="26" fillId="0" borderId="30" xfId="0" applyFont="1" applyBorder="1" applyAlignment="1">
      <alignment horizontal="left" wrapText="1"/>
    </xf>
    <xf numFmtId="0" fontId="15" fillId="0" borderId="18" xfId="0" applyFont="1" applyBorder="1" applyAlignment="1">
      <alignment horizontal="center"/>
    </xf>
    <xf numFmtId="0" fontId="15" fillId="0" borderId="19" xfId="0" applyFont="1" applyBorder="1" applyAlignment="1">
      <alignment horizontal="center"/>
    </xf>
    <xf numFmtId="0" fontId="15" fillId="0" borderId="20" xfId="0" applyFont="1" applyBorder="1" applyAlignment="1">
      <alignment horizontal="center"/>
    </xf>
    <xf numFmtId="0" fontId="15" fillId="0" borderId="21" xfId="0" applyFont="1" applyBorder="1" applyAlignment="1">
      <alignment horizontal="center"/>
    </xf>
    <xf numFmtId="0" fontId="15" fillId="0" borderId="32" xfId="0" applyFont="1" applyBorder="1" applyAlignment="1">
      <alignment horizontal="center"/>
    </xf>
    <xf numFmtId="0" fontId="15" fillId="0" borderId="22" xfId="0" applyFont="1" applyBorder="1" applyAlignment="1">
      <alignment horizontal="center"/>
    </xf>
    <xf numFmtId="0" fontId="15" fillId="0" borderId="16" xfId="0" applyFont="1" applyBorder="1" applyAlignment="1">
      <alignment horizontal="center"/>
    </xf>
    <xf numFmtId="0" fontId="15" fillId="0" borderId="1" xfId="0" applyFont="1" applyBorder="1" applyAlignment="1">
      <alignment horizontal="center"/>
    </xf>
    <xf numFmtId="0" fontId="15" fillId="0" borderId="2" xfId="0" applyFont="1" applyBorder="1" applyAlignment="1">
      <alignment horizontal="center"/>
    </xf>
    <xf numFmtId="0" fontId="15" fillId="0" borderId="17" xfId="0" applyFont="1" applyBorder="1" applyAlignment="1">
      <alignment horizontal="center"/>
    </xf>
    <xf numFmtId="0" fontId="15" fillId="0" borderId="25" xfId="0" applyFont="1" applyBorder="1" applyAlignment="1">
      <alignment horizontal="center"/>
    </xf>
    <xf numFmtId="0" fontId="15" fillId="0" borderId="26" xfId="0" applyFont="1" applyBorder="1" applyAlignment="1">
      <alignment horizontal="center"/>
    </xf>
    <xf numFmtId="0" fontId="15" fillId="0" borderId="33" xfId="0" applyFont="1" applyBorder="1" applyAlignment="1">
      <alignment horizontal="center"/>
    </xf>
    <xf numFmtId="0" fontId="15" fillId="0" borderId="27" xfId="0" applyFont="1" applyBorder="1" applyAlignment="1">
      <alignment horizontal="center"/>
    </xf>
    <xf numFmtId="0" fontId="5" fillId="0" borderId="1" xfId="0" applyFont="1" applyBorder="1" applyAlignment="1" applyProtection="1">
      <alignment horizontal="left"/>
      <protection hidden="1"/>
    </xf>
    <xf numFmtId="0" fontId="5" fillId="2" borderId="1" xfId="0" applyFont="1" applyFill="1" applyBorder="1" applyAlignment="1" applyProtection="1">
      <alignment horizontal="left"/>
      <protection locked="0" hidden="1"/>
    </xf>
    <xf numFmtId="0" fontId="5" fillId="0" borderId="5" xfId="0" applyFont="1" applyBorder="1" applyAlignment="1" applyProtection="1">
      <alignment horizontal="center"/>
      <protection hidden="1"/>
    </xf>
    <xf numFmtId="0" fontId="5" fillId="0" borderId="7" xfId="0" applyFont="1" applyBorder="1" applyAlignment="1" applyProtection="1">
      <alignment horizontal="center"/>
      <protection hidden="1"/>
    </xf>
    <xf numFmtId="0" fontId="5" fillId="0" borderId="8" xfId="0" applyFont="1" applyBorder="1" applyAlignment="1" applyProtection="1">
      <alignment horizontal="center"/>
      <protection hidden="1"/>
    </xf>
    <xf numFmtId="0" fontId="5" fillId="0" borderId="9" xfId="0" applyFont="1" applyBorder="1" applyAlignment="1" applyProtection="1">
      <alignment horizontal="center"/>
      <protection hidden="1"/>
    </xf>
    <xf numFmtId="0" fontId="5" fillId="0" borderId="10" xfId="0" applyFont="1" applyBorder="1" applyAlignment="1" applyProtection="1">
      <alignment horizontal="center"/>
      <protection hidden="1"/>
    </xf>
    <xf numFmtId="0" fontId="5" fillId="0" borderId="12" xfId="0" applyFont="1" applyBorder="1" applyAlignment="1" applyProtection="1">
      <alignment horizontal="center"/>
      <protection hidden="1"/>
    </xf>
    <xf numFmtId="0" fontId="6" fillId="0" borderId="5" xfId="0" applyFont="1" applyBorder="1" applyAlignment="1" applyProtection="1">
      <alignment horizontal="center"/>
      <protection hidden="1"/>
    </xf>
    <xf numFmtId="0" fontId="6" fillId="0" borderId="6" xfId="0" applyFont="1" applyBorder="1" applyAlignment="1" applyProtection="1">
      <alignment horizontal="center"/>
      <protection hidden="1"/>
    </xf>
    <xf numFmtId="0" fontId="6" fillId="0" borderId="7" xfId="0" applyFont="1" applyBorder="1" applyAlignment="1" applyProtection="1">
      <alignment horizontal="center"/>
      <protection hidden="1"/>
    </xf>
    <xf numFmtId="0" fontId="6" fillId="0" borderId="8" xfId="0" applyFont="1" applyBorder="1" applyAlignment="1" applyProtection="1">
      <alignment horizontal="center"/>
      <protection hidden="1"/>
    </xf>
    <xf numFmtId="0" fontId="6" fillId="0" borderId="0" xfId="0" applyFont="1" applyAlignment="1" applyProtection="1">
      <alignment horizontal="center"/>
      <protection hidden="1"/>
    </xf>
    <xf numFmtId="0" fontId="6" fillId="0" borderId="9" xfId="0" applyFont="1" applyBorder="1" applyAlignment="1" applyProtection="1">
      <alignment horizontal="center"/>
      <protection hidden="1"/>
    </xf>
    <xf numFmtId="0" fontId="6" fillId="0" borderId="10" xfId="0" applyFont="1" applyBorder="1" applyAlignment="1" applyProtection="1">
      <alignment horizontal="center"/>
      <protection hidden="1"/>
    </xf>
    <xf numFmtId="0" fontId="6" fillId="0" borderId="11" xfId="0" applyFont="1" applyBorder="1" applyAlignment="1" applyProtection="1">
      <alignment horizontal="center"/>
      <protection hidden="1"/>
    </xf>
    <xf numFmtId="0" fontId="6" fillId="0" borderId="12" xfId="0" applyFont="1" applyBorder="1" applyAlignment="1" applyProtection="1">
      <alignment horizontal="center"/>
      <protection hidden="1"/>
    </xf>
    <xf numFmtId="0" fontId="5" fillId="0" borderId="1" xfId="0" applyFont="1" applyBorder="1" applyAlignment="1" applyProtection="1">
      <alignment horizontal="left" vertical="center" wrapText="1"/>
      <protection hidden="1"/>
    </xf>
    <xf numFmtId="0" fontId="5" fillId="0" borderId="1" xfId="0" applyFont="1" applyBorder="1" applyAlignment="1" applyProtection="1">
      <alignment horizontal="left" vertical="center"/>
      <protection hidden="1"/>
    </xf>
    <xf numFmtId="0" fontId="23" fillId="0" borderId="1" xfId="0" applyFont="1" applyBorder="1" applyAlignment="1" applyProtection="1">
      <alignment horizontal="left" vertical="center" wrapText="1"/>
      <protection hidden="1"/>
    </xf>
    <xf numFmtId="0" fontId="4" fillId="0" borderId="1" xfId="0" applyFont="1" applyBorder="1" applyAlignment="1" applyProtection="1">
      <alignment horizontal="left" vertical="center"/>
      <protection hidden="1"/>
    </xf>
    <xf numFmtId="0" fontId="5" fillId="0" borderId="1" xfId="4" applyFont="1" applyBorder="1" applyAlignment="1" applyProtection="1">
      <alignment horizontal="left" vertical="center" wrapText="1"/>
      <protection hidden="1"/>
    </xf>
    <xf numFmtId="0" fontId="6" fillId="9" borderId="1" xfId="0" applyFont="1" applyFill="1" applyBorder="1" applyAlignment="1" applyProtection="1">
      <alignment horizontal="center" vertical="center"/>
      <protection hidden="1"/>
    </xf>
    <xf numFmtId="0" fontId="23" fillId="0" borderId="1" xfId="5"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6" fillId="9" borderId="2" xfId="0" applyFont="1" applyFill="1" applyBorder="1" applyAlignment="1" applyProtection="1">
      <alignment horizontal="center" vertical="center"/>
      <protection hidden="1"/>
    </xf>
    <xf numFmtId="0" fontId="6" fillId="9" borderId="3" xfId="0" applyFont="1" applyFill="1" applyBorder="1" applyAlignment="1" applyProtection="1">
      <alignment horizontal="center" vertical="center"/>
      <protection hidden="1"/>
    </xf>
    <xf numFmtId="0" fontId="6" fillId="9" borderId="4" xfId="0" applyFont="1" applyFill="1" applyBorder="1" applyAlignment="1" applyProtection="1">
      <alignment horizontal="center" vertical="center"/>
      <protection hidden="1"/>
    </xf>
    <xf numFmtId="0" fontId="25" fillId="10" borderId="1" xfId="5" applyFont="1" applyFill="1" applyBorder="1" applyAlignment="1" applyProtection="1">
      <alignment horizontal="left" vertical="center"/>
      <protection hidden="1"/>
    </xf>
    <xf numFmtId="164" fontId="28" fillId="0" borderId="2" xfId="0" applyNumberFormat="1" applyFont="1" applyBorder="1" applyAlignment="1">
      <alignment horizontal="center" vertical="center" wrapText="1"/>
    </xf>
    <xf numFmtId="164" fontId="28" fillId="0" borderId="4" xfId="0" applyNumberFormat="1" applyFont="1" applyBorder="1" applyAlignment="1">
      <alignment horizontal="center" vertical="center" wrapText="1"/>
    </xf>
  </cellXfs>
  <cellStyles count="12">
    <cellStyle name="BodyStyle" xfId="8" xr:uid="{34968457-D2C3-455F-B33A-03072570880B}"/>
    <cellStyle name="HeaderStyle" xfId="7" xr:uid="{C195018C-9F5E-48FB-8967-216DCD939782}"/>
    <cellStyle name="Moneda [0]" xfId="9" builtinId="7"/>
    <cellStyle name="Normal" xfId="0" builtinId="0"/>
    <cellStyle name="Normal 13" xfId="11" xr:uid="{F047F087-C428-4306-8D6E-DEC548BBD9A8}"/>
    <cellStyle name="Normal 2 10" xfId="10" xr:uid="{1553B1A7-BCA2-404B-A09D-35E626DB23F5}"/>
    <cellStyle name="Normal 2 13" xfId="6" xr:uid="{00000000-0005-0000-0000-000001000000}"/>
    <cellStyle name="Normal 3 2" xfId="5" xr:uid="{00000000-0005-0000-0000-000002000000}"/>
    <cellStyle name="Normal 5" xfId="2" xr:uid="{00000000-0005-0000-0000-000003000000}"/>
    <cellStyle name="Normal 6" xfId="4" xr:uid="{00000000-0005-0000-0000-000004000000}"/>
    <cellStyle name="Normal 8" xfId="1" xr:uid="{00000000-0005-0000-0000-000005000000}"/>
    <cellStyle name="Porcentaje" xfId="3" builtinId="5"/>
  </cellStyles>
  <dxfs count="3">
    <dxf>
      <fill>
        <patternFill>
          <bgColor rgb="FFFF0000"/>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26" Type="http://schemas.openxmlformats.org/officeDocument/2006/relationships/externalLink" Target="externalLinks/externalLink17.xml"/><Relationship Id="rId3" Type="http://schemas.openxmlformats.org/officeDocument/2006/relationships/worksheet" Target="worksheets/sheet3.xml"/><Relationship Id="rId21" Type="http://schemas.openxmlformats.org/officeDocument/2006/relationships/externalLink" Target="externalLinks/externalLink12.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externalLink" Target="externalLinks/externalLink11.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externalLink" Target="externalLinks/externalLink15.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styles" Target="styles.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10</xdr:col>
      <xdr:colOff>75699</xdr:colOff>
      <xdr:row>1</xdr:row>
      <xdr:rowOff>99219</xdr:rowOff>
    </xdr:from>
    <xdr:to>
      <xdr:col>10</xdr:col>
      <xdr:colOff>1127085</xdr:colOff>
      <xdr:row>3</xdr:row>
      <xdr:rowOff>47626</xdr:rowOff>
    </xdr:to>
    <xdr:pic>
      <xdr:nvPicPr>
        <xdr:cNvPr id="2" name="Imagen 1" descr="Imagen que contiene Logotipo&#10;&#10;Descripción generada automáticamente">
          <a:extLst>
            <a:ext uri="{FF2B5EF4-FFF2-40B4-BE49-F238E27FC236}">
              <a16:creationId xmlns:a16="http://schemas.microsoft.com/office/drawing/2014/main" id="{45929DAE-3490-42A6-9E55-229674FD065E}"/>
            </a:ext>
          </a:extLst>
        </xdr:cNvPr>
        <xdr:cNvPicPr>
          <a:picLocks noChangeAspect="1"/>
        </xdr:cNvPicPr>
      </xdr:nvPicPr>
      <xdr:blipFill>
        <a:blip xmlns:r="http://schemas.openxmlformats.org/officeDocument/2006/relationships" r:embed="rId1"/>
        <a:stretch>
          <a:fillRect/>
        </a:stretch>
      </xdr:blipFill>
      <xdr:spPr>
        <a:xfrm>
          <a:off x="15706224" y="194469"/>
          <a:ext cx="1051386" cy="367507"/>
        </a:xfrm>
        <a:prstGeom prst="rect">
          <a:avLst/>
        </a:prstGeom>
      </xdr:spPr>
    </xdr:pic>
    <xdr:clientData/>
  </xdr:twoCellAnchor>
  <xdr:twoCellAnchor editAs="oneCell">
    <xdr:from>
      <xdr:col>1</xdr:col>
      <xdr:colOff>202407</xdr:colOff>
      <xdr:row>1</xdr:row>
      <xdr:rowOff>154782</xdr:rowOff>
    </xdr:from>
    <xdr:to>
      <xdr:col>1</xdr:col>
      <xdr:colOff>1253793</xdr:colOff>
      <xdr:row>3</xdr:row>
      <xdr:rowOff>103189</xdr:rowOff>
    </xdr:to>
    <xdr:pic>
      <xdr:nvPicPr>
        <xdr:cNvPr id="3" name="Imagen 2" descr="Imagen que contiene Logotipo&#10;&#10;Descripción generada automáticamente">
          <a:extLst>
            <a:ext uri="{FF2B5EF4-FFF2-40B4-BE49-F238E27FC236}">
              <a16:creationId xmlns:a16="http://schemas.microsoft.com/office/drawing/2014/main" id="{036096A8-B96F-4E07-88E8-07E8C1473625}"/>
            </a:ext>
          </a:extLst>
        </xdr:cNvPr>
        <xdr:cNvPicPr>
          <a:picLocks noChangeAspect="1"/>
        </xdr:cNvPicPr>
      </xdr:nvPicPr>
      <xdr:blipFill>
        <a:blip xmlns:r="http://schemas.openxmlformats.org/officeDocument/2006/relationships" r:embed="rId1"/>
        <a:stretch>
          <a:fillRect/>
        </a:stretch>
      </xdr:blipFill>
      <xdr:spPr>
        <a:xfrm>
          <a:off x="297657" y="250032"/>
          <a:ext cx="1051386" cy="3675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13657</xdr:colOff>
      <xdr:row>14</xdr:row>
      <xdr:rowOff>76200</xdr:rowOff>
    </xdr:from>
    <xdr:to>
      <xdr:col>5</xdr:col>
      <xdr:colOff>295280</xdr:colOff>
      <xdr:row>15</xdr:row>
      <xdr:rowOff>159783</xdr:rowOff>
    </xdr:to>
    <xdr:pic>
      <xdr:nvPicPr>
        <xdr:cNvPr id="2" name="Imagen 1">
          <a:extLst>
            <a:ext uri="{FF2B5EF4-FFF2-40B4-BE49-F238E27FC236}">
              <a16:creationId xmlns:a16="http://schemas.microsoft.com/office/drawing/2014/main" id="{F77239A8-D664-6206-33E1-6E2CBBAAF00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16200000">
          <a:off x="3303552" y="4025305"/>
          <a:ext cx="274083" cy="281623"/>
        </a:xfrm>
        <a:prstGeom prst="rect">
          <a:avLst/>
        </a:prstGeom>
        <a:noFill/>
        <a:ln>
          <a:noFill/>
        </a:ln>
      </xdr:spPr>
    </xdr:pic>
    <xdr:clientData/>
  </xdr:twoCellAnchor>
  <xdr:twoCellAnchor editAs="oneCell">
    <xdr:from>
      <xdr:col>1</xdr:col>
      <xdr:colOff>323850</xdr:colOff>
      <xdr:row>1</xdr:row>
      <xdr:rowOff>57150</xdr:rowOff>
    </xdr:from>
    <xdr:to>
      <xdr:col>2</xdr:col>
      <xdr:colOff>571500</xdr:colOff>
      <xdr:row>3</xdr:row>
      <xdr:rowOff>152400</xdr:rowOff>
    </xdr:to>
    <xdr:pic>
      <xdr:nvPicPr>
        <xdr:cNvPr id="5" name="Imagen 4">
          <a:extLst>
            <a:ext uri="{FF2B5EF4-FFF2-40B4-BE49-F238E27FC236}">
              <a16:creationId xmlns:a16="http://schemas.microsoft.com/office/drawing/2014/main" id="{CC458605-F178-A83F-6BCE-C738210AAD51}"/>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3350" t="9146" r="13678" b="18597"/>
        <a:stretch>
          <a:fillRect/>
        </a:stretch>
      </xdr:blipFill>
      <xdr:spPr bwMode="auto">
        <a:xfrm>
          <a:off x="428625" y="142875"/>
          <a:ext cx="847725" cy="7524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7</xdr:col>
      <xdr:colOff>285750</xdr:colOff>
      <xdr:row>1</xdr:row>
      <xdr:rowOff>47625</xdr:rowOff>
    </xdr:from>
    <xdr:to>
      <xdr:col>7</xdr:col>
      <xdr:colOff>1133475</xdr:colOff>
      <xdr:row>3</xdr:row>
      <xdr:rowOff>142875</xdr:rowOff>
    </xdr:to>
    <xdr:pic>
      <xdr:nvPicPr>
        <xdr:cNvPr id="6" name="Imagen 5">
          <a:extLst>
            <a:ext uri="{FF2B5EF4-FFF2-40B4-BE49-F238E27FC236}">
              <a16:creationId xmlns:a16="http://schemas.microsoft.com/office/drawing/2014/main" id="{2EFB92FE-E052-465C-A5EF-CA273E421381}"/>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3350" t="9146" r="13678" b="18597"/>
        <a:stretch>
          <a:fillRect/>
        </a:stretch>
      </xdr:blipFill>
      <xdr:spPr bwMode="auto">
        <a:xfrm>
          <a:off x="6276975" y="133350"/>
          <a:ext cx="847725" cy="752475"/>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864809</xdr:colOff>
      <xdr:row>25</xdr:row>
      <xdr:rowOff>107345</xdr:rowOff>
    </xdr:from>
    <xdr:to>
      <xdr:col>3</xdr:col>
      <xdr:colOff>1146432</xdr:colOff>
      <xdr:row>27</xdr:row>
      <xdr:rowOff>428</xdr:rowOff>
    </xdr:to>
    <xdr:pic>
      <xdr:nvPicPr>
        <xdr:cNvPr id="2" name="Imagen 1">
          <a:extLst>
            <a:ext uri="{FF2B5EF4-FFF2-40B4-BE49-F238E27FC236}">
              <a16:creationId xmlns:a16="http://schemas.microsoft.com/office/drawing/2014/main" id="{89D3A5F3-9C17-416D-B4E9-E6892626B95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16200000">
          <a:off x="7715996" y="7712992"/>
          <a:ext cx="274083" cy="281623"/>
        </a:xfrm>
        <a:prstGeom prst="rect">
          <a:avLst/>
        </a:prstGeom>
        <a:noFill/>
        <a:ln>
          <a:noFill/>
        </a:ln>
      </xdr:spPr>
    </xdr:pic>
    <xdr:clientData/>
  </xdr:twoCellAnchor>
  <xdr:twoCellAnchor editAs="oneCell">
    <xdr:from>
      <xdr:col>1</xdr:col>
      <xdr:colOff>476250</xdr:colOff>
      <xdr:row>1</xdr:row>
      <xdr:rowOff>74083</xdr:rowOff>
    </xdr:from>
    <xdr:to>
      <xdr:col>1</xdr:col>
      <xdr:colOff>1323975</xdr:colOff>
      <xdr:row>3</xdr:row>
      <xdr:rowOff>170392</xdr:rowOff>
    </xdr:to>
    <xdr:pic>
      <xdr:nvPicPr>
        <xdr:cNvPr id="5" name="Imagen 4">
          <a:extLst>
            <a:ext uri="{FF2B5EF4-FFF2-40B4-BE49-F238E27FC236}">
              <a16:creationId xmlns:a16="http://schemas.microsoft.com/office/drawing/2014/main" id="{312B22B6-85FB-47A3-825A-06D4CDF5D783}"/>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3350" t="9146" r="13678" b="18597"/>
        <a:stretch>
          <a:fillRect/>
        </a:stretch>
      </xdr:blipFill>
      <xdr:spPr bwMode="auto">
        <a:xfrm>
          <a:off x="613833" y="158750"/>
          <a:ext cx="847725" cy="7524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5</xdr:col>
      <xdr:colOff>582083</xdr:colOff>
      <xdr:row>1</xdr:row>
      <xdr:rowOff>42332</xdr:rowOff>
    </xdr:from>
    <xdr:to>
      <xdr:col>5</xdr:col>
      <xdr:colOff>1429808</xdr:colOff>
      <xdr:row>3</xdr:row>
      <xdr:rowOff>138641</xdr:rowOff>
    </xdr:to>
    <xdr:pic>
      <xdr:nvPicPr>
        <xdr:cNvPr id="6" name="Imagen 5">
          <a:extLst>
            <a:ext uri="{FF2B5EF4-FFF2-40B4-BE49-F238E27FC236}">
              <a16:creationId xmlns:a16="http://schemas.microsoft.com/office/drawing/2014/main" id="{F16C9ED4-97C6-49BC-B607-56272DBA0C23}"/>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3350" t="9146" r="13678" b="18597"/>
        <a:stretch>
          <a:fillRect/>
        </a:stretch>
      </xdr:blipFill>
      <xdr:spPr bwMode="auto">
        <a:xfrm>
          <a:off x="9450916" y="126999"/>
          <a:ext cx="847725" cy="752475"/>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3</xdr:col>
      <xdr:colOff>990602</xdr:colOff>
      <xdr:row>10</xdr:row>
      <xdr:rowOff>76202</xdr:rowOff>
    </xdr:from>
    <xdr:ext cx="281623" cy="302658"/>
    <xdr:pic>
      <xdr:nvPicPr>
        <xdr:cNvPr id="5" name="Imagen 4">
          <a:extLst>
            <a:ext uri="{FF2B5EF4-FFF2-40B4-BE49-F238E27FC236}">
              <a16:creationId xmlns:a16="http://schemas.microsoft.com/office/drawing/2014/main" id="{2D4EDAA6-09DD-4DCB-A59B-C544616CBBE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16200000">
          <a:off x="3313710" y="2582269"/>
          <a:ext cx="302658" cy="281623"/>
        </a:xfrm>
        <a:prstGeom prst="rect">
          <a:avLst/>
        </a:prstGeom>
        <a:noFill/>
        <a:ln>
          <a:noFill/>
        </a:ln>
      </xdr:spPr>
    </xdr:pic>
    <xdr:clientData/>
  </xdr:oneCellAnchor>
  <xdr:twoCellAnchor editAs="oneCell">
    <xdr:from>
      <xdr:col>1</xdr:col>
      <xdr:colOff>266700</xdr:colOff>
      <xdr:row>1</xdr:row>
      <xdr:rowOff>76200</xdr:rowOff>
    </xdr:from>
    <xdr:to>
      <xdr:col>1</xdr:col>
      <xdr:colOff>1114425</xdr:colOff>
      <xdr:row>3</xdr:row>
      <xdr:rowOff>171450</xdr:rowOff>
    </xdr:to>
    <xdr:pic>
      <xdr:nvPicPr>
        <xdr:cNvPr id="2" name="Imagen 1">
          <a:extLst>
            <a:ext uri="{FF2B5EF4-FFF2-40B4-BE49-F238E27FC236}">
              <a16:creationId xmlns:a16="http://schemas.microsoft.com/office/drawing/2014/main" id="{870ED540-D9BA-4418-A950-7E8518BF75E6}"/>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3350" t="9146" r="13678" b="18597"/>
        <a:stretch>
          <a:fillRect/>
        </a:stretch>
      </xdr:blipFill>
      <xdr:spPr bwMode="auto">
        <a:xfrm>
          <a:off x="342900" y="161925"/>
          <a:ext cx="847725" cy="7524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219075</xdr:colOff>
      <xdr:row>1</xdr:row>
      <xdr:rowOff>38100</xdr:rowOff>
    </xdr:from>
    <xdr:to>
      <xdr:col>4</xdr:col>
      <xdr:colOff>1066800</xdr:colOff>
      <xdr:row>3</xdr:row>
      <xdr:rowOff>133350</xdr:rowOff>
    </xdr:to>
    <xdr:pic>
      <xdr:nvPicPr>
        <xdr:cNvPr id="6" name="Imagen 5">
          <a:extLst>
            <a:ext uri="{FF2B5EF4-FFF2-40B4-BE49-F238E27FC236}">
              <a16:creationId xmlns:a16="http://schemas.microsoft.com/office/drawing/2014/main" id="{12099933-B368-4156-9EBE-A5018B99718E}"/>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3350" t="9146" r="13678" b="18597"/>
        <a:stretch>
          <a:fillRect/>
        </a:stretch>
      </xdr:blipFill>
      <xdr:spPr bwMode="auto">
        <a:xfrm>
          <a:off x="7077075" y="123825"/>
          <a:ext cx="847725" cy="752475"/>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609602</xdr:colOff>
      <xdr:row>22</xdr:row>
      <xdr:rowOff>133352</xdr:rowOff>
    </xdr:from>
    <xdr:to>
      <xdr:col>4</xdr:col>
      <xdr:colOff>891225</xdr:colOff>
      <xdr:row>24</xdr:row>
      <xdr:rowOff>55010</xdr:rowOff>
    </xdr:to>
    <xdr:pic>
      <xdr:nvPicPr>
        <xdr:cNvPr id="2" name="Imagen 1">
          <a:extLst>
            <a:ext uri="{FF2B5EF4-FFF2-40B4-BE49-F238E27FC236}">
              <a16:creationId xmlns:a16="http://schemas.microsoft.com/office/drawing/2014/main" id="{A3BF0587-23DE-41E0-8944-9B6BE46974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16200000">
          <a:off x="5647335" y="8668744"/>
          <a:ext cx="302658" cy="281623"/>
        </a:xfrm>
        <a:prstGeom prst="rect">
          <a:avLst/>
        </a:prstGeom>
        <a:noFill/>
        <a:ln>
          <a:noFill/>
        </a:ln>
      </xdr:spPr>
    </xdr:pic>
    <xdr:clientData/>
  </xdr:twoCellAnchor>
  <xdr:twoCellAnchor editAs="oneCell">
    <xdr:from>
      <xdr:col>2</xdr:col>
      <xdr:colOff>1695450</xdr:colOff>
      <xdr:row>8</xdr:row>
      <xdr:rowOff>76200</xdr:rowOff>
    </xdr:from>
    <xdr:to>
      <xdr:col>3</xdr:col>
      <xdr:colOff>1085850</xdr:colOff>
      <xdr:row>10</xdr:row>
      <xdr:rowOff>64865</xdr:rowOff>
    </xdr:to>
    <xdr:pic>
      <xdr:nvPicPr>
        <xdr:cNvPr id="5" name="Imagen 4">
          <a:extLst>
            <a:ext uri="{FF2B5EF4-FFF2-40B4-BE49-F238E27FC236}">
              <a16:creationId xmlns:a16="http://schemas.microsoft.com/office/drawing/2014/main" id="{BE364CB3-99A3-4E61-901F-567B906286E1}"/>
            </a:ext>
          </a:extLst>
        </xdr:cNvPr>
        <xdr:cNvPicPr>
          <a:picLocks noChangeAspect="1"/>
        </xdr:cNvPicPr>
      </xdr:nvPicPr>
      <xdr:blipFill>
        <a:blip xmlns:r="http://schemas.openxmlformats.org/officeDocument/2006/relationships" r:embed="rId2"/>
        <a:stretch>
          <a:fillRect/>
        </a:stretch>
      </xdr:blipFill>
      <xdr:spPr>
        <a:xfrm>
          <a:off x="3067050" y="4086225"/>
          <a:ext cx="1247775" cy="350615"/>
        </a:xfrm>
        <a:prstGeom prst="rect">
          <a:avLst/>
        </a:prstGeom>
      </xdr:spPr>
    </xdr:pic>
    <xdr:clientData/>
  </xdr:twoCellAnchor>
  <xdr:twoCellAnchor editAs="oneCell">
    <xdr:from>
      <xdr:col>1</xdr:col>
      <xdr:colOff>238125</xdr:colOff>
      <xdr:row>1</xdr:row>
      <xdr:rowOff>85725</xdr:rowOff>
    </xdr:from>
    <xdr:to>
      <xdr:col>1</xdr:col>
      <xdr:colOff>1085850</xdr:colOff>
      <xdr:row>3</xdr:row>
      <xdr:rowOff>152400</xdr:rowOff>
    </xdr:to>
    <xdr:pic>
      <xdr:nvPicPr>
        <xdr:cNvPr id="6" name="Imagen 5">
          <a:extLst>
            <a:ext uri="{FF2B5EF4-FFF2-40B4-BE49-F238E27FC236}">
              <a16:creationId xmlns:a16="http://schemas.microsoft.com/office/drawing/2014/main" id="{5FA918BD-3087-4193-A717-CF041BD9FE25}"/>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23350" t="9146" r="13678" b="18597"/>
        <a:stretch>
          <a:fillRect/>
        </a:stretch>
      </xdr:blipFill>
      <xdr:spPr bwMode="auto">
        <a:xfrm>
          <a:off x="342900" y="190500"/>
          <a:ext cx="847725" cy="7524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5</xdr:col>
      <xdr:colOff>152400</xdr:colOff>
      <xdr:row>1</xdr:row>
      <xdr:rowOff>104775</xdr:rowOff>
    </xdr:from>
    <xdr:to>
      <xdr:col>5</xdr:col>
      <xdr:colOff>1000125</xdr:colOff>
      <xdr:row>3</xdr:row>
      <xdr:rowOff>171450</xdr:rowOff>
    </xdr:to>
    <xdr:pic>
      <xdr:nvPicPr>
        <xdr:cNvPr id="7" name="Imagen 6">
          <a:extLst>
            <a:ext uri="{FF2B5EF4-FFF2-40B4-BE49-F238E27FC236}">
              <a16:creationId xmlns:a16="http://schemas.microsoft.com/office/drawing/2014/main" id="{93C3684D-ECE5-4846-856F-4EF64BFB3DD2}"/>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23350" t="9146" r="13678" b="18597"/>
        <a:stretch>
          <a:fillRect/>
        </a:stretch>
      </xdr:blipFill>
      <xdr:spPr bwMode="auto">
        <a:xfrm>
          <a:off x="6619875" y="209550"/>
          <a:ext cx="847725" cy="752475"/>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MEX97.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https://icbfgob-my.sharepoint.com/172.16.9.31/ArchivosICBF/Users/Engree.Duica/AppData/Local/Microsoft/Windows/Temporary%20Internet%20Files/Content.Outlook/E4EMGSL4/DEVUELTOS/EQUIPOS%20DE%20METROLOGIA/SDI/EQUIPOS%20METROLOGIA%20-%20SDI%20020713.xlsx?D09153DE" TargetMode="External"/><Relationship Id="rId1" Type="http://schemas.openxmlformats.org/officeDocument/2006/relationships/externalLinkPath" Target="file:///\\D09153DE\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https://icbfgob.sharepoint.com/sites/FS_DAB/Documentos%20compartidos/03_ESC/01_FORMATOS/03_INTERNOS/03_SDC/05_SDC_EJEMPLO.xlsx" TargetMode="External"/><Relationship Id="rId1" Type="http://schemas.openxmlformats.org/officeDocument/2006/relationships/externalLinkPath" Target="https://icbfgob.sharepoint.com/sites/FS_DAB/Documentos%20compartidos/03_ESC/01_FORMATOS/03_INTERNOS/03_SDC/05_SDC_EJEMPL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172.16.9.30/Disco%20local%20(F)/Datos/2012/ANTEPROYECTO/INGRESOS/BASE%20PND%202011-2014%20-%20PR%20SOCIAL%20feb%2010.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Servicios%20de%20Outsourcing%20ICBF%20v2.0%2007092015%20_%2020%20meses.xlsm"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 val="datos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efreshError="1">
        <row r="1">
          <cell r="E1">
            <v>3300</v>
          </cell>
        </row>
        <row r="2">
          <cell r="E2">
            <v>3450</v>
          </cell>
        </row>
      </sheetData>
      <sheetData sheetId="8" refreshError="1">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efreshError="1">
        <row r="8">
          <cell r="C8">
            <v>18</v>
          </cell>
        </row>
        <row r="20">
          <cell r="D20">
            <v>0.1</v>
          </cell>
        </row>
      </sheetData>
      <sheetData sheetId="11" refreshError="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efreshError="1">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efreshError="1">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efreshError="1">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efreshError="1">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efreshError="1">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efreshError="1">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_EMPRESA"/>
      <sheetName val="COTIZACIÓN"/>
      <sheetName val="INFO_EXPERIENCIA"/>
      <sheetName val="POLIZAS"/>
      <sheetName val="OCULTAR"/>
    </sheetNames>
    <sheetDataSet>
      <sheetData sheetId="0"/>
      <sheetData sheetId="1"/>
      <sheetData sheetId="2"/>
      <sheetData sheetId="3"/>
      <sheetData sheetId="4">
        <row r="14">
          <cell r="A14" t="str">
            <v>Microempresa</v>
          </cell>
          <cell r="B14">
            <v>0</v>
          </cell>
          <cell r="C14">
            <v>855525404</v>
          </cell>
          <cell r="D14">
            <v>0</v>
          </cell>
          <cell r="E14">
            <v>1197728304</v>
          </cell>
          <cell r="F14">
            <v>0</v>
          </cell>
          <cell r="G14">
            <v>1625472852</v>
          </cell>
        </row>
        <row r="15">
          <cell r="A15" t="str">
            <v>Pequeña empresa</v>
          </cell>
          <cell r="B15">
            <v>855525405</v>
          </cell>
          <cell r="C15">
            <v>7442958460</v>
          </cell>
          <cell r="D15">
            <v>1197728305</v>
          </cell>
          <cell r="E15">
            <v>4790876908</v>
          </cell>
          <cell r="F15">
            <v>1625472853</v>
          </cell>
          <cell r="G15">
            <v>15655864368</v>
          </cell>
        </row>
        <row r="16">
          <cell r="A16" t="str">
            <v>Mediana empresa</v>
          </cell>
          <cell r="B16">
            <v>7442958461</v>
          </cell>
          <cell r="C16">
            <v>63051202020</v>
          </cell>
          <cell r="D16">
            <v>4790876909</v>
          </cell>
          <cell r="E16">
            <v>17537998472</v>
          </cell>
          <cell r="F16">
            <v>15655864369</v>
          </cell>
          <cell r="G16">
            <v>78450405136</v>
          </cell>
        </row>
        <row r="17">
          <cell r="A17" t="str">
            <v xml:space="preserve">Gran empresa </v>
          </cell>
          <cell r="B17">
            <v>63051202021</v>
          </cell>
          <cell r="C17">
            <v>0</v>
          </cell>
          <cell r="D17">
            <v>17537998473</v>
          </cell>
          <cell r="E17">
            <v>0</v>
          </cell>
          <cell r="F17">
            <v>78450405137</v>
          </cell>
          <cell r="G17">
            <v>0</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efreshError="1">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 Cotizac - Examenes médicos"/>
      <sheetName val="SDC-Examenes médicos"/>
      <sheetName val="Simulación Presupuesto"/>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refreshError="1">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1"/>
      <sheetData sheetId="2">
        <row r="14">
          <cell r="C14" t="str">
            <v>Exámenes médicos ocupacionales</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 val="dato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570A9-DAD7-4D52-8C54-9F99CE901F1A}">
  <sheetPr>
    <tabColor theme="4" tint="-0.499984740745262"/>
  </sheetPr>
  <dimension ref="A1:AA49"/>
  <sheetViews>
    <sheetView showGridLines="0" topLeftCell="C24" zoomScale="80" zoomScaleNormal="80" zoomScaleSheetLayoutView="80" workbookViewId="0">
      <selection activeCell="J25" sqref="J22:J25"/>
    </sheetView>
  </sheetViews>
  <sheetFormatPr baseColWidth="10" defaultColWidth="0" defaultRowHeight="16.5" customHeight="1" zeroHeight="1" x14ac:dyDescent="0.3"/>
  <cols>
    <col min="1" max="1" width="1.42578125" style="5" customWidth="1"/>
    <col min="2" max="2" width="19" style="5" customWidth="1"/>
    <col min="3" max="3" width="55.7109375" style="5" customWidth="1"/>
    <col min="4" max="4" width="17.42578125" style="5" customWidth="1"/>
    <col min="5" max="5" width="51.85546875" style="5" customWidth="1"/>
    <col min="6" max="6" width="14.140625" style="5" bestFit="1" customWidth="1"/>
    <col min="7" max="7" width="14.42578125" style="5" customWidth="1"/>
    <col min="8" max="8" width="18.28515625" style="5" customWidth="1"/>
    <col min="9" max="9" width="22.42578125" style="5" customWidth="1"/>
    <col min="10" max="10" width="19.7109375" style="5" customWidth="1"/>
    <col min="11" max="11" width="19.28515625" style="5" customWidth="1"/>
    <col min="12" max="12" width="6.42578125" style="5" customWidth="1"/>
    <col min="13" max="27" width="0" style="5" hidden="1" customWidth="1"/>
    <col min="28" max="16384" width="11.42578125" style="5" hidden="1"/>
  </cols>
  <sheetData>
    <row r="1" spans="2:11" ht="7.5" customHeight="1" x14ac:dyDescent="0.3"/>
    <row r="2" spans="2:11" x14ac:dyDescent="0.3">
      <c r="B2" s="6"/>
      <c r="C2" s="7"/>
      <c r="D2" s="105" t="s">
        <v>0</v>
      </c>
      <c r="E2" s="105"/>
      <c r="F2" s="105"/>
      <c r="G2" s="105"/>
      <c r="H2" s="105"/>
      <c r="I2" s="105"/>
      <c r="J2" s="105"/>
      <c r="K2" s="8"/>
    </row>
    <row r="3" spans="2:11" x14ac:dyDescent="0.3">
      <c r="B3" s="9"/>
      <c r="D3" s="105" t="s">
        <v>30</v>
      </c>
      <c r="E3" s="105"/>
      <c r="F3" s="105"/>
      <c r="G3" s="105"/>
      <c r="H3" s="105"/>
      <c r="I3" s="105"/>
      <c r="J3" s="105"/>
      <c r="K3" s="10"/>
    </row>
    <row r="4" spans="2:11" x14ac:dyDescent="0.3">
      <c r="B4" s="11"/>
      <c r="C4" s="12"/>
      <c r="D4" s="105" t="s">
        <v>31</v>
      </c>
      <c r="E4" s="105"/>
      <c r="F4" s="105"/>
      <c r="G4" s="105"/>
      <c r="H4" s="105"/>
      <c r="I4" s="105"/>
      <c r="J4" s="105"/>
      <c r="K4" s="13"/>
    </row>
    <row r="5" spans="2:11" ht="6.75" customHeight="1" x14ac:dyDescent="0.3"/>
    <row r="6" spans="2:11" ht="57" customHeight="1" x14ac:dyDescent="0.3">
      <c r="B6" s="106" t="s">
        <v>8</v>
      </c>
      <c r="C6" s="107"/>
      <c r="D6" s="108" t="s">
        <v>32</v>
      </c>
      <c r="E6" s="108"/>
      <c r="F6" s="108"/>
      <c r="G6" s="108"/>
      <c r="H6" s="108"/>
      <c r="I6" s="108"/>
      <c r="J6" s="108"/>
      <c r="K6" s="108"/>
    </row>
    <row r="7" spans="2:11" ht="15" customHeight="1" x14ac:dyDescent="0.3">
      <c r="B7" s="103" t="s">
        <v>1</v>
      </c>
      <c r="C7" s="103"/>
      <c r="D7" s="104"/>
      <c r="E7" s="104"/>
      <c r="F7" s="104"/>
      <c r="G7" s="104"/>
      <c r="H7" s="104"/>
      <c r="I7" s="14" t="s">
        <v>4</v>
      </c>
      <c r="J7" s="104"/>
      <c r="K7" s="104"/>
    </row>
    <row r="8" spans="2:11" ht="15" customHeight="1" x14ac:dyDescent="0.3">
      <c r="B8" s="103" t="s">
        <v>2</v>
      </c>
      <c r="C8" s="103"/>
      <c r="D8" s="104"/>
      <c r="E8" s="104"/>
      <c r="F8" s="104"/>
      <c r="G8" s="104"/>
      <c r="H8" s="104"/>
      <c r="I8" s="14" t="s">
        <v>5</v>
      </c>
      <c r="J8" s="104"/>
      <c r="K8" s="104"/>
    </row>
    <row r="9" spans="2:11" ht="15" customHeight="1" x14ac:dyDescent="0.3">
      <c r="B9" s="103" t="s">
        <v>3</v>
      </c>
      <c r="C9" s="103"/>
      <c r="D9" s="104"/>
      <c r="E9" s="104"/>
      <c r="F9" s="104"/>
      <c r="G9" s="104"/>
      <c r="H9" s="104"/>
      <c r="I9" s="14" t="s">
        <v>6</v>
      </c>
      <c r="J9" s="104"/>
      <c r="K9" s="104"/>
    </row>
    <row r="10" spans="2:11" ht="6.75" customHeight="1" x14ac:dyDescent="0.3"/>
    <row r="11" spans="2:11" ht="15.75" customHeight="1" x14ac:dyDescent="0.3">
      <c r="B11" s="116" t="s">
        <v>10</v>
      </c>
      <c r="C11" s="116"/>
      <c r="D11" s="116"/>
      <c r="E11" s="116"/>
      <c r="F11" s="116"/>
      <c r="G11" s="116"/>
      <c r="H11" s="116"/>
      <c r="I11" s="116"/>
      <c r="J11" s="116"/>
      <c r="K11" s="116"/>
    </row>
    <row r="12" spans="2:11" ht="6.75" customHeight="1" x14ac:dyDescent="0.3"/>
    <row r="13" spans="2:11" ht="118.5" customHeight="1" x14ac:dyDescent="0.3">
      <c r="B13" s="117" t="s">
        <v>14</v>
      </c>
      <c r="C13" s="117"/>
      <c r="D13" s="117"/>
      <c r="E13" s="117"/>
      <c r="F13" s="117"/>
      <c r="G13" s="117"/>
      <c r="H13" s="117"/>
      <c r="I13" s="117"/>
      <c r="J13" s="117"/>
      <c r="K13" s="117"/>
    </row>
    <row r="14" spans="2:11" ht="6.75" customHeight="1" x14ac:dyDescent="0.3"/>
    <row r="15" spans="2:11" ht="57.75" customHeight="1" x14ac:dyDescent="0.3">
      <c r="B15" s="118" t="s">
        <v>16</v>
      </c>
      <c r="C15" s="119"/>
      <c r="D15" s="119"/>
      <c r="E15" s="119"/>
      <c r="F15" s="119"/>
      <c r="G15" s="119"/>
      <c r="H15" s="119"/>
      <c r="I15" s="119"/>
      <c r="J15" s="119"/>
      <c r="K15" s="120"/>
    </row>
    <row r="16" spans="2:11" ht="12" customHeight="1" x14ac:dyDescent="0.3"/>
    <row r="17" spans="2:14" ht="41.25" customHeight="1" x14ac:dyDescent="0.3">
      <c r="B17" s="121" t="s">
        <v>9</v>
      </c>
      <c r="C17" s="121"/>
      <c r="D17" s="15" t="s">
        <v>33</v>
      </c>
      <c r="E17" s="16"/>
      <c r="F17" s="16"/>
      <c r="G17" s="16"/>
    </row>
    <row r="18" spans="2:14" ht="11.25" customHeight="1" x14ac:dyDescent="0.3"/>
    <row r="19" spans="2:14" ht="9" customHeight="1" x14ac:dyDescent="0.3"/>
    <row r="20" spans="2:14" ht="22.5" customHeight="1" x14ac:dyDescent="0.3">
      <c r="H20" s="115" t="s">
        <v>17</v>
      </c>
      <c r="I20" s="115"/>
      <c r="J20" s="122" t="s">
        <v>18</v>
      </c>
      <c r="K20" s="122"/>
    </row>
    <row r="21" spans="2:14" s="17" customFormat="1" ht="57" customHeight="1" x14ac:dyDescent="0.25">
      <c r="B21" s="41" t="s">
        <v>13</v>
      </c>
      <c r="C21" s="42" t="s">
        <v>34</v>
      </c>
      <c r="D21" s="42" t="s">
        <v>35</v>
      </c>
      <c r="E21" s="42" t="s">
        <v>36</v>
      </c>
      <c r="F21" s="42" t="s">
        <v>37</v>
      </c>
      <c r="G21" s="42" t="s">
        <v>38</v>
      </c>
      <c r="H21" s="18" t="s">
        <v>15</v>
      </c>
      <c r="I21" s="18" t="s">
        <v>7</v>
      </c>
      <c r="J21" s="43" t="s">
        <v>39</v>
      </c>
      <c r="K21" s="43" t="s">
        <v>7</v>
      </c>
    </row>
    <row r="22" spans="2:14" s="17" customFormat="1" ht="57" customHeight="1" x14ac:dyDescent="0.25">
      <c r="B22" s="44" t="s">
        <v>40</v>
      </c>
      <c r="C22" s="22" t="s">
        <v>41</v>
      </c>
      <c r="D22" s="109" t="s">
        <v>42</v>
      </c>
      <c r="E22" s="112" t="s">
        <v>43</v>
      </c>
      <c r="F22" s="19" t="s">
        <v>44</v>
      </c>
      <c r="G22" s="44">
        <v>30</v>
      </c>
      <c r="H22" s="20">
        <v>142949</v>
      </c>
      <c r="I22" s="1">
        <f>H22*G22</f>
        <v>4288470</v>
      </c>
      <c r="J22" s="26"/>
      <c r="K22" s="21">
        <f>ROUND(J22*G22,0)</f>
        <v>0</v>
      </c>
    </row>
    <row r="23" spans="2:14" s="17" customFormat="1" ht="102" customHeight="1" x14ac:dyDescent="0.25">
      <c r="B23" s="44" t="s">
        <v>45</v>
      </c>
      <c r="C23" s="22" t="s">
        <v>46</v>
      </c>
      <c r="D23" s="110"/>
      <c r="E23" s="113"/>
      <c r="F23" s="19" t="s">
        <v>44</v>
      </c>
      <c r="G23" s="15">
        <v>55</v>
      </c>
      <c r="H23" s="20">
        <v>142949</v>
      </c>
      <c r="I23" s="1">
        <f t="shared" ref="I23:I25" si="0">H23*G23</f>
        <v>7862195</v>
      </c>
      <c r="J23" s="26"/>
      <c r="K23" s="21">
        <f>ROUND(J23*G23,0)</f>
        <v>0</v>
      </c>
    </row>
    <row r="24" spans="2:14" s="17" customFormat="1" ht="102" customHeight="1" x14ac:dyDescent="0.25">
      <c r="B24" s="44" t="s">
        <v>47</v>
      </c>
      <c r="C24" s="22" t="s">
        <v>48</v>
      </c>
      <c r="D24" s="110"/>
      <c r="E24" s="113"/>
      <c r="F24" s="19" t="s">
        <v>44</v>
      </c>
      <c r="G24" s="15">
        <v>52</v>
      </c>
      <c r="H24" s="20">
        <v>142949</v>
      </c>
      <c r="I24" s="1">
        <f t="shared" si="0"/>
        <v>7433348</v>
      </c>
      <c r="J24" s="26"/>
      <c r="K24" s="21">
        <f>ROUND(J24*G24,0)</f>
        <v>0</v>
      </c>
    </row>
    <row r="25" spans="2:14" s="17" customFormat="1" ht="102" customHeight="1" x14ac:dyDescent="0.25">
      <c r="B25" s="44" t="s">
        <v>49</v>
      </c>
      <c r="C25" s="22" t="s">
        <v>50</v>
      </c>
      <c r="D25" s="111"/>
      <c r="E25" s="114"/>
      <c r="F25" s="19" t="s">
        <v>44</v>
      </c>
      <c r="G25" s="15">
        <v>10</v>
      </c>
      <c r="H25" s="20">
        <v>142949</v>
      </c>
      <c r="I25" s="1">
        <f t="shared" si="0"/>
        <v>1429490</v>
      </c>
      <c r="J25" s="26"/>
      <c r="K25" s="21">
        <f>ROUND(J25*G25,0)</f>
        <v>0</v>
      </c>
    </row>
    <row r="26" spans="2:14" s="23" customFormat="1" ht="27.75" customHeight="1" x14ac:dyDescent="0.25">
      <c r="B26" s="115" t="s">
        <v>7</v>
      </c>
      <c r="C26" s="115"/>
      <c r="D26" s="115"/>
      <c r="E26" s="115"/>
      <c r="F26" s="115"/>
      <c r="G26" s="115"/>
      <c r="H26" s="115"/>
      <c r="I26" s="24">
        <f>SUM(I22:I25)</f>
        <v>21013503</v>
      </c>
      <c r="J26" s="24" t="s">
        <v>51</v>
      </c>
      <c r="K26" s="24">
        <f>SUM(K22:K25)</f>
        <v>0</v>
      </c>
      <c r="N26" s="25"/>
    </row>
    <row r="27" spans="2:14" s="27" customFormat="1" x14ac:dyDescent="0.25"/>
    <row r="28" spans="2:14" s="27" customFormat="1" ht="6.75" customHeight="1" x14ac:dyDescent="0.25"/>
    <row r="29" spans="2:14" s="27" customFormat="1" ht="6.75" customHeight="1" x14ac:dyDescent="0.25"/>
    <row r="30" spans="2:14" s="27" customFormat="1" ht="6.75" customHeight="1" x14ac:dyDescent="0.25"/>
    <row r="31" spans="2:14" s="27" customFormat="1" ht="6.75" customHeight="1" x14ac:dyDescent="0.25"/>
    <row r="32" spans="2:14" s="27" customFormat="1" ht="6.75" customHeight="1" x14ac:dyDescent="0.25"/>
    <row r="33" spans="2:7" s="27" customFormat="1" ht="6.75" customHeight="1" x14ac:dyDescent="0.25"/>
    <row r="34" spans="2:7" s="27" customFormat="1" ht="6.75" customHeight="1" x14ac:dyDescent="0.25"/>
    <row r="35" spans="2:7" s="27" customFormat="1" ht="6.75" customHeight="1" x14ac:dyDescent="0.25"/>
    <row r="36" spans="2:7" s="27" customFormat="1" ht="6.75" customHeight="1" x14ac:dyDescent="0.25"/>
    <row r="37" spans="2:7" s="4" customFormat="1" x14ac:dyDescent="0.3">
      <c r="B37" s="2"/>
      <c r="C37" s="2"/>
      <c r="D37" s="2"/>
      <c r="E37" s="2"/>
      <c r="F37" s="2"/>
      <c r="G37" s="2"/>
    </row>
    <row r="38" spans="2:7" s="4" customFormat="1" x14ac:dyDescent="0.3">
      <c r="B38" s="3" t="s">
        <v>11</v>
      </c>
      <c r="C38" s="3"/>
      <c r="D38" s="3"/>
      <c r="E38" s="3"/>
      <c r="F38" s="3"/>
      <c r="G38" s="3"/>
    </row>
    <row r="39" spans="2:7" s="4" customFormat="1" x14ac:dyDescent="0.3">
      <c r="B39" s="3" t="s">
        <v>12</v>
      </c>
      <c r="C39" s="3"/>
      <c r="D39" s="3"/>
      <c r="E39" s="3"/>
      <c r="F39" s="3"/>
      <c r="G39" s="3"/>
    </row>
    <row r="40" spans="2:7" s="4" customFormat="1" x14ac:dyDescent="0.3"/>
    <row r="49" x14ac:dyDescent="0.3"/>
  </sheetData>
  <sheetProtection algorithmName="SHA-512" hashValue="NLaaQ0T9q6s2OT8Fv/4yUH3UGB5Zz4cqPzzweJP5pwYStZBQiame32Z+7naQ/CcP5XcTxI2clBxQu4RA77Hkzw==" saltValue="/dM6Pl0rbHDSgYzUd4c0Fw==" spinCount="100000" sheet="1" scenarios="1"/>
  <mergeCells count="23">
    <mergeCell ref="D22:D25"/>
    <mergeCell ref="E22:E25"/>
    <mergeCell ref="B26:H26"/>
    <mergeCell ref="B11:K11"/>
    <mergeCell ref="B13:K13"/>
    <mergeCell ref="B15:K15"/>
    <mergeCell ref="B17:C17"/>
    <mergeCell ref="H20:I20"/>
    <mergeCell ref="J20:K20"/>
    <mergeCell ref="B8:C8"/>
    <mergeCell ref="D8:H8"/>
    <mergeCell ref="J8:K8"/>
    <mergeCell ref="B9:C9"/>
    <mergeCell ref="D9:H9"/>
    <mergeCell ref="J9:K9"/>
    <mergeCell ref="B7:C7"/>
    <mergeCell ref="D7:H7"/>
    <mergeCell ref="J7:K7"/>
    <mergeCell ref="D2:J2"/>
    <mergeCell ref="D3:J3"/>
    <mergeCell ref="D4:J4"/>
    <mergeCell ref="B6:C6"/>
    <mergeCell ref="D6:K6"/>
  </mergeCells>
  <pageMargins left="0.7" right="0.7" top="0.75" bottom="0.75" header="0.3" footer="0.3"/>
  <pageSetup scale="59" orientation="portrait" r:id="rId1"/>
  <headerFooter>
    <oddHeader>&amp;L&amp;"Calibri"&amp;15&amp;K000000 Información Pública Clasificada&amp;1#_x000D_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71870-FD0C-4E42-A2C8-B03A27FF8B5F}">
  <sheetPr>
    <tabColor rgb="FFFF0000"/>
  </sheetPr>
  <dimension ref="A1:J19"/>
  <sheetViews>
    <sheetView showGridLines="0" zoomScaleNormal="100" zoomScaleSheetLayoutView="100" workbookViewId="0">
      <selection activeCell="F14" sqref="F14"/>
    </sheetView>
  </sheetViews>
  <sheetFormatPr baseColWidth="10" defaultColWidth="0" defaultRowHeight="15" zeroHeight="1" x14ac:dyDescent="0.25"/>
  <cols>
    <col min="1" max="1" width="1.5703125" style="31" customWidth="1"/>
    <col min="2" max="2" width="9" style="31" customWidth="1"/>
    <col min="3" max="3" width="14.42578125" style="31" customWidth="1"/>
    <col min="4" max="5" width="12.140625" style="31" customWidth="1"/>
    <col min="6" max="6" width="17.140625" style="31" bestFit="1" customWidth="1"/>
    <col min="7" max="7" width="25.28515625" style="31" customWidth="1"/>
    <col min="8" max="8" width="20.42578125" style="31" customWidth="1"/>
    <col min="9" max="9" width="1.140625" style="31" customWidth="1"/>
    <col min="10" max="10" width="0" style="31" hidden="1" customWidth="1"/>
    <col min="11" max="16384" width="11.42578125" style="31" hidden="1"/>
  </cols>
  <sheetData>
    <row r="1" spans="2:8" ht="6.75" customHeight="1" x14ac:dyDescent="0.25">
      <c r="H1" s="23"/>
    </row>
    <row r="2" spans="2:8" ht="16.5" x14ac:dyDescent="0.25">
      <c r="B2" s="28"/>
      <c r="C2" s="29"/>
      <c r="D2" s="106" t="s">
        <v>0</v>
      </c>
      <c r="E2" s="123"/>
      <c r="F2" s="123"/>
      <c r="G2" s="107"/>
      <c r="H2" s="81"/>
    </row>
    <row r="3" spans="2:8" ht="35.25" customHeight="1" x14ac:dyDescent="0.25">
      <c r="B3" s="32"/>
      <c r="C3" s="23"/>
      <c r="D3" s="124" t="s">
        <v>116</v>
      </c>
      <c r="E3" s="125"/>
      <c r="F3" s="125"/>
      <c r="G3" s="126"/>
      <c r="H3" s="82"/>
    </row>
    <row r="4" spans="2:8" ht="16.5" x14ac:dyDescent="0.25">
      <c r="B4" s="34"/>
      <c r="C4" s="35"/>
      <c r="D4" s="106" t="s">
        <v>19</v>
      </c>
      <c r="E4" s="123"/>
      <c r="F4" s="123"/>
      <c r="G4" s="107"/>
      <c r="H4" s="83"/>
    </row>
    <row r="5" spans="2:8" ht="8.25" customHeight="1" x14ac:dyDescent="0.25">
      <c r="B5" s="23"/>
      <c r="C5" s="23"/>
      <c r="D5" s="23"/>
      <c r="E5" s="23"/>
      <c r="F5" s="23"/>
      <c r="G5" s="23"/>
      <c r="H5" s="23"/>
    </row>
    <row r="6" spans="2:8" ht="53.25" customHeight="1" x14ac:dyDescent="0.25">
      <c r="B6" s="127" t="s">
        <v>8</v>
      </c>
      <c r="C6" s="128"/>
      <c r="D6" s="108" t="s">
        <v>117</v>
      </c>
      <c r="E6" s="108"/>
      <c r="F6" s="108"/>
      <c r="G6" s="108"/>
      <c r="H6" s="108"/>
    </row>
    <row r="7" spans="2:8" x14ac:dyDescent="0.25"/>
    <row r="8" spans="2:8" ht="16.5" x14ac:dyDescent="0.25">
      <c r="B8" s="127" t="s">
        <v>111</v>
      </c>
      <c r="C8" s="128"/>
      <c r="D8" s="129">
        <v>52469738</v>
      </c>
      <c r="E8" s="129"/>
      <c r="G8" s="38" t="s">
        <v>118</v>
      </c>
      <c r="H8" s="94">
        <v>3562</v>
      </c>
    </row>
    <row r="9" spans="2:8" ht="16.5" x14ac:dyDescent="0.25">
      <c r="B9" s="127" t="s">
        <v>112</v>
      </c>
      <c r="C9" s="128"/>
      <c r="D9" s="129">
        <v>44092217</v>
      </c>
      <c r="E9" s="129"/>
      <c r="G9" s="38" t="s">
        <v>119</v>
      </c>
      <c r="H9" s="94">
        <f>+H8*1303</f>
        <v>4641286</v>
      </c>
    </row>
    <row r="10" spans="2:8" x14ac:dyDescent="0.25"/>
    <row r="11" spans="2:8" x14ac:dyDescent="0.25">
      <c r="B11" s="37" t="s">
        <v>23</v>
      </c>
      <c r="C11" s="131" t="s">
        <v>20</v>
      </c>
      <c r="D11" s="131"/>
      <c r="E11" s="131"/>
      <c r="F11" s="38" t="s">
        <v>92</v>
      </c>
      <c r="G11" s="131" t="s">
        <v>22</v>
      </c>
      <c r="H11" s="131"/>
    </row>
    <row r="12" spans="2:8" ht="32.25" customHeight="1" x14ac:dyDescent="0.25">
      <c r="B12" s="40" t="s">
        <v>24</v>
      </c>
      <c r="C12" s="132" t="str">
        <f>+'LUPA JURIDICA'!C6</f>
        <v>LUPA JURIDICA S.A.S.</v>
      </c>
      <c r="D12" s="132"/>
      <c r="E12" s="132"/>
      <c r="F12" s="80">
        <f>+'LUPA JURIDICA'!G11</f>
        <v>1172700</v>
      </c>
      <c r="G12" s="200" t="s">
        <v>132</v>
      </c>
      <c r="H12" s="201"/>
    </row>
    <row r="13" spans="2:8" ht="32.25" customHeight="1" x14ac:dyDescent="0.25">
      <c r="B13" s="40" t="s">
        <v>93</v>
      </c>
      <c r="C13" s="130" t="str">
        <f>+'LITIGAR PUNTO COM'!C6</f>
        <v>LITIGAR PUNTO COM S.A.S.</v>
      </c>
      <c r="D13" s="130"/>
      <c r="E13" s="130"/>
      <c r="F13" s="80">
        <f>+'LITIGAR PUNTO COM'!G11</f>
        <v>1992287</v>
      </c>
      <c r="G13" s="200" t="s">
        <v>132</v>
      </c>
      <c r="H13" s="201"/>
    </row>
    <row r="14" spans="2:8" ht="32.25" customHeight="1" x14ac:dyDescent="0.25">
      <c r="B14" s="40" t="s">
        <v>114</v>
      </c>
      <c r="C14" s="130" t="str">
        <f>+'GRUPO HISCA'!C6</f>
        <v>GRUPO HISCA S.A.S.</v>
      </c>
      <c r="D14" s="130"/>
      <c r="E14" s="130"/>
      <c r="F14" s="80">
        <f>+'GRUPO HISCA'!G11</f>
        <v>2084800</v>
      </c>
      <c r="G14" s="200" t="s">
        <v>133</v>
      </c>
      <c r="H14" s="201"/>
    </row>
    <row r="15" spans="2:8" x14ac:dyDescent="0.25"/>
    <row r="16" spans="2:8" x14ac:dyDescent="0.25">
      <c r="C16" s="31" t="s">
        <v>52</v>
      </c>
    </row>
    <row r="17" spans="3:5" x14ac:dyDescent="0.25">
      <c r="C17" s="31" t="s">
        <v>53</v>
      </c>
      <c r="E17" s="31" t="s">
        <v>94</v>
      </c>
    </row>
    <row r="18" spans="3:5" ht="9" customHeight="1" x14ac:dyDescent="0.25">
      <c r="C18" s="31" t="s">
        <v>54</v>
      </c>
      <c r="E18" s="31" t="s">
        <v>55</v>
      </c>
    </row>
    <row r="19" spans="3:5" x14ac:dyDescent="0.25"/>
  </sheetData>
  <mergeCells count="17">
    <mergeCell ref="C14:E14"/>
    <mergeCell ref="G11:H11"/>
    <mergeCell ref="G12:H12"/>
    <mergeCell ref="G13:H13"/>
    <mergeCell ref="G14:H14"/>
    <mergeCell ref="C13:E13"/>
    <mergeCell ref="C11:E11"/>
    <mergeCell ref="C12:E12"/>
    <mergeCell ref="D2:G2"/>
    <mergeCell ref="D3:G3"/>
    <mergeCell ref="D4:G4"/>
    <mergeCell ref="B9:C9"/>
    <mergeCell ref="D9:E9"/>
    <mergeCell ref="D8:E8"/>
    <mergeCell ref="B6:C6"/>
    <mergeCell ref="D6:H6"/>
    <mergeCell ref="B8:C8"/>
  </mergeCells>
  <phoneticPr fontId="16" type="noConversion"/>
  <pageMargins left="0.7" right="0.7" top="0.75" bottom="0.75" header="0.3" footer="0.3"/>
  <pageSetup scale="6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544D4-2759-4898-84B2-7DB9EDC70FDE}">
  <sheetPr>
    <tabColor rgb="FF00B050"/>
  </sheetPr>
  <dimension ref="A1:I30"/>
  <sheetViews>
    <sheetView showGridLines="0" topLeftCell="A13" zoomScale="90" zoomScaleNormal="90" zoomScaleSheetLayoutView="90" workbookViewId="0">
      <selection activeCell="E26" sqref="E26"/>
    </sheetView>
  </sheetViews>
  <sheetFormatPr baseColWidth="10" defaultColWidth="0" defaultRowHeight="15" zeroHeight="1" x14ac:dyDescent="0.25"/>
  <cols>
    <col min="1" max="1" width="2" customWidth="1"/>
    <col min="2" max="2" width="27.85546875" customWidth="1"/>
    <col min="3" max="3" width="72.7109375" customWidth="1"/>
    <col min="4" max="5" width="30.28515625" customWidth="1"/>
    <col min="6" max="6" width="28.42578125" customWidth="1"/>
    <col min="7" max="7" width="1.7109375" customWidth="1"/>
    <col min="8" max="9" width="0" hidden="1" customWidth="1"/>
    <col min="10" max="16384" width="11.42578125" hidden="1"/>
  </cols>
  <sheetData>
    <row r="1" spans="2:6" s="31" customFormat="1" ht="6.75" customHeight="1" x14ac:dyDescent="0.25"/>
    <row r="2" spans="2:6" s="31" customFormat="1" ht="16.5" x14ac:dyDescent="0.25">
      <c r="B2" s="28"/>
      <c r="C2" s="106" t="s">
        <v>0</v>
      </c>
      <c r="D2" s="107"/>
      <c r="E2" s="100"/>
      <c r="F2" s="30"/>
    </row>
    <row r="3" spans="2:6" s="31" customFormat="1" ht="35.25" customHeight="1" x14ac:dyDescent="0.25">
      <c r="B3" s="32"/>
      <c r="C3" s="124" t="str">
        <f>+'Ofertas Recibidas'!D3</f>
        <v>Ministerio de Minas y Energía
Proceso de Mínima Cuantía No. SMC-004-2026</v>
      </c>
      <c r="D3" s="126"/>
      <c r="E3" s="101"/>
      <c r="F3" s="33"/>
    </row>
    <row r="4" spans="2:6" s="31" customFormat="1" ht="16.5" x14ac:dyDescent="0.25">
      <c r="B4" s="34"/>
      <c r="C4" s="106" t="s">
        <v>95</v>
      </c>
      <c r="D4" s="107"/>
      <c r="E4" s="102"/>
      <c r="F4" s="36"/>
    </row>
    <row r="5" spans="2:6" s="31" customFormat="1" ht="7.5" customHeight="1" x14ac:dyDescent="0.25">
      <c r="B5" s="23"/>
      <c r="C5" s="23"/>
      <c r="D5" s="23"/>
      <c r="E5" s="23"/>
      <c r="F5" s="23"/>
    </row>
    <row r="6" spans="2:6" s="31" customFormat="1" ht="35.25" customHeight="1" x14ac:dyDescent="0.25">
      <c r="B6" s="46" t="s">
        <v>8</v>
      </c>
      <c r="C6" s="133" t="str">
        <f>+'Ofertas Recibidas'!D6</f>
        <v>PRESTAR SERVICIOS PARA LA VIGILANCIA, CONTROL Y SEGUIMIENTO A PROCESOS JUDICIALES Y EXTRAJUDICIALES DONDE LA ENTIDAD SEA PARTE O TENGA INTERÉS, ACTIVIDADES QUE SON INSUMO PARA LOS DOCUMENTOS METODOLÓGICOS PRELIMINARES</v>
      </c>
      <c r="D6" s="134"/>
      <c r="E6" s="134"/>
      <c r="F6" s="135"/>
    </row>
    <row r="7" spans="2:6" s="31" customFormat="1" ht="7.5" customHeight="1" x14ac:dyDescent="0.25"/>
    <row r="8" spans="2:6" ht="45" customHeight="1" x14ac:dyDescent="0.25">
      <c r="B8" s="138" t="s">
        <v>88</v>
      </c>
      <c r="C8" s="139"/>
      <c r="D8" s="53" t="str">
        <f>+'Ofertas Recibidas'!C12</f>
        <v>LUPA JURIDICA S.A.S.</v>
      </c>
      <c r="E8" s="53" t="str">
        <f>+'Ofertas Recibidas'!C13</f>
        <v>LITIGAR PUNTO COM S.A.S.</v>
      </c>
      <c r="F8" s="53" t="str">
        <f>+'Ofertas Recibidas'!C14</f>
        <v>GRUPO HISCA S.A.S.</v>
      </c>
    </row>
    <row r="9" spans="2:6" ht="46.5" customHeight="1" x14ac:dyDescent="0.25">
      <c r="B9" s="136" t="s">
        <v>120</v>
      </c>
      <c r="C9" s="137"/>
      <c r="D9" s="40" t="s">
        <v>89</v>
      </c>
      <c r="E9" s="40" t="s">
        <v>89</v>
      </c>
      <c r="F9" s="40" t="s">
        <v>89</v>
      </c>
    </row>
    <row r="10" spans="2:6" ht="75.75" customHeight="1" x14ac:dyDescent="0.25">
      <c r="B10" s="136" t="s">
        <v>121</v>
      </c>
      <c r="C10" s="137"/>
      <c r="D10" s="40" t="s">
        <v>89</v>
      </c>
      <c r="E10" s="40" t="s">
        <v>89</v>
      </c>
      <c r="F10" s="40" t="s">
        <v>89</v>
      </c>
    </row>
    <row r="11" spans="2:6" ht="35.25" customHeight="1" x14ac:dyDescent="0.25">
      <c r="B11" s="136" t="s">
        <v>122</v>
      </c>
      <c r="C11" s="137"/>
      <c r="D11" s="40" t="s">
        <v>89</v>
      </c>
      <c r="E11" s="40" t="s">
        <v>89</v>
      </c>
      <c r="F11" s="40" t="s">
        <v>89</v>
      </c>
    </row>
    <row r="12" spans="2:6" ht="28.5" customHeight="1" x14ac:dyDescent="0.25">
      <c r="B12" s="136" t="s">
        <v>123</v>
      </c>
      <c r="C12" s="137"/>
      <c r="D12" s="40" t="s">
        <v>89</v>
      </c>
      <c r="E12" s="40" t="s">
        <v>89</v>
      </c>
      <c r="F12" s="40" t="s">
        <v>127</v>
      </c>
    </row>
    <row r="13" spans="2:6" ht="48" customHeight="1" x14ac:dyDescent="0.25">
      <c r="B13" s="136" t="s">
        <v>124</v>
      </c>
      <c r="C13" s="137"/>
      <c r="D13" s="40" t="s">
        <v>89</v>
      </c>
      <c r="E13" s="40" t="s">
        <v>89</v>
      </c>
      <c r="F13" s="40" t="s">
        <v>89</v>
      </c>
    </row>
    <row r="14" spans="2:6" ht="26.25" customHeight="1" x14ac:dyDescent="0.25">
      <c r="B14" s="136" t="s">
        <v>125</v>
      </c>
      <c r="C14" s="137"/>
      <c r="D14" s="40" t="s">
        <v>89</v>
      </c>
      <c r="E14" s="40" t="s">
        <v>89</v>
      </c>
      <c r="F14" s="40" t="s">
        <v>89</v>
      </c>
    </row>
    <row r="15" spans="2:6" ht="39" hidden="1" customHeight="1" x14ac:dyDescent="0.25">
      <c r="B15" s="136"/>
      <c r="C15" s="137"/>
      <c r="D15" s="40" t="s">
        <v>89</v>
      </c>
      <c r="E15" s="40" t="s">
        <v>89</v>
      </c>
      <c r="F15" s="40" t="s">
        <v>89</v>
      </c>
    </row>
    <row r="16" spans="2:6" ht="50.25" hidden="1" customHeight="1" x14ac:dyDescent="0.25">
      <c r="B16" s="136"/>
      <c r="C16" s="137"/>
      <c r="D16" s="40" t="s">
        <v>89</v>
      </c>
      <c r="E16" s="40" t="s">
        <v>89</v>
      </c>
      <c r="F16" s="40" t="s">
        <v>89</v>
      </c>
    </row>
    <row r="17" spans="2:6" ht="93.75" hidden="1" customHeight="1" x14ac:dyDescent="0.25">
      <c r="B17" s="136"/>
      <c r="C17" s="137"/>
      <c r="D17" s="40" t="s">
        <v>89</v>
      </c>
      <c r="E17" s="40" t="s">
        <v>89</v>
      </c>
      <c r="F17" s="40" t="s">
        <v>89</v>
      </c>
    </row>
    <row r="18" spans="2:6" ht="53.25" hidden="1" customHeight="1" x14ac:dyDescent="0.25">
      <c r="B18" s="136"/>
      <c r="C18" s="137"/>
      <c r="D18" s="40" t="s">
        <v>89</v>
      </c>
      <c r="E18" s="40" t="s">
        <v>89</v>
      </c>
      <c r="F18" s="40" t="s">
        <v>89</v>
      </c>
    </row>
    <row r="19" spans="2:6" ht="32.25" customHeight="1" x14ac:dyDescent="0.25">
      <c r="B19" s="140" t="s">
        <v>90</v>
      </c>
      <c r="C19" s="141"/>
      <c r="D19" s="37" t="str">
        <f>IF(AND(D9="CUMPLE",D10="CUMPLE",D11="CUMPLE",D12="CUMPLE",D13="CUMPLE",D14="CUMPLE",D15="CUMPLE",D16="CUMPLE",D17="CUMPLE",D18="CUMPLE"),"CUMPLE","NO CUMPLE")</f>
        <v>CUMPLE</v>
      </c>
      <c r="E19" s="37" t="str">
        <f>IF(AND(E9="CUMPLE",E10="CUMPLE",E11="CUMPLE",E12="CUMPLE",E13="CUMPLE",E14="CUMPLE",E15="CUMPLE",E16="CUMPLE",E17="CUMPLE",E18="CUMPLE"),"CUMPLE","NO CUMPLE")</f>
        <v>CUMPLE</v>
      </c>
      <c r="F19" s="37" t="str">
        <f>IF(AND(F9="CUMPLE",F10="CUMPLE",F11="CUMPLE",F12="CUMPLE",F13="CUMPLE",F14="CUMPLE",F15="CUMPLE",F16="CUMPLE",F17="CUMPLE",F18="CUMPLE"),"CUMPLE","NO CUMPLE")</f>
        <v>NO CUMPLE</v>
      </c>
    </row>
    <row r="20" spans="2:6" x14ac:dyDescent="0.25"/>
    <row r="21" spans="2:6" x14ac:dyDescent="0.25"/>
    <row r="22" spans="2:6" x14ac:dyDescent="0.25">
      <c r="B22" s="140" t="s">
        <v>91</v>
      </c>
      <c r="C22" s="141"/>
      <c r="D22" s="53" t="s">
        <v>126</v>
      </c>
    </row>
    <row r="23" spans="2:6" ht="21.75" customHeight="1" x14ac:dyDescent="0.25">
      <c r="B23" s="136" t="str">
        <f>+'Ofertas Recibidas'!C12</f>
        <v>LUPA JURIDICA S.A.S.</v>
      </c>
      <c r="C23" s="137"/>
      <c r="D23" s="79">
        <f>+'Ofertas Recibidas'!F12</f>
        <v>1172700</v>
      </c>
    </row>
    <row r="24" spans="2:6" ht="21.75" customHeight="1" x14ac:dyDescent="0.25">
      <c r="B24" s="136" t="str">
        <f>+'Ofertas Recibidas'!C13</f>
        <v>LITIGAR PUNTO COM S.A.S.</v>
      </c>
      <c r="C24" s="137"/>
      <c r="D24" s="79">
        <f>+'Ofertas Recibidas'!F13</f>
        <v>1992287</v>
      </c>
    </row>
    <row r="25" spans="2:6" ht="21.75" customHeight="1" x14ac:dyDescent="0.25">
      <c r="B25" s="136" t="str">
        <f>+'Ofertas Recibidas'!C14</f>
        <v>GRUPO HISCA S.A.S.</v>
      </c>
      <c r="C25" s="137"/>
      <c r="D25" s="79">
        <f>+'Ofertas Recibidas'!F14</f>
        <v>2084800</v>
      </c>
    </row>
    <row r="26" spans="2:6" x14ac:dyDescent="0.25"/>
    <row r="27" spans="2:6" x14ac:dyDescent="0.25">
      <c r="C27" t="str">
        <f>+'Ofertas Recibidas'!C16</f>
        <v>EVALUADOR TÉCNICO</v>
      </c>
    </row>
    <row r="28" spans="2:6" x14ac:dyDescent="0.25">
      <c r="C28" t="str">
        <f>+'Ofertas Recibidas'!C17</f>
        <v xml:space="preserve">NOMBRE DEL PROFESIONAL </v>
      </c>
      <c r="D28" t="str">
        <f>+'Ofertas Recibidas'!E17</f>
        <v>LUCIANO ALFONSO PINILLA PEDRAZA</v>
      </c>
    </row>
    <row r="29" spans="2:6" x14ac:dyDescent="0.25">
      <c r="C29" t="str">
        <f>+'Ofertas Recibidas'!C18</f>
        <v>CARGO</v>
      </c>
      <c r="D29" t="str">
        <f>+'Ofertas Recibidas'!E18</f>
        <v>CONTRATISTA</v>
      </c>
    </row>
    <row r="30" spans="2:6" x14ac:dyDescent="0.25"/>
  </sheetData>
  <autoFilter ref="B22:D24" xr:uid="{E1112033-6A52-484F-8572-742EB9613AE6}">
    <sortState xmlns:xlrd2="http://schemas.microsoft.com/office/spreadsheetml/2017/richdata2" ref="B23:D24">
      <sortCondition ref="D22:D24"/>
    </sortState>
  </autoFilter>
  <mergeCells count="20">
    <mergeCell ref="B25:C25"/>
    <mergeCell ref="B11:C11"/>
    <mergeCell ref="B12:C12"/>
    <mergeCell ref="B13:C13"/>
    <mergeCell ref="B14:C14"/>
    <mergeCell ref="B15:C15"/>
    <mergeCell ref="B22:C22"/>
    <mergeCell ref="B23:C23"/>
    <mergeCell ref="B24:C24"/>
    <mergeCell ref="B16:C16"/>
    <mergeCell ref="B17:C17"/>
    <mergeCell ref="B18:C18"/>
    <mergeCell ref="B19:C19"/>
    <mergeCell ref="C2:D2"/>
    <mergeCell ref="C3:D3"/>
    <mergeCell ref="C4:D4"/>
    <mergeCell ref="C6:F6"/>
    <mergeCell ref="B10:C10"/>
    <mergeCell ref="B8:C8"/>
    <mergeCell ref="B9:C9"/>
  </mergeCells>
  <conditionalFormatting sqref="D19:F19">
    <cfRule type="cellIs" dxfId="2" priority="5" operator="equal">
      <formula>"CUMPLE"</formula>
    </cfRule>
    <cfRule type="cellIs" dxfId="1" priority="6" operator="equal">
      <formula>"NO CUMPLE"</formula>
    </cfRule>
  </conditionalFormatting>
  <pageMargins left="0.7" right="0.7" top="0.75" bottom="0.75" header="0.3" footer="0.3"/>
  <pageSetup scale="4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AC2AA-0CBA-4754-A230-B0AE68E24F76}">
  <sheetPr>
    <tabColor theme="9" tint="0.79998168889431442"/>
  </sheetPr>
  <dimension ref="A1:F19"/>
  <sheetViews>
    <sheetView showGridLines="0" tabSelected="1" zoomScaleNormal="100" zoomScaleSheetLayoutView="100" workbookViewId="0">
      <selection activeCell="D12" sqref="D12"/>
    </sheetView>
  </sheetViews>
  <sheetFormatPr baseColWidth="10" defaultColWidth="0" defaultRowHeight="15" zeroHeight="1" x14ac:dyDescent="0.25"/>
  <cols>
    <col min="1" max="1" width="1.140625" style="31" customWidth="1"/>
    <col min="2" max="2" width="20.5703125" style="31" customWidth="1"/>
    <col min="3" max="3" width="13.28515625" style="31" customWidth="1"/>
    <col min="4" max="4" width="67.85546875" style="31" customWidth="1"/>
    <col min="5" max="5" width="18.42578125" style="31" customWidth="1"/>
    <col min="6" max="6" width="1.42578125" style="31" customWidth="1"/>
    <col min="7" max="16384" width="11.42578125" style="31" hidden="1"/>
  </cols>
  <sheetData>
    <row r="1" spans="2:5" ht="6.75" customHeight="1" x14ac:dyDescent="0.25"/>
    <row r="2" spans="2:5" ht="16.5" x14ac:dyDescent="0.25">
      <c r="B2" s="28"/>
      <c r="C2" s="143" t="s">
        <v>0</v>
      </c>
      <c r="D2" s="143"/>
      <c r="E2" s="30"/>
    </row>
    <row r="3" spans="2:5" ht="35.25" customHeight="1" x14ac:dyDescent="0.25">
      <c r="B3" s="32"/>
      <c r="C3" s="144" t="str">
        <f>+'Ofertas Recibidas'!D3</f>
        <v>Ministerio de Minas y Energía
Proceso de Mínima Cuantía No. SMC-004-2026</v>
      </c>
      <c r="D3" s="144"/>
      <c r="E3" s="33"/>
    </row>
    <row r="4" spans="2:5" ht="16.5" x14ac:dyDescent="0.25">
      <c r="B4" s="34"/>
      <c r="C4" s="143" t="s">
        <v>27</v>
      </c>
      <c r="D4" s="143"/>
      <c r="E4" s="36"/>
    </row>
    <row r="5" spans="2:5" ht="16.5" x14ac:dyDescent="0.25">
      <c r="B5" s="23"/>
      <c r="C5" s="23"/>
      <c r="D5" s="23"/>
      <c r="E5" s="23"/>
    </row>
    <row r="6" spans="2:5" ht="45" customHeight="1" x14ac:dyDescent="0.25">
      <c r="B6" s="46" t="s">
        <v>8</v>
      </c>
      <c r="C6" s="142" t="str">
        <f>+'Ofertas Recibidas'!D6</f>
        <v>PRESTAR SERVICIOS PARA LA VIGILANCIA, CONTROL Y SEGUIMIENTO A PROCESOS JUDICIALES Y EXTRAJUDICIALES DONDE LA ENTIDAD SEA PARTE O TENGA INTERÉS, ACTIVIDADES QUE SON INSUMO PARA LOS DOCUMENTOS METODOLÓGICOS PRELIMINARES</v>
      </c>
      <c r="D6" s="142"/>
      <c r="E6" s="142"/>
    </row>
    <row r="7" spans="2:5" x14ac:dyDescent="0.25"/>
    <row r="8" spans="2:5" s="47" customFormat="1" x14ac:dyDescent="0.25">
      <c r="B8" s="37" t="s">
        <v>25</v>
      </c>
      <c r="C8" s="37" t="s">
        <v>23</v>
      </c>
      <c r="D8" s="37" t="s">
        <v>20</v>
      </c>
      <c r="E8" s="37" t="s">
        <v>21</v>
      </c>
    </row>
    <row r="9" spans="2:5" x14ac:dyDescent="0.25">
      <c r="B9" s="40" t="s">
        <v>26</v>
      </c>
      <c r="C9" s="40" t="s">
        <v>24</v>
      </c>
      <c r="D9" s="39" t="str">
        <f>+'Ofertas Recibidas'!C12</f>
        <v>LUPA JURIDICA S.A.S.</v>
      </c>
      <c r="E9" s="45">
        <f>+'Ofertas Recibidas'!F12</f>
        <v>1172700</v>
      </c>
    </row>
    <row r="10" spans="2:5" x14ac:dyDescent="0.25">
      <c r="B10" s="40" t="s">
        <v>128</v>
      </c>
      <c r="C10" s="40" t="s">
        <v>93</v>
      </c>
      <c r="D10" s="39" t="str">
        <f>+'Ofertas Recibidas'!C13</f>
        <v>LITIGAR PUNTO COM S.A.S.</v>
      </c>
      <c r="E10" s="45">
        <f>+'Ofertas Recibidas'!F13</f>
        <v>1992287</v>
      </c>
    </row>
    <row r="11" spans="2:5" x14ac:dyDescent="0.25"/>
    <row r="12" spans="2:5" ht="15.75" customHeight="1" x14ac:dyDescent="0.25">
      <c r="B12" s="31" t="str">
        <f>+'Ofertas Recibidas'!C16</f>
        <v>EVALUADOR TÉCNICO</v>
      </c>
    </row>
    <row r="13" spans="2:5" ht="15.75" customHeight="1" x14ac:dyDescent="0.25">
      <c r="B13" s="31" t="str">
        <f>+'Ofertas Recibidas'!C17</f>
        <v xml:space="preserve">NOMBRE DEL PROFESIONAL </v>
      </c>
      <c r="D13" s="31" t="str">
        <f>+'Ofertas Recibidas'!E17</f>
        <v>LUCIANO ALFONSO PINILLA PEDRAZA</v>
      </c>
    </row>
    <row r="14" spans="2:5" ht="15.75" customHeight="1" x14ac:dyDescent="0.25">
      <c r="B14" s="31" t="str">
        <f>+'Ofertas Recibidas'!C18</f>
        <v>CARGO</v>
      </c>
      <c r="D14" s="31" t="str">
        <f>+'Ofertas Recibidas'!E18</f>
        <v>CONTRATISTA</v>
      </c>
    </row>
    <row r="15" spans="2:5" ht="8.25" customHeight="1" x14ac:dyDescent="0.25"/>
    <row r="16" spans="2:5" ht="15.75" hidden="1" customHeight="1" x14ac:dyDescent="0.25"/>
    <row r="17" ht="15.75" hidden="1" customHeight="1" x14ac:dyDescent="0.25"/>
    <row r="18" ht="15.75" hidden="1" customHeight="1" x14ac:dyDescent="0.25"/>
    <row r="19" ht="8.25" hidden="1" customHeight="1" x14ac:dyDescent="0.25"/>
  </sheetData>
  <autoFilter ref="B8:I8" xr:uid="{B82AC2AA-0CBA-4754-A230-B0AE68E24F76}">
    <sortState xmlns:xlrd2="http://schemas.microsoft.com/office/spreadsheetml/2017/richdata2" ref="B9:I11">
      <sortCondition ref="E8"/>
    </sortState>
  </autoFilter>
  <mergeCells count="4">
    <mergeCell ref="C6:E6"/>
    <mergeCell ref="C2:D2"/>
    <mergeCell ref="C3:D3"/>
    <mergeCell ref="C4:D4"/>
  </mergeCells>
  <phoneticPr fontId="16" type="noConversion"/>
  <pageMargins left="0.7" right="0.7" top="0.75" bottom="0.75" header="0.3" footer="0.3"/>
  <pageSetup scale="7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F7CE6-FEDB-493E-8987-A867741E85A0}">
  <sheetPr>
    <tabColor theme="4" tint="-0.499984740745262"/>
  </sheetPr>
  <dimension ref="A1:G26"/>
  <sheetViews>
    <sheetView showGridLines="0" topLeftCell="A13" zoomScaleNormal="100" zoomScaleSheetLayoutView="100" workbookViewId="0">
      <selection activeCell="E19" sqref="E19"/>
    </sheetView>
  </sheetViews>
  <sheetFormatPr baseColWidth="10" defaultColWidth="0" defaultRowHeight="15" zeroHeight="1" x14ac:dyDescent="0.25"/>
  <cols>
    <col min="1" max="1" width="1.5703125" style="31" customWidth="1"/>
    <col min="2" max="2" width="20.5703125" style="31" customWidth="1"/>
    <col min="3" max="3" width="27.85546875" style="31" customWidth="1"/>
    <col min="4" max="4" width="25.7109375" style="31" customWidth="1"/>
    <col min="5" max="5" width="21.28515625" style="31" customWidth="1"/>
    <col min="6" max="6" width="16.85546875" style="31" customWidth="1"/>
    <col min="7" max="7" width="1.7109375" style="31" customWidth="1"/>
    <col min="8" max="16384" width="11.42578125" style="31" hidden="1"/>
  </cols>
  <sheetData>
    <row r="1" spans="2:6" ht="8.25" customHeight="1" x14ac:dyDescent="0.25"/>
    <row r="2" spans="2:6" ht="16.5" x14ac:dyDescent="0.25">
      <c r="B2" s="28"/>
      <c r="C2" s="143" t="s">
        <v>0</v>
      </c>
      <c r="D2" s="143"/>
      <c r="E2" s="143"/>
      <c r="F2" s="30"/>
    </row>
    <row r="3" spans="2:6" ht="37.5" customHeight="1" x14ac:dyDescent="0.25">
      <c r="B3" s="32"/>
      <c r="C3" s="144" t="str">
        <f>+Posiciones!C3</f>
        <v>Ministerio de Minas y Energía
Proceso de Mínima Cuantía No. SMC-004-2026</v>
      </c>
      <c r="D3" s="144"/>
      <c r="E3" s="144"/>
      <c r="F3" s="33"/>
    </row>
    <row r="4" spans="2:6" ht="16.5" x14ac:dyDescent="0.25">
      <c r="B4" s="34"/>
      <c r="C4" s="143" t="s">
        <v>28</v>
      </c>
      <c r="D4" s="143"/>
      <c r="E4" s="143"/>
      <c r="F4" s="36"/>
    </row>
    <row r="5" spans="2:6" ht="11.25" customHeight="1" x14ac:dyDescent="0.25">
      <c r="B5" s="23"/>
      <c r="C5" s="23"/>
      <c r="D5" s="23"/>
      <c r="E5" s="23"/>
      <c r="F5" s="23"/>
    </row>
    <row r="6" spans="2:6" ht="69.75" customHeight="1" x14ac:dyDescent="0.25">
      <c r="B6" s="146" t="s">
        <v>129</v>
      </c>
      <c r="C6" s="146"/>
      <c r="D6" s="146"/>
      <c r="E6" s="146"/>
      <c r="F6" s="146"/>
    </row>
    <row r="7" spans="2:6" ht="33" customHeight="1" x14ac:dyDescent="0.25">
      <c r="B7" s="146" t="s">
        <v>29</v>
      </c>
      <c r="C7" s="146"/>
      <c r="D7" s="146"/>
      <c r="E7" s="146"/>
      <c r="F7" s="146"/>
    </row>
    <row r="8" spans="2:6" ht="96.75" customHeight="1" x14ac:dyDescent="0.25">
      <c r="B8" s="147" t="s">
        <v>57</v>
      </c>
      <c r="C8" s="147"/>
      <c r="D8" s="147"/>
      <c r="E8" s="147"/>
      <c r="F8" s="147"/>
    </row>
    <row r="9" spans="2:6" ht="14.25" customHeight="1" x14ac:dyDescent="0.25"/>
    <row r="10" spans="2:6" ht="14.25" customHeight="1" x14ac:dyDescent="0.25"/>
    <row r="11" spans="2:6" ht="104.25" customHeight="1" x14ac:dyDescent="0.25">
      <c r="B11" s="147" t="s">
        <v>61</v>
      </c>
      <c r="C11" s="147"/>
      <c r="D11" s="147"/>
      <c r="E11" s="147"/>
      <c r="F11" s="147"/>
    </row>
    <row r="12" spans="2:6" ht="9.75" customHeight="1" x14ac:dyDescent="0.25">
      <c r="B12" s="48"/>
      <c r="C12" s="48"/>
      <c r="D12" s="48"/>
      <c r="E12" s="48"/>
      <c r="F12" s="48"/>
    </row>
    <row r="13" spans="2:6" ht="27.75" customHeight="1" x14ac:dyDescent="0.25">
      <c r="B13" s="54" t="str">
        <f>+'Ofertas Recibidas'!G9</f>
        <v>Valor mensual Techo</v>
      </c>
      <c r="C13" s="55">
        <f>+'Ofertas Recibidas'!H9</f>
        <v>4641286</v>
      </c>
      <c r="D13" s="48"/>
    </row>
    <row r="14" spans="2:6" ht="27.75" customHeight="1" x14ac:dyDescent="0.25">
      <c r="B14" s="56">
        <v>0.2</v>
      </c>
      <c r="C14" s="55">
        <f>+C13*(1-20%)</f>
        <v>3713028.8000000003</v>
      </c>
      <c r="D14" s="48"/>
      <c r="E14" s="56"/>
      <c r="F14" s="55"/>
    </row>
    <row r="15" spans="2:6" ht="9.75" customHeight="1" x14ac:dyDescent="0.25">
      <c r="B15" s="48"/>
      <c r="C15" s="48"/>
      <c r="D15" s="48"/>
      <c r="E15" s="48"/>
      <c r="F15" s="48"/>
    </row>
    <row r="16" spans="2:6" ht="27" customHeight="1" x14ac:dyDescent="0.25">
      <c r="B16" s="149" t="s">
        <v>58</v>
      </c>
      <c r="C16" s="149"/>
      <c r="D16" s="49" t="s">
        <v>59</v>
      </c>
      <c r="E16" s="52" t="s">
        <v>60</v>
      </c>
      <c r="F16" s="53" t="s">
        <v>62</v>
      </c>
    </row>
    <row r="17" spans="2:6" ht="28.5" customHeight="1" x14ac:dyDescent="0.25">
      <c r="B17" s="148" t="str">
        <f>+'Ofertas Recibidas'!C12</f>
        <v>LUPA JURIDICA S.A.S.</v>
      </c>
      <c r="C17" s="148"/>
      <c r="D17" s="50">
        <f>+'Ofertas Recibidas'!F12</f>
        <v>1172700</v>
      </c>
      <c r="E17" s="51">
        <f>+(($C$13-D17)/$C$13)*100%</f>
        <v>0.74733295901179109</v>
      </c>
      <c r="F17" s="51" t="s">
        <v>130</v>
      </c>
    </row>
    <row r="18" spans="2:6" ht="28.5" customHeight="1" x14ac:dyDescent="0.25">
      <c r="B18" s="150" t="str">
        <f>+'Ofertas Recibidas'!C13</f>
        <v>LITIGAR PUNTO COM S.A.S.</v>
      </c>
      <c r="C18" s="150"/>
      <c r="D18" s="50">
        <f>+'Ofertas Recibidas'!F13</f>
        <v>1992287</v>
      </c>
      <c r="E18" s="51">
        <f>+(($C$13-D18)/$C$13)*100%</f>
        <v>0.5707467714766985</v>
      </c>
      <c r="F18" s="51" t="s">
        <v>130</v>
      </c>
    </row>
    <row r="19" spans="2:6" ht="28.5" customHeight="1" x14ac:dyDescent="0.25">
      <c r="B19" s="150" t="str">
        <f>+'Ofertas Recibidas'!C14</f>
        <v>GRUPO HISCA S.A.S.</v>
      </c>
      <c r="C19" s="150"/>
      <c r="D19" s="50">
        <f>+'Ofertas Recibidas'!F14</f>
        <v>2084800</v>
      </c>
      <c r="E19" s="51">
        <f>+(($C$13-D19)/$C$13)*100%</f>
        <v>0.55081414935429529</v>
      </c>
      <c r="F19" s="51" t="s">
        <v>130</v>
      </c>
    </row>
    <row r="20" spans="2:6" ht="14.25" customHeight="1" x14ac:dyDescent="0.25"/>
    <row r="21" spans="2:6" ht="115.5" customHeight="1" x14ac:dyDescent="0.25">
      <c r="B21" s="145" t="s">
        <v>131</v>
      </c>
      <c r="C21" s="145"/>
      <c r="D21" s="145"/>
      <c r="E21" s="145"/>
      <c r="F21" s="145"/>
    </row>
    <row r="22" spans="2:6" x14ac:dyDescent="0.25"/>
    <row r="23" spans="2:6" x14ac:dyDescent="0.25">
      <c r="B23" s="31" t="str">
        <f>+Posiciones!B12</f>
        <v>EVALUADOR TÉCNICO</v>
      </c>
    </row>
    <row r="24" spans="2:6" x14ac:dyDescent="0.25">
      <c r="B24" s="31" t="str">
        <f>+Posiciones!B13</f>
        <v xml:space="preserve">NOMBRE DEL PROFESIONAL </v>
      </c>
      <c r="D24" s="31" t="str">
        <f>+Posiciones!D13</f>
        <v>LUCIANO ALFONSO PINILLA PEDRAZA</v>
      </c>
    </row>
    <row r="25" spans="2:6" x14ac:dyDescent="0.25">
      <c r="B25" s="31" t="str">
        <f>+Posiciones!B14</f>
        <v>CARGO</v>
      </c>
      <c r="D25" s="31" t="str">
        <f>+Posiciones!D14</f>
        <v>CONTRATISTA</v>
      </c>
    </row>
    <row r="26" spans="2:6" x14ac:dyDescent="0.25"/>
  </sheetData>
  <mergeCells count="12">
    <mergeCell ref="B21:F21"/>
    <mergeCell ref="B7:F7"/>
    <mergeCell ref="B8:F8"/>
    <mergeCell ref="C2:E2"/>
    <mergeCell ref="C3:E3"/>
    <mergeCell ref="C4:E4"/>
    <mergeCell ref="B6:F6"/>
    <mergeCell ref="B11:F11"/>
    <mergeCell ref="B17:C17"/>
    <mergeCell ref="B16:C16"/>
    <mergeCell ref="B18:C18"/>
    <mergeCell ref="B19:C19"/>
  </mergeCells>
  <phoneticPr fontId="16" type="noConversion"/>
  <pageMargins left="0.7" right="0.7" top="0.75" bottom="0.75" header="0.3" footer="0.3"/>
  <pageSetup scale="5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EFA5E3-4779-432A-8A24-0225105F19DE}">
  <sheetPr>
    <tabColor theme="1"/>
  </sheetPr>
  <dimension ref="B1:I13"/>
  <sheetViews>
    <sheetView showGridLines="0" workbookViewId="0">
      <selection activeCell="C11" sqref="C11"/>
    </sheetView>
  </sheetViews>
  <sheetFormatPr baseColWidth="10" defaultRowHeight="15" x14ac:dyDescent="0.25"/>
  <cols>
    <col min="1" max="1" width="2.7109375" customWidth="1"/>
    <col min="2" max="2" width="47.42578125" customWidth="1"/>
    <col min="3" max="3" width="18.85546875" customWidth="1"/>
    <col min="4" max="4" width="14.42578125" customWidth="1"/>
    <col min="5" max="5" width="18.28515625" customWidth="1"/>
    <col min="6" max="8" width="14.85546875" customWidth="1"/>
    <col min="9" max="9" width="16" customWidth="1"/>
  </cols>
  <sheetData>
    <row r="1" spans="2:9" ht="15.75" thickBot="1" x14ac:dyDescent="0.3"/>
    <row r="2" spans="2:9" x14ac:dyDescent="0.25">
      <c r="B2" s="157" t="s">
        <v>96</v>
      </c>
      <c r="C2" s="158"/>
      <c r="D2" s="158"/>
      <c r="E2" s="158"/>
      <c r="F2" s="158"/>
      <c r="G2" s="159"/>
      <c r="H2" s="159"/>
      <c r="I2" s="160"/>
    </row>
    <row r="3" spans="2:9" x14ac:dyDescent="0.25">
      <c r="B3" s="161" t="s">
        <v>97</v>
      </c>
      <c r="C3" s="162"/>
      <c r="D3" s="162"/>
      <c r="E3" s="162"/>
      <c r="F3" s="162"/>
      <c r="G3" s="163"/>
      <c r="H3" s="163"/>
      <c r="I3" s="164"/>
    </row>
    <row r="4" spans="2:9" x14ac:dyDescent="0.25">
      <c r="B4" s="161" t="s">
        <v>98</v>
      </c>
      <c r="C4" s="162"/>
      <c r="D4" s="162"/>
      <c r="E4" s="162"/>
      <c r="F4" s="162"/>
      <c r="G4" s="163"/>
      <c r="H4" s="163"/>
      <c r="I4" s="164"/>
    </row>
    <row r="5" spans="2:9" ht="15.75" thickBot="1" x14ac:dyDescent="0.3">
      <c r="B5" s="165" t="s">
        <v>99</v>
      </c>
      <c r="C5" s="166"/>
      <c r="D5" s="166"/>
      <c r="E5" s="166"/>
      <c r="F5" s="166"/>
      <c r="G5" s="167"/>
      <c r="H5" s="167"/>
      <c r="I5" s="168"/>
    </row>
    <row r="6" spans="2:9" ht="15.75" thickBot="1" x14ac:dyDescent="0.3">
      <c r="B6" s="92" t="s">
        <v>58</v>
      </c>
      <c r="C6" s="155" t="s">
        <v>107</v>
      </c>
      <c r="D6" s="155"/>
      <c r="E6" s="155"/>
      <c r="F6" s="155"/>
      <c r="G6" s="155"/>
      <c r="H6" s="155"/>
      <c r="I6" s="156"/>
    </row>
    <row r="7" spans="2:9" ht="33" customHeight="1" thickBot="1" x14ac:dyDescent="0.3">
      <c r="B7" s="151" t="s">
        <v>100</v>
      </c>
      <c r="C7" s="152"/>
      <c r="D7" s="152"/>
      <c r="E7" s="152"/>
      <c r="F7" s="152"/>
      <c r="G7" s="153"/>
      <c r="H7" s="153"/>
      <c r="I7" s="154"/>
    </row>
    <row r="8" spans="2:9" ht="30.75" customHeight="1" thickBot="1" x14ac:dyDescent="0.3">
      <c r="B8" s="84" t="s">
        <v>101</v>
      </c>
      <c r="C8" s="85" t="s">
        <v>102</v>
      </c>
      <c r="D8" s="86" t="s">
        <v>110</v>
      </c>
      <c r="E8" s="86" t="s">
        <v>103</v>
      </c>
      <c r="F8" s="86" t="s">
        <v>104</v>
      </c>
      <c r="G8" s="86" t="s">
        <v>109</v>
      </c>
      <c r="H8" s="86" t="s">
        <v>108</v>
      </c>
      <c r="I8" s="86" t="s">
        <v>105</v>
      </c>
    </row>
    <row r="9" spans="2:9" ht="22.5" customHeight="1" thickBot="1" x14ac:dyDescent="0.3">
      <c r="B9" s="87" t="s">
        <v>106</v>
      </c>
      <c r="C9" s="88">
        <f>900</f>
        <v>900</v>
      </c>
      <c r="D9" s="89">
        <f>+C9*0.19</f>
        <v>171</v>
      </c>
      <c r="E9" s="89">
        <f>+C9+D9</f>
        <v>1071</v>
      </c>
      <c r="F9" s="89">
        <v>1303</v>
      </c>
      <c r="G9" s="90">
        <f>+E9*F9</f>
        <v>1395513</v>
      </c>
      <c r="H9" s="93">
        <v>9.5</v>
      </c>
      <c r="I9" s="90">
        <f>+G9*H9</f>
        <v>13257373.5</v>
      </c>
    </row>
    <row r="10" spans="2:9" s="91" customFormat="1" ht="15.75" thickBot="1" x14ac:dyDescent="0.3"/>
    <row r="11" spans="2:9" ht="22.5" customHeight="1" thickBot="1" x14ac:dyDescent="0.3">
      <c r="B11" s="95" t="s">
        <v>106</v>
      </c>
      <c r="C11" s="96">
        <f>900</f>
        <v>900</v>
      </c>
      <c r="D11" s="97"/>
      <c r="E11" s="97">
        <f>+C11+D11</f>
        <v>900</v>
      </c>
      <c r="F11" s="97">
        <v>1303</v>
      </c>
      <c r="G11" s="98">
        <f>+E11*F11</f>
        <v>1172700</v>
      </c>
      <c r="H11" s="99">
        <v>9.5</v>
      </c>
      <c r="I11" s="98">
        <f>+G11*H11</f>
        <v>11140650</v>
      </c>
    </row>
    <row r="12" spans="2:9" s="91" customFormat="1" x14ac:dyDescent="0.25"/>
    <row r="13" spans="2:9" s="91" customFormat="1" x14ac:dyDescent="0.25"/>
  </sheetData>
  <mergeCells count="6">
    <mergeCell ref="B7:I7"/>
    <mergeCell ref="C6:I6"/>
    <mergeCell ref="B2:I2"/>
    <mergeCell ref="B3:I3"/>
    <mergeCell ref="B4:I4"/>
    <mergeCell ref="B5:I5"/>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E6AC3-5D14-46A3-9C14-10B581FA830B}">
  <sheetPr>
    <tabColor theme="1"/>
  </sheetPr>
  <dimension ref="B1:I13"/>
  <sheetViews>
    <sheetView showGridLines="0" workbookViewId="0">
      <selection activeCell="C12" sqref="C12:E12"/>
    </sheetView>
  </sheetViews>
  <sheetFormatPr baseColWidth="10" defaultRowHeight="15" x14ac:dyDescent="0.25"/>
  <cols>
    <col min="1" max="1" width="2.7109375" customWidth="1"/>
    <col min="2" max="2" width="47.42578125" customWidth="1"/>
    <col min="3" max="3" width="18.85546875" customWidth="1"/>
    <col min="4" max="4" width="14.42578125" customWidth="1"/>
    <col min="5" max="5" width="18.28515625" customWidth="1"/>
    <col min="6" max="8" width="14.85546875" customWidth="1"/>
    <col min="9" max="9" width="16" customWidth="1"/>
  </cols>
  <sheetData>
    <row r="1" spans="2:9" ht="15.75" thickBot="1" x14ac:dyDescent="0.3"/>
    <row r="2" spans="2:9" x14ac:dyDescent="0.25">
      <c r="B2" s="157" t="s">
        <v>96</v>
      </c>
      <c r="C2" s="158"/>
      <c r="D2" s="158"/>
      <c r="E2" s="158"/>
      <c r="F2" s="158"/>
      <c r="G2" s="159"/>
      <c r="H2" s="159"/>
      <c r="I2" s="160"/>
    </row>
    <row r="3" spans="2:9" x14ac:dyDescent="0.25">
      <c r="B3" s="161" t="s">
        <v>97</v>
      </c>
      <c r="C3" s="162"/>
      <c r="D3" s="162"/>
      <c r="E3" s="162"/>
      <c r="F3" s="162"/>
      <c r="G3" s="163"/>
      <c r="H3" s="163"/>
      <c r="I3" s="164"/>
    </row>
    <row r="4" spans="2:9" x14ac:dyDescent="0.25">
      <c r="B4" s="161" t="s">
        <v>98</v>
      </c>
      <c r="C4" s="162"/>
      <c r="D4" s="162"/>
      <c r="E4" s="162"/>
      <c r="F4" s="162"/>
      <c r="G4" s="163"/>
      <c r="H4" s="163"/>
      <c r="I4" s="164"/>
    </row>
    <row r="5" spans="2:9" ht="15.75" thickBot="1" x14ac:dyDescent="0.3">
      <c r="B5" s="165" t="s">
        <v>99</v>
      </c>
      <c r="C5" s="166"/>
      <c r="D5" s="166"/>
      <c r="E5" s="166"/>
      <c r="F5" s="166"/>
      <c r="G5" s="167"/>
      <c r="H5" s="167"/>
      <c r="I5" s="168"/>
    </row>
    <row r="6" spans="2:9" ht="15.75" thickBot="1" x14ac:dyDescent="0.3">
      <c r="B6" s="92" t="s">
        <v>58</v>
      </c>
      <c r="C6" s="155" t="s">
        <v>113</v>
      </c>
      <c r="D6" s="155"/>
      <c r="E6" s="155"/>
      <c r="F6" s="155"/>
      <c r="G6" s="155"/>
      <c r="H6" s="155"/>
      <c r="I6" s="156"/>
    </row>
    <row r="7" spans="2:9" ht="33" customHeight="1" thickBot="1" x14ac:dyDescent="0.3">
      <c r="B7" s="151" t="s">
        <v>100</v>
      </c>
      <c r="C7" s="152"/>
      <c r="D7" s="152"/>
      <c r="E7" s="152"/>
      <c r="F7" s="152"/>
      <c r="G7" s="153"/>
      <c r="H7" s="153"/>
      <c r="I7" s="154"/>
    </row>
    <row r="8" spans="2:9" ht="30.75" customHeight="1" thickBot="1" x14ac:dyDescent="0.3">
      <c r="B8" s="84" t="s">
        <v>101</v>
      </c>
      <c r="C8" s="85" t="s">
        <v>102</v>
      </c>
      <c r="D8" s="86" t="s">
        <v>110</v>
      </c>
      <c r="E8" s="86" t="s">
        <v>103</v>
      </c>
      <c r="F8" s="86" t="s">
        <v>104</v>
      </c>
      <c r="G8" s="86" t="s">
        <v>109</v>
      </c>
      <c r="H8" s="86" t="s">
        <v>108</v>
      </c>
      <c r="I8" s="86" t="s">
        <v>105</v>
      </c>
    </row>
    <row r="9" spans="2:9" ht="22.5" customHeight="1" thickBot="1" x14ac:dyDescent="0.3">
      <c r="B9" s="87" t="s">
        <v>106</v>
      </c>
      <c r="C9" s="88">
        <f>1529</f>
        <v>1529</v>
      </c>
      <c r="D9" s="89">
        <f>+C9*0.19</f>
        <v>290.51</v>
      </c>
      <c r="E9" s="89">
        <f>+C9+D9</f>
        <v>1819.51</v>
      </c>
      <c r="F9" s="89">
        <v>1303</v>
      </c>
      <c r="G9" s="90">
        <f>+E9*F9</f>
        <v>2370821.5299999998</v>
      </c>
      <c r="H9" s="93">
        <v>9.5</v>
      </c>
      <c r="I9" s="90">
        <f>+G9*H9</f>
        <v>22522804.534999996</v>
      </c>
    </row>
    <row r="10" spans="2:9" s="91" customFormat="1" ht="15.75" thickBot="1" x14ac:dyDescent="0.3"/>
    <row r="11" spans="2:9" ht="22.5" customHeight="1" thickBot="1" x14ac:dyDescent="0.3">
      <c r="B11" s="95" t="s">
        <v>106</v>
      </c>
      <c r="C11" s="96">
        <f>1529</f>
        <v>1529</v>
      </c>
      <c r="D11" s="97"/>
      <c r="E11" s="97">
        <f>+C11+D11</f>
        <v>1529</v>
      </c>
      <c r="F11" s="97">
        <v>1303</v>
      </c>
      <c r="G11" s="98">
        <f>+E11*F11</f>
        <v>1992287</v>
      </c>
      <c r="H11" s="99">
        <v>9.5</v>
      </c>
      <c r="I11" s="98">
        <f>+G11*H11</f>
        <v>18926726.5</v>
      </c>
    </row>
    <row r="12" spans="2:9" s="91" customFormat="1" x14ac:dyDescent="0.25"/>
    <row r="13" spans="2:9" s="91" customFormat="1" x14ac:dyDescent="0.25"/>
  </sheetData>
  <mergeCells count="6">
    <mergeCell ref="B7:I7"/>
    <mergeCell ref="B2:I2"/>
    <mergeCell ref="B3:I3"/>
    <mergeCell ref="B4:I4"/>
    <mergeCell ref="B5:I5"/>
    <mergeCell ref="C6:I6"/>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44ED1-367E-4E87-99CF-1A9B51E9EDFE}">
  <sheetPr>
    <tabColor theme="1"/>
  </sheetPr>
  <dimension ref="B1:I13"/>
  <sheetViews>
    <sheetView showGridLines="0" workbookViewId="0">
      <selection activeCell="C12" sqref="C12:E12"/>
    </sheetView>
  </sheetViews>
  <sheetFormatPr baseColWidth="10" defaultRowHeight="15" x14ac:dyDescent="0.25"/>
  <cols>
    <col min="1" max="1" width="2.7109375" customWidth="1"/>
    <col min="2" max="2" width="47.42578125" customWidth="1"/>
    <col min="3" max="3" width="18.85546875" customWidth="1"/>
    <col min="4" max="4" width="14.42578125" customWidth="1"/>
    <col min="5" max="5" width="18.28515625" customWidth="1"/>
    <col min="6" max="8" width="14.85546875" customWidth="1"/>
    <col min="9" max="9" width="16" customWidth="1"/>
  </cols>
  <sheetData>
    <row r="1" spans="2:9" ht="15.75" thickBot="1" x14ac:dyDescent="0.3"/>
    <row r="2" spans="2:9" x14ac:dyDescent="0.25">
      <c r="B2" s="157" t="s">
        <v>96</v>
      </c>
      <c r="C2" s="158"/>
      <c r="D2" s="158"/>
      <c r="E2" s="158"/>
      <c r="F2" s="158"/>
      <c r="G2" s="159"/>
      <c r="H2" s="159"/>
      <c r="I2" s="160"/>
    </row>
    <row r="3" spans="2:9" x14ac:dyDescent="0.25">
      <c r="B3" s="161" t="s">
        <v>97</v>
      </c>
      <c r="C3" s="162"/>
      <c r="D3" s="162"/>
      <c r="E3" s="162"/>
      <c r="F3" s="162"/>
      <c r="G3" s="163"/>
      <c r="H3" s="163"/>
      <c r="I3" s="164"/>
    </row>
    <row r="4" spans="2:9" x14ac:dyDescent="0.25">
      <c r="B4" s="161" t="s">
        <v>98</v>
      </c>
      <c r="C4" s="162"/>
      <c r="D4" s="162"/>
      <c r="E4" s="162"/>
      <c r="F4" s="162"/>
      <c r="G4" s="163"/>
      <c r="H4" s="163"/>
      <c r="I4" s="164"/>
    </row>
    <row r="5" spans="2:9" ht="15.75" thickBot="1" x14ac:dyDescent="0.3">
      <c r="B5" s="165" t="s">
        <v>99</v>
      </c>
      <c r="C5" s="166"/>
      <c r="D5" s="166"/>
      <c r="E5" s="166"/>
      <c r="F5" s="166"/>
      <c r="G5" s="167"/>
      <c r="H5" s="167"/>
      <c r="I5" s="168"/>
    </row>
    <row r="6" spans="2:9" ht="15.75" thickBot="1" x14ac:dyDescent="0.3">
      <c r="B6" s="92" t="s">
        <v>58</v>
      </c>
      <c r="C6" s="155" t="s">
        <v>115</v>
      </c>
      <c r="D6" s="155"/>
      <c r="E6" s="155"/>
      <c r="F6" s="155"/>
      <c r="G6" s="155"/>
      <c r="H6" s="155"/>
      <c r="I6" s="156"/>
    </row>
    <row r="7" spans="2:9" ht="33" customHeight="1" thickBot="1" x14ac:dyDescent="0.3">
      <c r="B7" s="151" t="s">
        <v>100</v>
      </c>
      <c r="C7" s="152"/>
      <c r="D7" s="152"/>
      <c r="E7" s="152"/>
      <c r="F7" s="152"/>
      <c r="G7" s="153"/>
      <c r="H7" s="153"/>
      <c r="I7" s="154"/>
    </row>
    <row r="8" spans="2:9" ht="30.75" customHeight="1" thickBot="1" x14ac:dyDescent="0.3">
      <c r="B8" s="84" t="s">
        <v>101</v>
      </c>
      <c r="C8" s="85" t="s">
        <v>102</v>
      </c>
      <c r="D8" s="86" t="s">
        <v>110</v>
      </c>
      <c r="E8" s="86" t="s">
        <v>103</v>
      </c>
      <c r="F8" s="86" t="s">
        <v>104</v>
      </c>
      <c r="G8" s="86" t="s">
        <v>109</v>
      </c>
      <c r="H8" s="86" t="s">
        <v>108</v>
      </c>
      <c r="I8" s="86" t="s">
        <v>105</v>
      </c>
    </row>
    <row r="9" spans="2:9" ht="22.5" customHeight="1" thickBot="1" x14ac:dyDescent="0.3">
      <c r="B9" s="87" t="s">
        <v>106</v>
      </c>
      <c r="C9" s="88">
        <f>1600</f>
        <v>1600</v>
      </c>
      <c r="D9" s="89">
        <f>+C9*0.19</f>
        <v>304</v>
      </c>
      <c r="E9" s="89">
        <f>+C9+D9</f>
        <v>1904</v>
      </c>
      <c r="F9" s="89">
        <v>1303</v>
      </c>
      <c r="G9" s="90">
        <f>+E9*F9</f>
        <v>2480912</v>
      </c>
      <c r="H9" s="93">
        <v>9.5</v>
      </c>
      <c r="I9" s="90">
        <f>+G9*H9</f>
        <v>23568664</v>
      </c>
    </row>
    <row r="10" spans="2:9" s="91" customFormat="1" ht="15.75" thickBot="1" x14ac:dyDescent="0.3"/>
    <row r="11" spans="2:9" ht="22.5" customHeight="1" thickBot="1" x14ac:dyDescent="0.3">
      <c r="B11" s="95" t="s">
        <v>106</v>
      </c>
      <c r="C11" s="96">
        <f>1600</f>
        <v>1600</v>
      </c>
      <c r="D11" s="97"/>
      <c r="E11" s="97">
        <f>+C11+D11</f>
        <v>1600</v>
      </c>
      <c r="F11" s="97">
        <v>1303</v>
      </c>
      <c r="G11" s="98">
        <f>+E11*F11</f>
        <v>2084800</v>
      </c>
      <c r="H11" s="99">
        <v>9.5</v>
      </c>
      <c r="I11" s="98">
        <f>+G11*H11</f>
        <v>19805600</v>
      </c>
    </row>
    <row r="12" spans="2:9" s="91" customFormat="1" x14ac:dyDescent="0.25"/>
    <row r="13" spans="2:9" s="91" customFormat="1" x14ac:dyDescent="0.25"/>
  </sheetData>
  <mergeCells count="6">
    <mergeCell ref="B7:I7"/>
    <mergeCell ref="B2:I2"/>
    <mergeCell ref="B3:I3"/>
    <mergeCell ref="B4:I4"/>
    <mergeCell ref="B5:I5"/>
    <mergeCell ref="C6:I6"/>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9C642-E6DA-4651-ACF3-75849C0CA5C5}">
  <dimension ref="A1:M35"/>
  <sheetViews>
    <sheetView showGridLines="0" topLeftCell="A30" workbookViewId="0">
      <selection activeCell="I27" sqref="I27"/>
    </sheetView>
  </sheetViews>
  <sheetFormatPr baseColWidth="10" defaultColWidth="0" defaultRowHeight="16.5" zeroHeight="1" x14ac:dyDescent="0.3"/>
  <cols>
    <col min="1" max="1" width="1.42578125" style="57" customWidth="1"/>
    <col min="2" max="2" width="14.42578125" style="57" customWidth="1"/>
    <col min="3" max="3" width="15" style="57" customWidth="1"/>
    <col min="4" max="4" width="15.42578125" style="57" customWidth="1"/>
    <col min="5" max="5" width="11.5703125" style="57" customWidth="1"/>
    <col min="6" max="7" width="14.42578125" style="57" customWidth="1"/>
    <col min="8" max="8" width="19.5703125" style="57" customWidth="1"/>
    <col min="9" max="9" width="20" style="57" customWidth="1"/>
    <col min="10" max="10" width="4.42578125" style="57" customWidth="1"/>
    <col min="11" max="11" width="3.42578125" style="57" customWidth="1"/>
    <col min="12" max="13" width="0" style="57" hidden="1" customWidth="1"/>
    <col min="14" max="16384" width="11.42578125" style="57" hidden="1"/>
  </cols>
  <sheetData>
    <row r="1" spans="2:9" x14ac:dyDescent="0.3"/>
    <row r="2" spans="2:9" x14ac:dyDescent="0.3">
      <c r="B2" s="171" t="e">
        <v>#VALUE!</v>
      </c>
      <c r="C2" s="172"/>
      <c r="D2" s="177" t="s">
        <v>0</v>
      </c>
      <c r="E2" s="178"/>
      <c r="F2" s="178"/>
      <c r="G2" s="178"/>
      <c r="H2" s="179"/>
      <c r="I2" s="58"/>
    </row>
    <row r="3" spans="2:9" x14ac:dyDescent="0.3">
      <c r="B3" s="173"/>
      <c r="C3" s="174"/>
      <c r="D3" s="180" t="s">
        <v>30</v>
      </c>
      <c r="E3" s="181"/>
      <c r="F3" s="181"/>
      <c r="G3" s="181"/>
      <c r="H3" s="182"/>
      <c r="I3" s="59"/>
    </row>
    <row r="4" spans="2:9" x14ac:dyDescent="0.3">
      <c r="B4" s="173"/>
      <c r="C4" s="174"/>
      <c r="D4" s="180" t="s">
        <v>63</v>
      </c>
      <c r="E4" s="181"/>
      <c r="F4" s="181"/>
      <c r="G4" s="181"/>
      <c r="H4" s="182"/>
      <c r="I4" s="59"/>
    </row>
    <row r="5" spans="2:9" x14ac:dyDescent="0.3">
      <c r="B5" s="175"/>
      <c r="C5" s="176"/>
      <c r="D5" s="183" t="s">
        <v>64</v>
      </c>
      <c r="E5" s="184"/>
      <c r="F5" s="184"/>
      <c r="G5" s="184"/>
      <c r="H5" s="185"/>
      <c r="I5" s="60"/>
    </row>
    <row r="6" spans="2:9" x14ac:dyDescent="0.3"/>
    <row r="7" spans="2:9" x14ac:dyDescent="0.3">
      <c r="B7" s="169" t="s">
        <v>1</v>
      </c>
      <c r="C7" s="169"/>
      <c r="D7" s="170"/>
      <c r="E7" s="170"/>
      <c r="F7" s="170"/>
      <c r="G7" s="62"/>
      <c r="H7" s="63" t="s">
        <v>4</v>
      </c>
      <c r="I7" s="61"/>
    </row>
    <row r="8" spans="2:9" x14ac:dyDescent="0.3">
      <c r="B8" s="169" t="s">
        <v>2</v>
      </c>
      <c r="C8" s="169"/>
      <c r="D8" s="170"/>
      <c r="E8" s="170"/>
      <c r="F8" s="170"/>
      <c r="G8" s="62"/>
      <c r="H8" s="63" t="s">
        <v>5</v>
      </c>
      <c r="I8" s="61"/>
    </row>
    <row r="9" spans="2:9" x14ac:dyDescent="0.3">
      <c r="B9" s="169" t="s">
        <v>3</v>
      </c>
      <c r="C9" s="169"/>
      <c r="D9" s="170"/>
      <c r="E9" s="170"/>
      <c r="F9" s="170"/>
      <c r="G9" s="62"/>
      <c r="H9" s="63" t="s">
        <v>6</v>
      </c>
      <c r="I9" s="61"/>
    </row>
    <row r="10" spans="2:9" x14ac:dyDescent="0.3"/>
    <row r="11" spans="2:9" ht="37.9" customHeight="1" x14ac:dyDescent="0.3">
      <c r="B11" s="187" t="s">
        <v>65</v>
      </c>
      <c r="C11" s="187"/>
      <c r="D11" s="188" t="s">
        <v>66</v>
      </c>
      <c r="E11" s="188"/>
      <c r="F11" s="188"/>
      <c r="G11" s="188"/>
      <c r="H11" s="188"/>
      <c r="I11" s="188"/>
    </row>
    <row r="12" spans="2:9" x14ac:dyDescent="0.3"/>
    <row r="13" spans="2:9" ht="23.45" customHeight="1" x14ac:dyDescent="0.3">
      <c r="B13" s="189" t="s">
        <v>67</v>
      </c>
      <c r="C13" s="189"/>
      <c r="D13" s="189"/>
      <c r="E13" s="189"/>
      <c r="F13" s="189"/>
      <c r="G13" s="189"/>
      <c r="H13" s="189"/>
      <c r="I13" s="189"/>
    </row>
    <row r="14" spans="2:9" x14ac:dyDescent="0.3"/>
    <row r="15" spans="2:9" ht="156.6" customHeight="1" x14ac:dyDescent="0.3">
      <c r="B15" s="190" t="s">
        <v>68</v>
      </c>
      <c r="C15" s="190"/>
      <c r="D15" s="190"/>
      <c r="E15" s="190"/>
      <c r="F15" s="190"/>
      <c r="G15" s="190"/>
      <c r="H15" s="190"/>
      <c r="I15" s="190"/>
    </row>
    <row r="16" spans="2:9" x14ac:dyDescent="0.3"/>
    <row r="17" spans="2:13" ht="67.150000000000006" customHeight="1" x14ac:dyDescent="0.3">
      <c r="B17" s="186" t="s">
        <v>69</v>
      </c>
      <c r="C17" s="187"/>
      <c r="D17" s="187"/>
      <c r="E17" s="187"/>
      <c r="F17" s="187"/>
      <c r="G17" s="187"/>
      <c r="H17" s="187"/>
      <c r="I17" s="187"/>
    </row>
    <row r="18" spans="2:13" x14ac:dyDescent="0.3"/>
    <row r="19" spans="2:13" s="66" customFormat="1" ht="27.6" customHeight="1" x14ac:dyDescent="0.25">
      <c r="B19" s="191" t="s">
        <v>56</v>
      </c>
      <c r="C19" s="191"/>
      <c r="D19" s="191"/>
      <c r="E19" s="191"/>
      <c r="F19" s="64" t="s">
        <v>70</v>
      </c>
      <c r="G19" s="64" t="s">
        <v>71</v>
      </c>
      <c r="H19" s="65" t="s">
        <v>72</v>
      </c>
      <c r="I19" s="65" t="s">
        <v>73</v>
      </c>
    </row>
    <row r="20" spans="2:13" s="66" customFormat="1" ht="13.9" customHeight="1" x14ac:dyDescent="0.25">
      <c r="B20" s="186" t="s">
        <v>74</v>
      </c>
      <c r="C20" s="186"/>
      <c r="D20" s="186"/>
      <c r="E20" s="186"/>
      <c r="F20" s="67">
        <v>1</v>
      </c>
      <c r="G20" s="67">
        <v>9</v>
      </c>
      <c r="H20" s="68">
        <v>262750</v>
      </c>
      <c r="I20" s="69">
        <f>+H20*G20*F20</f>
        <v>2364750</v>
      </c>
    </row>
    <row r="21" spans="2:13" s="66" customFormat="1" ht="13.9" customHeight="1" x14ac:dyDescent="0.25">
      <c r="B21" s="186" t="s">
        <v>75</v>
      </c>
      <c r="C21" s="186"/>
      <c r="D21" s="186"/>
      <c r="E21" s="186"/>
      <c r="F21" s="67">
        <v>1</v>
      </c>
      <c r="G21" s="67">
        <v>9</v>
      </c>
      <c r="H21" s="68">
        <v>262750</v>
      </c>
      <c r="I21" s="69">
        <f>+H21*G21*F21</f>
        <v>2364750</v>
      </c>
    </row>
    <row r="22" spans="2:13" s="66" customFormat="1" x14ac:dyDescent="0.25">
      <c r="B22" s="191" t="s">
        <v>76</v>
      </c>
      <c r="C22" s="191"/>
      <c r="D22" s="191"/>
      <c r="E22" s="191"/>
      <c r="F22" s="191"/>
      <c r="G22" s="191"/>
      <c r="H22" s="191"/>
      <c r="I22" s="70">
        <f>SUM(I20:I21)</f>
        <v>4729500</v>
      </c>
    </row>
    <row r="23" spans="2:13" s="66" customFormat="1" x14ac:dyDescent="0.25"/>
    <row r="24" spans="2:13" s="66" customFormat="1" x14ac:dyDescent="0.25">
      <c r="G24" s="66" t="s">
        <v>77</v>
      </c>
      <c r="H24" s="66" t="s">
        <v>78</v>
      </c>
    </row>
    <row r="25" spans="2:13" s="66" customFormat="1" ht="66" x14ac:dyDescent="0.25">
      <c r="B25" s="191" t="s">
        <v>79</v>
      </c>
      <c r="C25" s="191"/>
      <c r="D25" s="191"/>
      <c r="E25" s="64" t="s">
        <v>70</v>
      </c>
      <c r="F25" s="64" t="s">
        <v>80</v>
      </c>
      <c r="G25" s="65" t="s">
        <v>81</v>
      </c>
      <c r="H25" s="65" t="s">
        <v>82</v>
      </c>
      <c r="I25" s="65" t="s">
        <v>73</v>
      </c>
    </row>
    <row r="26" spans="2:13" s="75" customFormat="1" ht="76.900000000000006" customHeight="1" x14ac:dyDescent="0.25">
      <c r="B26" s="193" t="s">
        <v>83</v>
      </c>
      <c r="C26" s="194"/>
      <c r="D26" s="195"/>
      <c r="E26" s="71">
        <v>1</v>
      </c>
      <c r="F26" s="67">
        <v>9</v>
      </c>
      <c r="G26" s="72">
        <v>1426000</v>
      </c>
      <c r="H26" s="73">
        <v>1150000</v>
      </c>
      <c r="I26" s="74">
        <f>ROUND(H26*F26*E26,0)</f>
        <v>10350000</v>
      </c>
    </row>
    <row r="27" spans="2:13" s="75" customFormat="1" ht="81" customHeight="1" x14ac:dyDescent="0.25">
      <c r="B27" s="193" t="s">
        <v>84</v>
      </c>
      <c r="C27" s="194"/>
      <c r="D27" s="195"/>
      <c r="E27" s="71">
        <v>2</v>
      </c>
      <c r="F27" s="67">
        <v>9</v>
      </c>
      <c r="G27" s="72">
        <v>635000</v>
      </c>
      <c r="H27" s="73">
        <v>405000</v>
      </c>
      <c r="I27" s="74">
        <f>ROUND(H27*F27*E27,0)</f>
        <v>7290000</v>
      </c>
    </row>
    <row r="28" spans="2:13" s="75" customFormat="1" x14ac:dyDescent="0.25">
      <c r="H28" s="76"/>
      <c r="I28" s="76"/>
      <c r="M28" s="77"/>
    </row>
    <row r="29" spans="2:13" s="75" customFormat="1" x14ac:dyDescent="0.25">
      <c r="B29" s="196" t="s">
        <v>85</v>
      </c>
      <c r="C29" s="197"/>
      <c r="D29" s="197"/>
      <c r="E29" s="197"/>
      <c r="F29" s="197"/>
      <c r="G29" s="197"/>
      <c r="H29" s="198"/>
      <c r="I29" s="78">
        <f>+I27+I26+I22</f>
        <v>22369500</v>
      </c>
    </row>
    <row r="30" spans="2:13" s="75" customFormat="1" x14ac:dyDescent="0.25"/>
    <row r="31" spans="2:13" s="75" customFormat="1" x14ac:dyDescent="0.25"/>
    <row r="32" spans="2:13" s="75" customFormat="1" x14ac:dyDescent="0.25">
      <c r="B32" s="199" t="s">
        <v>86</v>
      </c>
      <c r="C32" s="199"/>
      <c r="D32" s="199"/>
      <c r="E32" s="199"/>
      <c r="F32" s="199"/>
      <c r="G32" s="199"/>
      <c r="H32" s="199"/>
      <c r="I32" s="199"/>
    </row>
    <row r="33" spans="2:9" s="75" customFormat="1" ht="79.150000000000006" customHeight="1" x14ac:dyDescent="0.25">
      <c r="B33" s="192" t="s">
        <v>87</v>
      </c>
      <c r="C33" s="192"/>
      <c r="D33" s="192"/>
      <c r="E33" s="192"/>
      <c r="F33" s="192"/>
      <c r="G33" s="192"/>
      <c r="H33" s="192"/>
      <c r="I33" s="192"/>
    </row>
    <row r="34" spans="2:9" s="75" customFormat="1" x14ac:dyDescent="0.25"/>
    <row r="35" spans="2:9" x14ac:dyDescent="0.3"/>
  </sheetData>
  <mergeCells count="26">
    <mergeCell ref="B33:I33"/>
    <mergeCell ref="B22:H22"/>
    <mergeCell ref="B25:D25"/>
    <mergeCell ref="B26:D26"/>
    <mergeCell ref="B27:D27"/>
    <mergeCell ref="B29:H29"/>
    <mergeCell ref="B32:I32"/>
    <mergeCell ref="B21:E21"/>
    <mergeCell ref="B8:C8"/>
    <mergeCell ref="D8:F8"/>
    <mergeCell ref="B9:C9"/>
    <mergeCell ref="D9:F9"/>
    <mergeCell ref="B11:C11"/>
    <mergeCell ref="D11:I11"/>
    <mergeCell ref="B13:I13"/>
    <mergeCell ref="B15:I15"/>
    <mergeCell ref="B17:I17"/>
    <mergeCell ref="B19:E19"/>
    <mergeCell ref="B20:E20"/>
    <mergeCell ref="B7:C7"/>
    <mergeCell ref="D7:F7"/>
    <mergeCell ref="B2:C5"/>
    <mergeCell ref="D2:H2"/>
    <mergeCell ref="D3:H3"/>
    <mergeCell ref="D4:H4"/>
    <mergeCell ref="D5:H5"/>
  </mergeCells>
  <conditionalFormatting sqref="H26:H27">
    <cfRule type="cellIs" dxfId="0" priority="1" operator="greaterThan">
      <formula>G26</formula>
    </cfRule>
  </conditionalFormatting>
  <dataValidations count="2">
    <dataValidation type="whole" allowBlank="1" showInputMessage="1" showErrorMessage="1" errorTitle="INGRESE UN VALOR INFERIOR" error="Esta ingresando un valor superior al precio unitario techo establecido en la celda G27. ingrese un valor inferior a dicho valor. " promptTitle="INGRESE VALOR UNITARIO ITEM 2" prompt="Ingrese el valor unitario del ITEM 2, tenga presente que su valor no puede superar el valor techo unitario establecido en el Estudio de Sector." sqref="H27" xr:uid="{9D1504EA-394C-4F84-A46F-3C4D212E1AB6}">
      <formula1>1</formula1>
      <formula2>G27</formula2>
    </dataValidation>
    <dataValidation type="whole" allowBlank="1" showInputMessage="1" showErrorMessage="1" errorTitle="INGRESE UN VALOR INFERIOR" error="Esta ingresando un valor superior al precio unitario techo establecido en la celda G26. ingrese un valor inferior a dicho valor. " promptTitle="INGRESE VALOR UNITARIO ITEM 1" prompt="Ingrese el valor unitario del ITEM 1, tenga presente que su valor no puede superar el valor techo unitario establecido en el Estudio de Sector." sqref="H26" xr:uid="{03B2F65A-F8F7-4133-A4EA-48F24DDD7A26}">
      <formula1>1</formula1>
      <formula2>G26</formula2>
    </dataValidation>
  </dataValidations>
  <pageMargins left="0.7" right="0.7" top="0.75" bottom="0.75" header="0.3" footer="0.3"/>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7</vt:i4>
      </vt:variant>
    </vt:vector>
  </HeadingPairs>
  <TitlesOfParts>
    <vt:vector size="16" baseType="lpstr">
      <vt:lpstr>OFERTA ECONÓMICA</vt:lpstr>
      <vt:lpstr>Ofertas Recibidas</vt:lpstr>
      <vt:lpstr>Cumplimiento Invitación</vt:lpstr>
      <vt:lpstr>Posiciones</vt:lpstr>
      <vt:lpstr>Precios Artif Bajos</vt:lpstr>
      <vt:lpstr>LUPA JURIDICA</vt:lpstr>
      <vt:lpstr>LITIGAR PUNTO COM</vt:lpstr>
      <vt:lpstr>GRUPO HISCA</vt:lpstr>
      <vt:lpstr>Formato Oferta</vt:lpstr>
      <vt:lpstr>'Cumplimiento Invitación'!Área_de_impresión</vt:lpstr>
      <vt:lpstr>'OFERTA ECONÓMICA'!Área_de_impresión</vt:lpstr>
      <vt:lpstr>'Ofertas Recibidas'!Área_de_impresión</vt:lpstr>
      <vt:lpstr>Posiciones!Área_de_impresión</vt:lpstr>
      <vt:lpstr>'Precios Artif Bajos'!Área_de_impresión</vt:lpstr>
      <vt:lpstr>TECHO1</vt:lpstr>
      <vt:lpstr>TECHO2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Luciano</dc:creator>
  <cp:lastModifiedBy>LUCIANO ALFONSO PINILLA PEDRAZA</cp:lastModifiedBy>
  <dcterms:created xsi:type="dcterms:W3CDTF">2023-08-01T06:43:08Z</dcterms:created>
  <dcterms:modified xsi:type="dcterms:W3CDTF">2026-05-29T21:44:11Z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b498cd-7a81-4486-9103-65b5717baee6_Enabled">
    <vt:lpwstr>true</vt:lpwstr>
  </property>
  <property fmtid="{D5CDD505-2E9C-101B-9397-08002B2CF9AE}" pid="3" name="MSIP_Label_52b498cd-7a81-4486-9103-65b5717baee6_SetDate">
    <vt:lpwstr>2023-08-01T07:00:46Z</vt:lpwstr>
  </property>
  <property fmtid="{D5CDD505-2E9C-101B-9397-08002B2CF9AE}" pid="4" name="MSIP_Label_52b498cd-7a81-4486-9103-65b5717baee6_Method">
    <vt:lpwstr>Standard</vt:lpwstr>
  </property>
  <property fmtid="{D5CDD505-2E9C-101B-9397-08002B2CF9AE}" pid="5" name="MSIP_Label_52b498cd-7a81-4486-9103-65b5717baee6_Name">
    <vt:lpwstr>Información Pública Clasificada</vt:lpwstr>
  </property>
  <property fmtid="{D5CDD505-2E9C-101B-9397-08002B2CF9AE}" pid="6" name="MSIP_Label_52b498cd-7a81-4486-9103-65b5717baee6_SiteId">
    <vt:lpwstr>27864e10-5be4-4d4f-adb5-bbab512029e8</vt:lpwstr>
  </property>
  <property fmtid="{D5CDD505-2E9C-101B-9397-08002B2CF9AE}" pid="7" name="MSIP_Label_52b498cd-7a81-4486-9103-65b5717baee6_ActionId">
    <vt:lpwstr>f58ec4d7-6541-4e16-9511-f10c045596f0</vt:lpwstr>
  </property>
  <property fmtid="{D5CDD505-2E9C-101B-9397-08002B2CF9AE}" pid="8" name="MSIP_Label_52b498cd-7a81-4486-9103-65b5717baee6_ContentBits">
    <vt:lpwstr>1</vt:lpwstr>
  </property>
</Properties>
</file>