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18. CMA 017 - 2026 - INT BUCARAMANGA - PAMPLONA/2. DEFINITIVOS/2. REVISADOS/"/>
    </mc:Choice>
  </mc:AlternateContent>
  <xr:revisionPtr revIDLastSave="1" documentId="13_ncr:1_{D454BBB7-4DB6-484B-9711-04E4655E7BF9}" xr6:coauthVersionLast="47" xr6:coauthVersionMax="47" xr10:uidLastSave="{A085083D-D4B2-41CB-B69C-CDBF6C116C34}"/>
  <bookViews>
    <workbookView minimized="1" xWindow="5400" yWindow="0" windowWidth="10455" windowHeight="10800" activeTab="1" xr2:uid="{C43C9746-C867-432E-A984-5CB6A5F3C29F}"/>
  </bookViews>
  <sheets>
    <sheet name="Formulario 1" sheetId="18"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1'!$A$1:$H$97</definedName>
    <definedName name="_xlnm.Print_Area" localSheetId="1">'Presupuesto Oficial'!$A$1:$H$80</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<sst xmlns="http://schemas.openxmlformats.org/spreadsheetml/2006/main" count="630" uniqueCount="253">
  <si>
    <t>MINISTERIO DE TRANSPORTE</t>
  </si>
  <si>
    <t>INSTITUTO NACIONAL DE VÍAS</t>
  </si>
  <si>
    <t>SUBDIRECCIÓN DE ESTRUCTURACIÓN DE PROYECTOS</t>
  </si>
  <si>
    <t>CONCURSO DE MÉRITOS</t>
  </si>
  <si>
    <t>OBJETO: INTERVENTORÍA INTEGRAL PARA EL MANTENIMIENTO Y REHABILITACIÓN DE LA VÍA BUCARAMANGA PAMPLONA: (CUESTABOBA PAMPLONA), RUTA 6603 DEL DEPARTAMENTO NORTE DE SANTANDER Y (BUCARAMANGA - CUESTABOBA) RUTA 6603 DEL DEPARTAMENTO DE SANTANDER.</t>
  </si>
  <si>
    <t>PRESUPUESTO OFICIAL</t>
  </si>
  <si>
    <t>PLAZO:</t>
  </si>
  <si>
    <t>HASTA 31 DE DICIEMBRE DE 2026</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</si>
  <si>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</si>
  <si>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</si>
  <si>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</si>
  <si>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</si>
  <si>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</si>
  <si>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</si>
  <si>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</si>
  <si>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</si>
  <si>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</si>
  <si>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</si>
  <si>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</si>
  <si>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</si>
  <si>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</si>
  <si>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</si>
  <si>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</si>
  <si>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</si>
  <si>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</si>
  <si>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</si>
  <si>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</si>
  <si>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</si>
  <si>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Especialista Ambiental</t>
  </si>
  <si>
    <t xml:space="preserve">Especialista en Geología y/o Geotecnia </t>
  </si>
  <si>
    <t>Especialista en Hidráulica e Hidrología</t>
  </si>
  <si>
    <t>Especialsita en Estructuras</t>
  </si>
  <si>
    <t>Especialista en Gerencia de Proyectos</t>
  </si>
  <si>
    <t>Especialista en Tránsito y Transporte</t>
  </si>
  <si>
    <t>Profesional Ambiental</t>
  </si>
  <si>
    <t>Profesional Social</t>
  </si>
  <si>
    <t>Profesional SST</t>
  </si>
  <si>
    <t>Profesional de Sostenibilidad</t>
  </si>
  <si>
    <t>Profesional SIG</t>
  </si>
  <si>
    <t>Profesional de Aseguramiento o Gestión de la Calidad</t>
  </si>
  <si>
    <t>Auditor de Calidad</t>
  </si>
  <si>
    <t>PERSONAL ADMINISTRATIVO</t>
  </si>
  <si>
    <t>Secretaria y/o Técnico administrativo</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</si>
  <si>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</si>
  <si>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</si>
  <si>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</si>
  <si>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</si>
  <si>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</si>
  <si>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</si>
  <si>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</si>
  <si>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</si>
  <si>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</si>
  <si>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</si>
  <si>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</si>
  <si>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</si>
  <si>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</si>
  <si>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</si>
  <si>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</si>
  <si>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</si>
  <si>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</si>
  <si>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</si>
  <si>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</si>
  <si>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</si>
  <si>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</si>
  <si>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</si>
  <si>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</si>
  <si>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</si>
  <si>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</si>
  <si>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</si>
  <si>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</si>
  <si>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</si>
  <si>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</si>
  <si>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</si>
  <si>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</si>
  <si>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</si>
  <si>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</si>
  <si>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</si>
  <si>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</si>
  <si>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</si>
  <si>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</si>
  <si>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</si>
  <si>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</si>
  <si>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</si>
  <si>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</si>
  <si>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</si>
  <si>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</si>
  <si>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</si>
  <si>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</si>
  <si>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</si>
  <si>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</si>
  <si>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</si>
  <si>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 xml:space="preserve">3. En aras de implementar la generación de primer empleo, un (1)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</si>
  <si>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</si>
  <si>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</si>
  <si>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</si>
  <si>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</si>
  <si>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</si>
  <si>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</si>
  <si>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</si>
  <si>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</si>
  <si>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</si>
  <si>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</si>
  <si>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</si>
  <si>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 xml:space="preserve">Especialista en Pavimentos y/o Vías </t>
  </si>
  <si>
    <t>Abogado</t>
  </si>
  <si>
    <t>Profesional Técnico Predial</t>
  </si>
  <si>
    <t>Profesional Jurídico Predial</t>
  </si>
  <si>
    <t>Profesional Valuatorio</t>
  </si>
  <si>
    <t>PERSONAL TÉCNICO</t>
  </si>
  <si>
    <t xml:space="preserve">Topógrafo Inspector </t>
  </si>
  <si>
    <t xml:space="preserve">Laboratorista Inspector </t>
  </si>
  <si>
    <t>Inspector</t>
  </si>
  <si>
    <t>Inspector SST</t>
  </si>
  <si>
    <t>PERSONAL AUXILIAR TÉCNICO</t>
  </si>
  <si>
    <t>Cadenero</t>
  </si>
  <si>
    <t>Conductor</t>
  </si>
  <si>
    <t>SEGURIDAD MENSUAL</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</si>
  <si>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</si>
  <si>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</si>
  <si>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</si>
  <si>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</si>
  <si>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</si>
  <si>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VIGENCIA 1</t>
  </si>
  <si>
    <t>ACTIVIDADES</t>
  </si>
  <si>
    <t>MES</t>
  </si>
  <si>
    <t>RESPONSABLE</t>
  </si>
  <si>
    <t xml:space="preserve">UTILIZACION MES-HOMBRE </t>
  </si>
  <si>
    <t>Ingeniero Residente de Interventoria</t>
  </si>
  <si>
    <t>Especialista en Diseño Geométrico</t>
  </si>
  <si>
    <t>Especialista Valuatorio</t>
  </si>
  <si>
    <t>Especialista en Estructuras</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</si>
  <si>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</si>
  <si>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Abogado, Profesional en Sostenibilidad.</t>
  </si>
  <si>
    <t>X</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</si>
  <si>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</si>
  <si>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</si>
  <si>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Inspector SST, Abogado, Profesional en Sostenibilidad.</t>
  </si>
  <si>
    <t>2.2.  INFORMES SEMANALES DE SEGUIMIENTO.</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</si>
  <si>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SST, Abogado, Profesional en Sostenibilidad.</t>
  </si>
  <si>
    <t>2.3.  INFORMES MENSUALES</t>
  </si>
  <si>
    <t xml:space="preserve"> </t>
  </si>
  <si>
    <t>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en Sostenibilidad.</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</si>
  <si>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</si>
  <si>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Abogado,  Profesionales de Calidad, Topografo Inspector, Laboratista Inspector.</t>
  </si>
  <si>
    <t>2.5. INFORME TRIMESTRAL DANE: INDICADOR DE AVANCE DE OBRAS CIVILES "IAFOC"</t>
  </si>
  <si>
    <t>Director de Interventoría, Ingeniero Residente de Interventoría, Ingeneiro Auxiliar de interventoría, Especialistas, Profesional Ambiental, Profesional Social, Profesional SST,  Profesionales de Calidad, Topografo Inspector, Laboratista Inspector.</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</si>
  <si>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</si>
  <si>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</si>
  <si>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</si>
  <si>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</si>
  <si>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</si>
  <si>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</si>
  <si>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</si>
  <si>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</si>
  <si>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</si>
  <si>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</si>
  <si>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</si>
  <si>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</si>
  <si>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</si>
  <si>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</si>
  <si>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</si>
  <si>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</si>
  <si>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</si>
  <si>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</si>
  <si>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</si>
  <si>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</si>
  <si>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</si>
  <si>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</si>
  <si>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</si>
  <si>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</si>
  <si>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</si>
  <si>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</si>
  <si>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</si>
  <si>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</si>
  <si>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</si>
  <si>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</si>
  <si>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</si>
  <si>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</si>
  <si>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</si>
  <si>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</si>
  <si>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</si>
  <si>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</si>
  <si>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</si>
  <si>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</si>
  <si>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</si>
  <si>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</si>
  <si>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</si>
  <si>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</si>
  <si>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</si>
  <si>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</si>
  <si>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</si>
  <si>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</si>
  <si>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</si>
  <si>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</si>
  <si>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</si>
  <si>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</si>
  <si>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</si>
  <si>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</si>
  <si>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</si>
  <si>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</si>
  <si>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</si>
  <si>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</si>
  <si>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</si>
  <si>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</si>
  <si>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</si>
  <si>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</si>
  <si>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</si>
  <si>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</si>
  <si>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</si>
  <si>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</si>
  <si>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</si>
  <si>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</si>
  <si>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</si>
  <si>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</si>
  <si>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</si>
  <si>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</si>
  <si>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</si>
  <si>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</si>
  <si>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</si>
  <si>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</si>
  <si>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</si>
  <si>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</si>
  <si>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</si>
  <si>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</si>
  <si>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</si>
  <si>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</si>
  <si>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</si>
  <si>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</si>
  <si>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</si>
  <si>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</si>
  <si>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</si>
  <si>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FORMULARIO 1</t>
  </si>
  <si>
    <t xml:space="preserve">Especialista en Vías y/o Pavimentos </t>
  </si>
  <si>
    <t>Especialista en Vías y/o Pavimentos</t>
  </si>
  <si>
    <t>2.4. Los gastos de Transportes aéreos y/o terrestres y/o marítimos y/o fluviales (incluye peajes y combustible) 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</si>
  <si>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</si>
  <si>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Especialista en Tránsito y/o Transporte</t>
  </si>
  <si>
    <t>CMA-DEO-SGI-017-2026</t>
  </si>
  <si>
    <t xml:space="preserve">GRUPO 1 - COSTOS DIRECTOS DE PERSONAL </t>
  </si>
  <si>
    <t>N° ITEM</t>
  </si>
  <si>
    <t>GRUPO 2 - OTROS COSTOS DIRECTOS</t>
  </si>
  <si>
    <r>
      <t>PROVISIÓN PARA FRENTE ADICIONAL =</t>
    </r>
    <r>
      <rPr>
        <b/>
        <sz val="11"/>
        <color rgb="FF0000FF"/>
        <rFont val="Arial Narrow"/>
        <family val="2"/>
      </rPr>
      <t xml:space="preserve"> (D)</t>
    </r>
  </si>
  <si>
    <r>
      <t xml:space="preserve">SUBTOTAL COSTOS BASICOS Y PROVISIONES = (C) + (D) = </t>
    </r>
    <r>
      <rPr>
        <b/>
        <sz val="11"/>
        <color rgb="FF0000FF"/>
        <rFont val="Arial Narrow"/>
        <family val="2"/>
      </rPr>
      <t>(E)</t>
    </r>
  </si>
  <si>
    <r>
      <t xml:space="preserve">SUBTOTAL COSTOS DE PERSONAL = SUMATORIA DE (4) = </t>
    </r>
    <r>
      <rPr>
        <b/>
        <sz val="11"/>
        <color rgb="FF0000FF"/>
        <rFont val="Arial Narrow"/>
        <family val="2"/>
      </rPr>
      <t>(5)</t>
    </r>
  </si>
  <si>
    <r>
      <t xml:space="preserve">FACTOR MULTIPLICADOR </t>
    </r>
    <r>
      <rPr>
        <b/>
        <sz val="11"/>
        <color rgb="FF0000FF"/>
        <rFont val="Arial Narrow"/>
        <family val="2"/>
      </rPr>
      <t>(6)</t>
    </r>
  </si>
  <si>
    <r>
      <t xml:space="preserve">SUBTOTAL COSTOS DE PERSONAL =  (5) * (6) = </t>
    </r>
    <r>
      <rPr>
        <b/>
        <sz val="11"/>
        <color rgb="FF0000FF"/>
        <rFont val="Arial Narrow"/>
        <family val="2"/>
      </rPr>
      <t xml:space="preserve">(A) </t>
    </r>
  </si>
  <si>
    <t>2. El Instituto pagará al interventor, el reconocimineto del Grupo 1 y Grupo 2, conforme lo establecido en el Anexo Técnico y Pliego de condiciones; de acuerdo a los requerimientos del Manual de Interventoría vigente, o el que lo modifique o sustituya.</t>
  </si>
  <si>
    <t>2.9. La oferta económica no podrá superar los valores que se indican bajo la leyenda "Valor Máximo", de lo contrario, será causal de rechazo.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</si>
  <si>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</si>
  <si>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</si>
  <si>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</si>
  <si>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</si>
  <si>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Para el presente proceso no aplica la actualización de los sueldos y tarifas de los contratos que contemplen cambio de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</si>
</sst>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_-[$$-240A]\ * #,##0_-;\-[$$-240A]\ * #,##0_-;_-[$$-240A]\ * &quot;-&quot;??_-;_-@_-"/>
  </numFmts>
  <fonts count="45"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b/>
      <sz val="11"/>
      <color rgb="FF0000FF"/>
      <name val="Arial Narrow"/>
      <family val="2"/>
    </font>
    <font>
      <b/>
      <sz val="8"/>
      <color indexed="8"/>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s>
  <cellStyleXfs count="171">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cellStyleXfs>
  <cellXfs count="378">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5" xfId="8" applyNumberFormat="1" applyFont="1" applyFill="1" applyBorder="1" applyAlignment="1">
      <alignment horizontal="center" vertical="center"/>
    </xf>
    <xf numFmtId="0" fontId="27" fillId="0" borderId="64" xfId="2" applyFont="1" applyFill="1" applyBorder="1" applyAlignment="1">
      <alignment horizontal="center" vertical="center" wrapText="1"/>
    </xf>
    <xf numFmtId="0" fontId="27" fillId="0" borderId="65"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7" fillId="0" borderId="55" xfId="2" applyFont="1" applyFill="1" applyBorder="1" applyAlignment="1">
      <alignment horizontal="center" vertical="center" wrapText="1"/>
    </xf>
    <xf numFmtId="0" fontId="28" fillId="0" borderId="66"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7"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8" xfId="7" applyFont="1" applyBorder="1" applyAlignment="1">
      <alignment vertical="center"/>
    </xf>
    <xf numFmtId="0" fontId="31" fillId="0" borderId="50" xfId="7" applyFont="1" applyBorder="1" applyAlignment="1">
      <alignment vertical="center"/>
    </xf>
    <xf numFmtId="0" fontId="28" fillId="0" borderId="69"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0" xfId="7" applyFont="1" applyBorder="1" applyAlignment="1">
      <alignment vertical="center"/>
    </xf>
    <xf numFmtId="0" fontId="31" fillId="0" borderId="51" xfId="7" applyFont="1" applyBorder="1" applyAlignment="1">
      <alignment vertical="center"/>
    </xf>
    <xf numFmtId="0" fontId="28" fillId="0" borderId="71" xfId="8" applyFont="1" applyBorder="1" applyAlignment="1">
      <alignment horizontal="left" vertical="center" wrapText="1"/>
    </xf>
    <xf numFmtId="0" fontId="28" fillId="0" borderId="66" xfId="8" applyFont="1" applyBorder="1" applyAlignment="1">
      <alignment horizontal="left" vertical="center" wrapText="1"/>
    </xf>
    <xf numFmtId="0" fontId="29" fillId="0" borderId="72" xfId="7" applyFont="1" applyBorder="1" applyAlignment="1">
      <alignment vertical="center"/>
    </xf>
    <xf numFmtId="0" fontId="28" fillId="0" borderId="74"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2" fontId="28" fillId="2" borderId="56" xfId="8" applyNumberFormat="1" applyFont="1" applyFill="1" applyBorder="1" applyAlignment="1">
      <alignment horizontal="center" vertical="center"/>
    </xf>
    <xf numFmtId="0" fontId="27" fillId="0" borderId="7" xfId="2" applyFont="1" applyFill="1" applyBorder="1" applyAlignment="1">
      <alignment horizontal="center" vertical="center" wrapText="1"/>
    </xf>
    <xf numFmtId="0" fontId="12" fillId="4" borderId="0" xfId="13" applyFont="1" applyFill="1" applyAlignment="1">
      <alignment horizontal="center" vertical="center" wrapText="1"/>
    </xf>
    <xf numFmtId="0" fontId="12" fillId="4" borderId="0" xfId="13" applyFont="1" applyFill="1" applyAlignment="1">
      <alignment horizontal="right" vertical="center" wrapText="1"/>
    </xf>
    <xf numFmtId="164" fontId="2" fillId="4" borderId="0" xfId="13" applyNumberFormat="1" applyFont="1" applyFill="1" applyAlignment="1">
      <alignment horizontal="right" vertical="center" wrapText="1"/>
    </xf>
    <xf numFmtId="0" fontId="30" fillId="0" borderId="8" xfId="7" applyFont="1" applyBorder="1" applyAlignment="1">
      <alignment horizontal="center" vertical="center"/>
    </xf>
    <xf numFmtId="0" fontId="31" fillId="0" borderId="81" xfId="7" applyFont="1" applyBorder="1" applyAlignment="1">
      <alignment vertical="center"/>
    </xf>
    <xf numFmtId="0" fontId="31" fillId="0" borderId="15" xfId="7" applyFont="1" applyBorder="1" applyAlignment="1">
      <alignment vertical="center"/>
    </xf>
    <xf numFmtId="0" fontId="31" fillId="0" borderId="16" xfId="7" applyFont="1" applyBorder="1" applyAlignment="1">
      <alignment vertical="center"/>
    </xf>
    <xf numFmtId="0" fontId="31" fillId="0" borderId="17" xfId="7" applyFont="1" applyBorder="1" applyAlignment="1">
      <alignment vertical="center"/>
    </xf>
    <xf numFmtId="177" fontId="2" fillId="4" borderId="0" xfId="13" applyNumberFormat="1" applyFont="1" applyFill="1" applyBorder="1" applyAlignment="1">
      <alignment horizontal="center" vertical="center" wrapText="1"/>
    </xf>
    <xf numFmtId="0" fontId="2" fillId="4" borderId="0" xfId="13" applyFont="1" applyFill="1" applyBorder="1" applyAlignment="1">
      <alignment vertical="center" wrapText="1"/>
    </xf>
    <xf numFmtId="0" fontId="2" fillId="4" borderId="0" xfId="2" applyFont="1" applyFill="1" applyBorder="1" applyAlignment="1">
      <alignment vertical="center" wrapText="1"/>
    </xf>
    <xf numFmtId="44" fontId="2" fillId="4" borderId="0" xfId="13" applyNumberFormat="1" applyFont="1" applyFill="1" applyAlignment="1">
      <alignment horizontal="center" vertical="center" wrapText="1"/>
    </xf>
    <xf numFmtId="42" fontId="38" fillId="2" borderId="32" xfId="11" applyFont="1" applyFill="1" applyBorder="1" applyAlignment="1">
      <alignment horizontal="center" vertical="center" wrapText="1"/>
    </xf>
    <xf numFmtId="44" fontId="2" fillId="4" borderId="0" xfId="13" applyNumberFormat="1" applyFont="1" applyFill="1" applyAlignment="1">
      <alignment horizontal="right" vertical="center" wrapText="1"/>
    </xf>
    <xf numFmtId="0" fontId="29" fillId="0" borderId="0" xfId="7" applyFont="1" applyAlignment="1">
      <alignment horizontal="center" vertical="center" wrapText="1"/>
    </xf>
    <xf numFmtId="0" fontId="28" fillId="0" borderId="0" xfId="8" applyFont="1" applyAlignment="1">
      <alignment horizontal="center" vertical="center" wrapText="1"/>
    </xf>
    <xf numFmtId="0" fontId="28" fillId="4" borderId="0" xfId="8" applyFont="1" applyFill="1" applyAlignment="1">
      <alignment horizontal="center" vertical="center" wrapText="1"/>
    </xf>
    <xf numFmtId="2" fontId="33" fillId="0" borderId="0" xfId="25" applyNumberFormat="1" applyFont="1" applyAlignment="1">
      <alignment horizontal="center"/>
    </xf>
    <xf numFmtId="0" fontId="33" fillId="0" borderId="0" xfId="7" applyFont="1" applyAlignment="1">
      <alignment horizontal="center" vertical="center"/>
    </xf>
    <xf numFmtId="44" fontId="41" fillId="4" borderId="0" xfId="10" applyFont="1" applyFill="1" applyAlignment="1">
      <alignment horizontal="right" vertical="center" wrapText="1"/>
    </xf>
    <xf numFmtId="0" fontId="41" fillId="4" borderId="0" xfId="13" applyFont="1" applyFill="1" applyAlignment="1">
      <alignment vertical="center" wrapText="1"/>
    </xf>
    <xf numFmtId="0" fontId="34" fillId="0" borderId="65" xfId="2" applyFont="1" applyFill="1" applyBorder="1" applyAlignment="1">
      <alignment horizontal="center" vertical="center" wrapText="1"/>
    </xf>
    <xf numFmtId="164" fontId="35" fillId="2" borderId="14" xfId="17" applyNumberFormat="1" applyFont="1" applyFill="1" applyBorder="1" applyAlignment="1">
      <alignment horizontal="right" vertical="center" wrapText="1"/>
    </xf>
    <xf numFmtId="164" fontId="12" fillId="2" borderId="20" xfId="17" applyNumberFormat="1" applyFont="1" applyFill="1" applyBorder="1" applyAlignment="1">
      <alignment vertical="center" wrapText="1"/>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0" fontId="12" fillId="6" borderId="1"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2" fillId="4" borderId="0" xfId="13" applyFont="1" applyFill="1" applyBorder="1" applyAlignment="1">
      <alignment horizontal="center" vertical="center" wrapText="1"/>
    </xf>
    <xf numFmtId="0" fontId="12" fillId="6" borderId="14"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2" xfId="13" applyFont="1" applyFill="1" applyBorder="1" applyAlignment="1">
      <alignment horizontal="left" vertical="center" wrapText="1"/>
    </xf>
    <xf numFmtId="0" fontId="12" fillId="7" borderId="63"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44" fillId="4" borderId="15" xfId="9" applyFont="1" applyFill="1" applyBorder="1" applyAlignment="1">
      <alignment horizontal="left" vertical="center" wrapText="1"/>
    </xf>
    <xf numFmtId="0" fontId="44" fillId="4" borderId="16" xfId="9" applyFont="1" applyFill="1" applyBorder="1" applyAlignment="1">
      <alignment horizontal="left" vertical="center" wrapText="1"/>
    </xf>
    <xf numFmtId="0" fontId="44" fillId="4" borderId="17" xfId="9" applyFont="1" applyFill="1" applyBorder="1" applyAlignment="1">
      <alignment horizontal="left"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30" fillId="4" borderId="1" xfId="7" applyFont="1" applyFill="1" applyBorder="1" applyAlignment="1">
      <alignment horizontal="center" vertical="center" wrapText="1"/>
    </xf>
    <xf numFmtId="0" fontId="30" fillId="0" borderId="1" xfId="7" applyFont="1" applyBorder="1" applyAlignment="1">
      <alignment horizontal="center"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29" fillId="0" borderId="73" xfId="7" applyFont="1" applyBorder="1" applyAlignment="1">
      <alignment horizontal="center" vertical="center"/>
    </xf>
    <xf numFmtId="0" fontId="29" fillId="0" borderId="59" xfId="7" applyFont="1" applyBorder="1" applyAlignment="1">
      <alignment horizontal="center" vertical="center"/>
    </xf>
    <xf numFmtId="2" fontId="28" fillId="2" borderId="76"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7" xfId="7" applyFont="1" applyBorder="1" applyAlignment="1">
      <alignment horizontal="center" vertical="center"/>
    </xf>
    <xf numFmtId="0" fontId="30" fillId="0" borderId="60" xfId="7" applyFont="1" applyBorder="1" applyAlignment="1">
      <alignment horizontal="center" vertical="center"/>
    </xf>
    <xf numFmtId="0" fontId="30" fillId="0" borderId="61" xfId="7" applyFont="1" applyBorder="1" applyAlignment="1">
      <alignment horizontal="center" vertical="center"/>
    </xf>
    <xf numFmtId="0" fontId="30" fillId="0" borderId="80" xfId="7" applyFont="1" applyBorder="1" applyAlignment="1">
      <alignment horizontal="center" vertical="center"/>
    </xf>
    <xf numFmtId="0" fontId="29" fillId="0" borderId="25" xfId="7" applyFont="1" applyBorder="1" applyAlignment="1">
      <alignment vertical="center"/>
    </xf>
    <xf numFmtId="0" fontId="28" fillId="4" borderId="58"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24"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15" fillId="0" borderId="1" xfId="7" applyFont="1" applyBorder="1" applyAlignment="1">
      <alignment horizontal="center" vertical="center"/>
    </xf>
    <xf numFmtId="4" fontId="16" fillId="0" borderId="1" xfId="9" applyNumberFormat="1" applyFont="1" applyBorder="1" applyAlignment="1">
      <alignment horizontal="center" vertical="center" wrapText="1"/>
    </xf>
    <xf numFmtId="0" fontId="14" fillId="0" borderId="0" xfId="7" applyFont="1" applyAlignment="1">
      <alignment horizontal="center" vertical="center" wrapText="1"/>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1">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84F3C048-BE45-4AD0-BADC-50350B1876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6512"/>
          <a:ext cx="1541017" cy="63302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999E9996-53BB-4935-9594-72C1DF25A93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30139" y="48746"/>
          <a:ext cx="1190478" cy="69079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JTORRES/Mis%20documentos/Documents%20and%20Settings/LUZ%20MARY/Configuraci&#243;n%20local/Temp/hgg/0bra%20552/PPTO%20ADMINISTRATIVO%20137.xls" TargetMode="External"/><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E09F70A/COSTO%20DE%20PROPIEDAD.xls" TargetMode="External"/><Relationship Id="rId1" Type="http://schemas.openxmlformats.org/officeDocument/2006/relationships/externalLinkPath" Target="/DE09F70A/COSTO%20DE%20PROPIEDAD.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asepulveda_invias_gov_co/Documents/2.%20SEP%202025/1.%20GUIA%20DE%20ESTRUCTURACI&#211;N/MATRIZ%20RANGO%20DE%20COSTOS%20DE%20INTERVENTORIA%20-%20GUIA%20PUBLICAR%202025.xlsx" TargetMode="External"/><Relationship Id="rId1" Type="http://schemas.openxmlformats.org/officeDocument/2006/relationships/externalLinkPath" Target="/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ow r="3">
          <cell r="B3">
            <v>3</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6">
          <cell r="D6">
            <v>43666</v>
          </cell>
        </row>
      </sheetData>
      <sheetData sheetId="71">
        <row r="6">
          <cell r="D6">
            <v>0</v>
          </cell>
        </row>
      </sheetData>
      <sheetData sheetId="72">
        <row r="6">
          <cell r="D6">
            <v>43666</v>
          </cell>
        </row>
      </sheetData>
      <sheetData sheetId="73">
        <row r="6">
          <cell r="D6">
            <v>0</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row r="10">
          <cell r="M10">
            <v>1302940.7487084535</v>
          </cell>
        </row>
      </sheetData>
      <sheetData sheetId="90">
        <row r="6">
          <cell r="D6">
            <v>0</v>
          </cell>
        </row>
      </sheetData>
      <sheetData sheetId="91">
        <row r="6">
          <cell r="D6">
            <v>0</v>
          </cell>
        </row>
      </sheetData>
      <sheetData sheetId="92">
        <row r="6">
          <cell r="D6">
            <v>0</v>
          </cell>
        </row>
      </sheetData>
      <sheetData sheetId="93">
        <row r="10">
          <cell r="M10">
            <v>1302940.7487084535</v>
          </cell>
        </row>
      </sheetData>
      <sheetData sheetId="94">
        <row r="6">
          <cell r="D6">
            <v>0</v>
          </cell>
        </row>
      </sheetData>
      <sheetData sheetId="95">
        <row r="6">
          <cell r="D6" t="str">
            <v>Base tratada con asfalto (BTA)</v>
          </cell>
        </row>
      </sheetData>
      <sheetData sheetId="96">
        <row r="6">
          <cell r="D6">
            <v>0</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row r="10">
          <cell r="M10">
            <v>1302940.7487084535</v>
          </cell>
        </row>
      </sheetData>
      <sheetData sheetId="109">
        <row r="6">
          <cell r="D6">
            <v>0</v>
          </cell>
        </row>
      </sheetData>
      <sheetData sheetId="110">
        <row r="10">
          <cell r="M10">
            <v>1302940.7487084535</v>
          </cell>
        </row>
      </sheetData>
      <sheetData sheetId="111">
        <row r="10">
          <cell r="M10">
            <v>1302940.7487084535</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t="str">
            <v>Base tratada con asfalto (BTA)</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row r="6">
          <cell r="D6">
            <v>43666</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6">
          <cell r="D6">
            <v>0</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ow r="6">
          <cell r="D6" t="str">
            <v>CONSORCIO CONSTRUCTOR PACIFICO 3</v>
          </cell>
        </row>
      </sheetData>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54150-094A-4916-A4F0-DF8C0F28DFCB}">
  <sheetPr>
    <tabColor theme="9" tint="0.39997558519241921"/>
  </sheetPr>
  <dimension ref="A1:GG82"/>
  <sheetViews>
    <sheetView topLeftCell="A15" zoomScale="80" zoomScaleNormal="80" workbookViewId="0">
      <selection activeCell="V10" sqref="V10:V12"/>
    </sheetView>
  </sheetViews>
  <sheetFormatPr baseColWidth="10" defaultColWidth="14.28515625" defaultRowHeight="16.5" x14ac:dyDescent="0.25"/>
  <cols>
    <col min="1" max="1" width="2.140625" style="100" customWidth="1"/>
    <col min="2" max="2" width="12" style="136" customWidth="1"/>
    <col min="3" max="3" width="58.7109375" style="136" customWidth="1"/>
    <col min="4" max="4" width="21.7109375" style="136" customWidth="1"/>
    <col min="5" max="5" width="18.140625" style="188" customWidth="1"/>
    <col min="6" max="6" width="17.7109375" style="100" customWidth="1"/>
    <col min="7" max="7" width="28.42578125" style="187" customWidth="1"/>
    <col min="8" max="8" width="24.42578125" style="100" customWidth="1"/>
    <col min="9" max="9" width="49.28515625" style="100" customWidth="1"/>
    <col min="10" max="10" width="28.85546875" style="100" customWidth="1"/>
    <col min="11" max="11" width="19.140625" style="100" customWidth="1"/>
    <col min="12" max="12" width="25.7109375" style="100" customWidth="1"/>
    <col min="13" max="13" width="21" style="100" customWidth="1"/>
    <col min="14" max="189" width="13.140625" style="100" customWidth="1"/>
    <col min="190" max="16384" width="14.28515625" style="100"/>
  </cols>
  <sheetData>
    <row r="1" spans="2:189" ht="11.25" customHeight="1" x14ac:dyDescent="0.25">
      <c r="B1" s="95"/>
      <c r="C1" s="96"/>
      <c r="D1" s="96"/>
      <c r="E1" s="97"/>
      <c r="F1" s="98"/>
      <c r="G1" s="99"/>
    </row>
    <row r="2" spans="2:189" x14ac:dyDescent="0.25">
      <c r="B2" s="267" t="s">
        <v>0</v>
      </c>
      <c r="C2" s="268"/>
      <c r="D2" s="268"/>
      <c r="E2" s="268"/>
      <c r="F2" s="268"/>
      <c r="G2" s="269"/>
    </row>
    <row r="3" spans="2:189" x14ac:dyDescent="0.25">
      <c r="B3" s="267" t="s">
        <v>1</v>
      </c>
      <c r="C3" s="268"/>
      <c r="D3" s="268"/>
      <c r="E3" s="268"/>
      <c r="F3" s="268"/>
      <c r="G3" s="269"/>
      <c r="H3" s="101"/>
    </row>
    <row r="4" spans="2:189" x14ac:dyDescent="0.25">
      <c r="B4" s="267" t="s">
        <v>2</v>
      </c>
      <c r="C4" s="268"/>
      <c r="D4" s="268"/>
      <c r="E4" s="268"/>
      <c r="F4" s="268"/>
      <c r="G4" s="269"/>
      <c r="H4" s="101"/>
    </row>
    <row r="5" spans="2:189" x14ac:dyDescent="0.25">
      <c r="B5" s="270" t="s">
        <v>3</v>
      </c>
      <c r="C5" s="271"/>
      <c r="D5" s="271"/>
      <c r="E5" s="271"/>
      <c r="F5" s="271"/>
      <c r="G5" s="272"/>
    </row>
    <row r="6" spans="2:189" ht="13.9" customHeight="1" x14ac:dyDescent="0.25">
      <c r="B6" s="273" t="s">
        <v>237</v>
      </c>
      <c r="C6" s="274"/>
      <c r="D6" s="274"/>
      <c r="E6" s="274"/>
      <c r="F6" s="274"/>
      <c r="G6" s="275"/>
    </row>
    <row r="7" spans="2:189" ht="33.75" customHeight="1" x14ac:dyDescent="0.25">
      <c r="B7" s="276" t="s">
        <v>4</v>
      </c>
      <c r="C7" s="277"/>
      <c r="D7" s="277"/>
      <c r="E7" s="277"/>
      <c r="F7" s="277"/>
      <c r="G7" s="278"/>
    </row>
    <row r="8" spans="2:189" ht="25.35" customHeight="1" x14ac:dyDescent="0.25">
      <c r="B8" s="279" t="s">
        <v>231</v>
      </c>
      <c r="C8" s="280"/>
      <c r="D8" s="281"/>
      <c r="E8" s="103" t="s">
        <v>6</v>
      </c>
      <c r="F8" s="282" t="s">
        <v>7</v>
      </c>
      <c r="G8" s="283"/>
    </row>
    <row r="9" spans="2:189" s="108" customFormat="1" ht="14.25" customHeight="1" thickBot="1" x14ac:dyDescent="0.3">
      <c r="B9" s="104"/>
      <c r="C9" s="105"/>
      <c r="D9" s="105"/>
      <c r="E9" s="106"/>
      <c r="F9" s="105"/>
      <c r="G9" s="107"/>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c r="FF9" s="100"/>
      <c r="FG9" s="100"/>
      <c r="FH9" s="100"/>
      <c r="FI9" s="100"/>
      <c r="FJ9" s="100"/>
      <c r="FK9" s="100"/>
      <c r="FL9" s="100"/>
      <c r="FM9" s="100"/>
      <c r="FN9" s="100"/>
      <c r="FO9" s="100"/>
      <c r="FP9" s="100"/>
      <c r="FQ9" s="100"/>
      <c r="FR9" s="100"/>
      <c r="FS9" s="100"/>
      <c r="FT9" s="100"/>
      <c r="FU9" s="100"/>
      <c r="FV9" s="100"/>
      <c r="FW9" s="100"/>
      <c r="FX9" s="100"/>
      <c r="FY9" s="100"/>
      <c r="FZ9" s="100"/>
      <c r="GA9" s="100"/>
      <c r="GB9" s="100"/>
      <c r="GC9" s="100"/>
      <c r="GD9" s="100"/>
      <c r="GE9" s="100"/>
      <c r="GF9" s="100"/>
      <c r="GG9" s="100"/>
    </row>
    <row r="10" spans="2:189" s="108" customFormat="1" ht="13.35" customHeight="1" x14ac:dyDescent="0.25">
      <c r="B10" s="284" t="s">
        <v>8</v>
      </c>
      <c r="C10" s="285"/>
      <c r="D10" s="109" t="s">
        <v>9</v>
      </c>
      <c r="E10" s="110" t="s">
        <v>10</v>
      </c>
      <c r="F10" s="109" t="s">
        <v>11</v>
      </c>
      <c r="G10" s="111" t="s">
        <v>12</v>
      </c>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c r="FF10" s="100"/>
      <c r="FG10" s="100"/>
      <c r="FH10" s="100"/>
      <c r="FI10" s="100"/>
      <c r="FJ10" s="100"/>
      <c r="FK10" s="100"/>
      <c r="FL10" s="100"/>
      <c r="FM10" s="100"/>
      <c r="FN10" s="100"/>
      <c r="FO10" s="100"/>
      <c r="FP10" s="100"/>
      <c r="FQ10" s="100"/>
      <c r="FR10" s="100"/>
      <c r="FS10" s="100"/>
      <c r="FT10" s="100"/>
      <c r="FU10" s="100"/>
      <c r="FV10" s="100"/>
      <c r="FW10" s="100"/>
      <c r="FX10" s="100"/>
      <c r="FY10" s="100"/>
      <c r="FZ10" s="100"/>
      <c r="GA10" s="100"/>
      <c r="GB10" s="100"/>
      <c r="GC10" s="100"/>
      <c r="GD10" s="100"/>
      <c r="GE10" s="100"/>
      <c r="GF10" s="100"/>
      <c r="GG10" s="100"/>
    </row>
    <row r="11" spans="2:189" s="108" customFormat="1" ht="14.85" customHeight="1" x14ac:dyDescent="0.25">
      <c r="B11" s="286"/>
      <c r="C11" s="287"/>
      <c r="D11" s="112" t="s">
        <v>13</v>
      </c>
      <c r="E11" s="113" t="s">
        <v>14</v>
      </c>
      <c r="F11" s="112" t="s">
        <v>15</v>
      </c>
      <c r="G11" s="114" t="s">
        <v>16</v>
      </c>
      <c r="H11" s="100"/>
      <c r="I11" s="100"/>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c r="FF11" s="100"/>
      <c r="FG11" s="100"/>
      <c r="FH11" s="100"/>
      <c r="FI11" s="100"/>
      <c r="FJ11" s="100"/>
      <c r="FK11" s="100"/>
      <c r="FL11" s="100"/>
      <c r="FM11" s="100"/>
      <c r="FN11" s="100"/>
      <c r="FO11" s="100"/>
      <c r="FP11" s="100"/>
      <c r="FQ11" s="100"/>
      <c r="FR11" s="100"/>
      <c r="FS11" s="100"/>
      <c r="FT11" s="100"/>
      <c r="FU11" s="100"/>
      <c r="FV11" s="100"/>
      <c r="FW11" s="100"/>
      <c r="FX11" s="100"/>
      <c r="FY11" s="100"/>
      <c r="FZ11" s="100"/>
      <c r="GA11" s="100"/>
      <c r="GB11" s="100"/>
      <c r="GC11" s="100"/>
      <c r="GD11" s="100"/>
      <c r="GE11" s="100"/>
      <c r="GF11" s="100"/>
      <c r="GG11" s="100"/>
    </row>
    <row r="12" spans="2:189" s="108" customFormat="1" ht="15" customHeight="1" thickBot="1" x14ac:dyDescent="0.3">
      <c r="B12" s="288"/>
      <c r="C12" s="289"/>
      <c r="D12" s="115" t="s">
        <v>17</v>
      </c>
      <c r="E12" s="116" t="s">
        <v>18</v>
      </c>
      <c r="F12" s="115" t="s">
        <v>19</v>
      </c>
      <c r="G12" s="117" t="s">
        <v>20</v>
      </c>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c r="FF12" s="100"/>
      <c r="FG12" s="100"/>
      <c r="FH12" s="100"/>
      <c r="FI12" s="100"/>
      <c r="FJ12" s="100"/>
      <c r="FK12" s="100"/>
      <c r="FL12" s="100"/>
      <c r="FM12" s="100"/>
      <c r="FN12" s="100"/>
      <c r="FO12" s="100"/>
      <c r="FP12" s="100"/>
      <c r="FQ12" s="100"/>
      <c r="FR12" s="100"/>
      <c r="FS12" s="100"/>
      <c r="FT12" s="100"/>
      <c r="FU12" s="100"/>
      <c r="FV12" s="100"/>
      <c r="FW12" s="100"/>
      <c r="FX12" s="100"/>
      <c r="FY12" s="100"/>
      <c r="FZ12" s="100"/>
      <c r="GA12" s="100"/>
      <c r="GB12" s="100"/>
      <c r="GC12" s="100"/>
      <c r="GD12" s="100"/>
      <c r="GE12" s="100"/>
      <c r="GF12" s="100"/>
      <c r="GG12" s="100"/>
    </row>
    <row r="13" spans="2:189" s="108" customFormat="1" ht="14.85" customHeight="1" thickBot="1" x14ac:dyDescent="0.3">
      <c r="B13" s="290" t="s">
        <v>238</v>
      </c>
      <c r="C13" s="291"/>
      <c r="D13" s="291"/>
      <c r="E13" s="291"/>
      <c r="F13" s="291"/>
      <c r="G13" s="292"/>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c r="FF13" s="100"/>
      <c r="FG13" s="100"/>
      <c r="FH13" s="100"/>
      <c r="FI13" s="100"/>
      <c r="FJ13" s="100"/>
      <c r="FK13" s="100"/>
      <c r="FL13" s="100"/>
      <c r="FM13" s="100"/>
      <c r="FN13" s="100"/>
      <c r="FO13" s="100"/>
      <c r="FP13" s="100"/>
      <c r="FQ13" s="100"/>
      <c r="FR13" s="100"/>
      <c r="FS13" s="100"/>
      <c r="FT13" s="100"/>
      <c r="FU13" s="100"/>
      <c r="FV13" s="100"/>
      <c r="FW13" s="100"/>
      <c r="FX13" s="100"/>
      <c r="FY13" s="100"/>
      <c r="FZ13" s="100"/>
      <c r="GA13" s="100"/>
      <c r="GB13" s="100"/>
      <c r="GC13" s="100"/>
      <c r="GD13" s="100"/>
      <c r="GE13" s="100"/>
      <c r="GF13" s="100"/>
      <c r="GG13" s="100"/>
    </row>
    <row r="14" spans="2:189" s="108" customFormat="1" ht="27" customHeight="1" x14ac:dyDescent="0.25">
      <c r="B14" s="190" t="s">
        <v>239</v>
      </c>
      <c r="C14" s="191" t="s">
        <v>22</v>
      </c>
      <c r="D14" s="191"/>
      <c r="E14" s="192"/>
      <c r="F14" s="191"/>
      <c r="G14" s="193"/>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row>
    <row r="15" spans="2:189" s="108" customFormat="1" ht="18" customHeight="1" x14ac:dyDescent="0.25">
      <c r="B15" s="126">
        <v>1</v>
      </c>
      <c r="C15" s="118" t="s">
        <v>23</v>
      </c>
      <c r="D15" s="119"/>
      <c r="E15" s="120"/>
      <c r="F15" s="121">
        <v>2</v>
      </c>
      <c r="G15" s="128"/>
      <c r="H15" s="265"/>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c r="FF15" s="100"/>
      <c r="FG15" s="100"/>
      <c r="FH15" s="100"/>
      <c r="FI15" s="100"/>
      <c r="FJ15" s="100"/>
      <c r="FK15" s="100"/>
      <c r="FL15" s="100"/>
      <c r="FM15" s="100"/>
      <c r="FN15" s="100"/>
      <c r="FO15" s="100"/>
      <c r="FP15" s="100"/>
      <c r="FQ15" s="100"/>
      <c r="FR15" s="100"/>
      <c r="FS15" s="100"/>
      <c r="FT15" s="100"/>
      <c r="FU15" s="100"/>
      <c r="FV15" s="100"/>
      <c r="FW15" s="100"/>
      <c r="FX15" s="100"/>
      <c r="FY15" s="100"/>
      <c r="FZ15" s="100"/>
      <c r="GA15" s="100"/>
      <c r="GB15" s="100"/>
      <c r="GC15" s="100"/>
      <c r="GD15" s="100"/>
      <c r="GE15" s="100"/>
      <c r="GF15" s="100"/>
      <c r="GG15" s="100"/>
    </row>
    <row r="16" spans="2:189" s="108" customFormat="1" ht="18" customHeight="1" x14ac:dyDescent="0.25">
      <c r="B16" s="126">
        <v>2</v>
      </c>
      <c r="C16" s="118" t="s">
        <v>24</v>
      </c>
      <c r="D16" s="119"/>
      <c r="E16" s="120"/>
      <c r="F16" s="121">
        <v>5</v>
      </c>
      <c r="G16" s="128"/>
      <c r="H16" s="265"/>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c r="FF16" s="100"/>
      <c r="FG16" s="100"/>
      <c r="FH16" s="100"/>
      <c r="FI16" s="100"/>
      <c r="FJ16" s="100"/>
      <c r="FK16" s="100"/>
      <c r="FL16" s="100"/>
      <c r="FM16" s="100"/>
      <c r="FN16" s="100"/>
      <c r="FO16" s="100"/>
      <c r="FP16" s="100"/>
      <c r="FQ16" s="100"/>
      <c r="FR16" s="100"/>
      <c r="FS16" s="100"/>
      <c r="FT16" s="100"/>
      <c r="FU16" s="100"/>
      <c r="FV16" s="100"/>
      <c r="FW16" s="100"/>
      <c r="FX16" s="100"/>
      <c r="FY16" s="100"/>
      <c r="FZ16" s="100"/>
      <c r="GA16" s="100"/>
      <c r="GB16" s="100"/>
      <c r="GC16" s="100"/>
      <c r="GD16" s="100"/>
      <c r="GE16" s="100"/>
      <c r="GF16" s="100"/>
      <c r="GG16" s="100"/>
    </row>
    <row r="17" spans="2:189" s="108" customFormat="1" ht="18" customHeight="1" thickBot="1" x14ac:dyDescent="0.3">
      <c r="B17" s="126">
        <v>3</v>
      </c>
      <c r="C17" s="118" t="s">
        <v>25</v>
      </c>
      <c r="D17" s="119"/>
      <c r="E17" s="120"/>
      <c r="F17" s="121">
        <v>5</v>
      </c>
      <c r="G17" s="128"/>
      <c r="H17" s="101"/>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c r="FF17" s="100"/>
      <c r="FG17" s="100"/>
      <c r="FH17" s="100"/>
      <c r="FI17" s="100"/>
      <c r="FJ17" s="100"/>
      <c r="FK17" s="100"/>
      <c r="FL17" s="100"/>
      <c r="FM17" s="100"/>
      <c r="FN17" s="100"/>
      <c r="FO17" s="100"/>
      <c r="FP17" s="100"/>
      <c r="FQ17" s="100"/>
      <c r="FR17" s="100"/>
      <c r="FS17" s="100"/>
      <c r="FT17" s="100"/>
      <c r="FU17" s="100"/>
      <c r="FV17" s="100"/>
      <c r="FW17" s="100"/>
      <c r="FX17" s="100"/>
      <c r="FY17" s="100"/>
      <c r="FZ17" s="100"/>
      <c r="GA17" s="100"/>
      <c r="GB17" s="100"/>
      <c r="GC17" s="100"/>
      <c r="GD17" s="100"/>
      <c r="GE17" s="100"/>
      <c r="GF17" s="100"/>
      <c r="GG17" s="100"/>
    </row>
    <row r="18" spans="2:189" s="108" customFormat="1" ht="45.75" customHeight="1" thickBot="1" x14ac:dyDescent="0.3">
      <c r="B18" s="194"/>
      <c r="C18" s="213" t="s">
        <v>26</v>
      </c>
      <c r="D18" s="122"/>
      <c r="E18" s="123"/>
      <c r="F18" s="124"/>
      <c r="G18" s="248">
        <v>12000000</v>
      </c>
      <c r="H18" s="238" t="s">
        <v>27</v>
      </c>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c r="FF18" s="100"/>
      <c r="FG18" s="100"/>
      <c r="FH18" s="100"/>
      <c r="FI18" s="100"/>
      <c r="FJ18" s="100"/>
      <c r="FK18" s="100"/>
      <c r="FL18" s="100"/>
      <c r="FM18" s="100"/>
      <c r="FN18" s="100"/>
      <c r="FO18" s="100"/>
      <c r="FP18" s="100"/>
      <c r="FQ18" s="100"/>
      <c r="FR18" s="100"/>
      <c r="FS18" s="100"/>
      <c r="FT18" s="100"/>
      <c r="FU18" s="100"/>
      <c r="FV18" s="100"/>
      <c r="FW18" s="100"/>
      <c r="FX18" s="100"/>
      <c r="FY18" s="100"/>
      <c r="FZ18" s="100"/>
      <c r="GA18" s="100"/>
      <c r="GB18" s="100"/>
      <c r="GC18" s="100"/>
      <c r="GD18" s="100"/>
      <c r="GE18" s="100"/>
      <c r="GF18" s="100"/>
      <c r="GG18" s="100"/>
    </row>
    <row r="19" spans="2:189" s="108" customFormat="1" ht="18.600000000000001" customHeight="1" x14ac:dyDescent="0.25">
      <c r="B19" s="194">
        <v>4</v>
      </c>
      <c r="C19" s="214" t="s">
        <v>232</v>
      </c>
      <c r="D19" s="119"/>
      <c r="E19" s="189"/>
      <c r="F19" s="121"/>
      <c r="G19" s="196"/>
      <c r="H19" s="234"/>
      <c r="I19" s="265"/>
      <c r="J19" s="101"/>
      <c r="K19" s="235"/>
      <c r="L19" s="235"/>
      <c r="M19" s="235"/>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row>
    <row r="20" spans="2:189" s="108" customFormat="1" ht="18.600000000000001" customHeight="1" x14ac:dyDescent="0.25">
      <c r="B20" s="194">
        <v>5</v>
      </c>
      <c r="C20" s="214" t="s">
        <v>28</v>
      </c>
      <c r="D20" s="119"/>
      <c r="E20" s="189"/>
      <c r="F20" s="121"/>
      <c r="G20" s="196"/>
      <c r="H20" s="101"/>
      <c r="I20" s="265"/>
      <c r="J20" s="101"/>
      <c r="K20" s="236"/>
      <c r="L20" s="235"/>
      <c r="M20" s="235"/>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c r="FF20" s="100"/>
      <c r="FG20" s="100"/>
      <c r="FH20" s="100"/>
      <c r="FI20" s="100"/>
      <c r="FJ20" s="100"/>
      <c r="FK20" s="100"/>
      <c r="FL20" s="100"/>
      <c r="FM20" s="100"/>
      <c r="FN20" s="100"/>
      <c r="FO20" s="100"/>
      <c r="FP20" s="100"/>
      <c r="FQ20" s="100"/>
      <c r="FR20" s="100"/>
      <c r="FS20" s="100"/>
      <c r="FT20" s="100"/>
      <c r="FU20" s="100"/>
      <c r="FV20" s="100"/>
      <c r="FW20" s="100"/>
      <c r="FX20" s="100"/>
      <c r="FY20" s="100"/>
      <c r="FZ20" s="100"/>
      <c r="GA20" s="100"/>
      <c r="GB20" s="100"/>
      <c r="GC20" s="100"/>
      <c r="GD20" s="100"/>
      <c r="GE20" s="100"/>
      <c r="GF20" s="100"/>
      <c r="GG20" s="100"/>
    </row>
    <row r="21" spans="2:189" s="108" customFormat="1" ht="18.600000000000001" customHeight="1" x14ac:dyDescent="0.25">
      <c r="B21" s="194">
        <v>6</v>
      </c>
      <c r="C21" s="214" t="s">
        <v>29</v>
      </c>
      <c r="D21" s="119"/>
      <c r="E21" s="189"/>
      <c r="F21" s="121"/>
      <c r="G21" s="196"/>
      <c r="H21" s="200"/>
      <c r="I21" s="235"/>
      <c r="J21" s="235"/>
      <c r="K21" s="236"/>
      <c r="L21" s="235"/>
      <c r="M21" s="235"/>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c r="FF21" s="100"/>
      <c r="FG21" s="100"/>
      <c r="FH21" s="100"/>
      <c r="FI21" s="100"/>
      <c r="FJ21" s="100"/>
      <c r="FK21" s="100"/>
      <c r="FL21" s="100"/>
      <c r="FM21" s="100"/>
      <c r="FN21" s="100"/>
      <c r="FO21" s="100"/>
      <c r="FP21" s="100"/>
      <c r="FQ21" s="100"/>
      <c r="FR21" s="100"/>
      <c r="FS21" s="100"/>
      <c r="FT21" s="100"/>
      <c r="FU21" s="100"/>
      <c r="FV21" s="100"/>
      <c r="FW21" s="100"/>
      <c r="FX21" s="100"/>
      <c r="FY21" s="100"/>
      <c r="FZ21" s="100"/>
      <c r="GA21" s="100"/>
      <c r="GB21" s="100"/>
      <c r="GC21" s="100"/>
      <c r="GD21" s="100"/>
      <c r="GE21" s="100"/>
      <c r="GF21" s="100"/>
      <c r="GG21" s="100"/>
    </row>
    <row r="22" spans="2:189" s="108" customFormat="1" ht="18.600000000000001" customHeight="1" x14ac:dyDescent="0.25">
      <c r="B22" s="194">
        <v>7</v>
      </c>
      <c r="C22" s="214" t="s">
        <v>30</v>
      </c>
      <c r="D22" s="119"/>
      <c r="E22" s="189"/>
      <c r="F22" s="121"/>
      <c r="G22" s="196"/>
      <c r="H22" s="101"/>
      <c r="I22" s="235"/>
      <c r="J22" s="235"/>
      <c r="K22" s="236"/>
      <c r="L22" s="235"/>
      <c r="M22" s="235"/>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c r="FF22" s="100"/>
      <c r="FG22" s="100"/>
      <c r="FH22" s="100"/>
      <c r="FI22" s="100"/>
      <c r="FJ22" s="100"/>
      <c r="FK22" s="100"/>
      <c r="FL22" s="100"/>
      <c r="FM22" s="100"/>
      <c r="FN22" s="100"/>
      <c r="FO22" s="100"/>
      <c r="FP22" s="100"/>
      <c r="FQ22" s="100"/>
      <c r="FR22" s="100"/>
      <c r="FS22" s="100"/>
      <c r="FT22" s="100"/>
      <c r="FU22" s="100"/>
      <c r="FV22" s="100"/>
      <c r="FW22" s="100"/>
      <c r="FX22" s="100"/>
      <c r="FY22" s="100"/>
      <c r="FZ22" s="100"/>
      <c r="GA22" s="100"/>
      <c r="GB22" s="100"/>
      <c r="GC22" s="100"/>
      <c r="GD22" s="100"/>
      <c r="GE22" s="100"/>
      <c r="GF22" s="100"/>
      <c r="GG22" s="100"/>
    </row>
    <row r="23" spans="2:189" s="108" customFormat="1" ht="18.600000000000001" customHeight="1" x14ac:dyDescent="0.25">
      <c r="B23" s="194">
        <v>8</v>
      </c>
      <c r="C23" s="214" t="s">
        <v>31</v>
      </c>
      <c r="D23" s="119"/>
      <c r="E23" s="189"/>
      <c r="F23" s="121"/>
      <c r="G23" s="196"/>
      <c r="H23" s="101"/>
      <c r="I23" s="235"/>
      <c r="J23" s="235"/>
      <c r="K23" s="236"/>
      <c r="L23" s="235"/>
      <c r="M23" s="235"/>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c r="FF23" s="100"/>
      <c r="FG23" s="100"/>
      <c r="FH23" s="100"/>
      <c r="FI23" s="100"/>
      <c r="FJ23" s="100"/>
      <c r="FK23" s="100"/>
      <c r="FL23" s="100"/>
      <c r="FM23" s="100"/>
      <c r="FN23" s="100"/>
      <c r="FO23" s="100"/>
      <c r="FP23" s="100"/>
      <c r="FQ23" s="100"/>
      <c r="FR23" s="100"/>
      <c r="FS23" s="100"/>
      <c r="FT23" s="100"/>
      <c r="FU23" s="100"/>
      <c r="FV23" s="100"/>
      <c r="FW23" s="100"/>
      <c r="FX23" s="100"/>
      <c r="FY23" s="100"/>
      <c r="FZ23" s="100"/>
      <c r="GA23" s="100"/>
      <c r="GB23" s="100"/>
      <c r="GC23" s="100"/>
      <c r="GD23" s="100"/>
      <c r="GE23" s="100"/>
      <c r="GF23" s="100"/>
      <c r="GG23" s="100"/>
    </row>
    <row r="24" spans="2:189" s="108" customFormat="1" ht="18.600000000000001" customHeight="1" x14ac:dyDescent="0.25">
      <c r="B24" s="194">
        <v>9</v>
      </c>
      <c r="C24" s="214" t="s">
        <v>32</v>
      </c>
      <c r="D24" s="119"/>
      <c r="E24" s="189"/>
      <c r="F24" s="121"/>
      <c r="G24" s="196"/>
      <c r="H24" s="101"/>
      <c r="I24" s="235"/>
      <c r="J24" s="235"/>
      <c r="K24" s="236"/>
      <c r="L24" s="235"/>
      <c r="M24" s="235"/>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c r="FF24" s="100"/>
      <c r="FG24" s="100"/>
      <c r="FH24" s="100"/>
      <c r="FI24" s="100"/>
      <c r="FJ24" s="100"/>
      <c r="FK24" s="100"/>
      <c r="FL24" s="100"/>
      <c r="FM24" s="100"/>
      <c r="FN24" s="100"/>
      <c r="FO24" s="100"/>
      <c r="FP24" s="100"/>
      <c r="FQ24" s="100"/>
      <c r="FR24" s="100"/>
      <c r="FS24" s="100"/>
      <c r="FT24" s="100"/>
      <c r="FU24" s="100"/>
      <c r="FV24" s="100"/>
      <c r="FW24" s="100"/>
      <c r="FX24" s="100"/>
      <c r="FY24" s="100"/>
      <c r="FZ24" s="100"/>
      <c r="GA24" s="100"/>
      <c r="GB24" s="100"/>
      <c r="GC24" s="100"/>
      <c r="GD24" s="100"/>
      <c r="GE24" s="100"/>
      <c r="GF24" s="100"/>
      <c r="GG24" s="100"/>
    </row>
    <row r="25" spans="2:189" s="108" customFormat="1" ht="18.600000000000001" customHeight="1" x14ac:dyDescent="0.25">
      <c r="B25" s="194">
        <v>10</v>
      </c>
      <c r="C25" s="214" t="s">
        <v>236</v>
      </c>
      <c r="D25" s="119"/>
      <c r="E25" s="189"/>
      <c r="F25" s="121"/>
      <c r="G25" s="196"/>
      <c r="H25" s="101"/>
      <c r="I25" s="235"/>
      <c r="J25" s="235"/>
      <c r="K25" s="236"/>
      <c r="L25" s="235"/>
      <c r="M25" s="235"/>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c r="FF25" s="100"/>
      <c r="FG25" s="100"/>
      <c r="FH25" s="100"/>
      <c r="FI25" s="100"/>
      <c r="FJ25" s="100"/>
      <c r="FK25" s="100"/>
      <c r="FL25" s="100"/>
      <c r="FM25" s="100"/>
      <c r="FN25" s="100"/>
      <c r="FO25" s="100"/>
      <c r="FP25" s="100"/>
      <c r="FQ25" s="100"/>
      <c r="FR25" s="100"/>
      <c r="FS25" s="100"/>
      <c r="FT25" s="100"/>
      <c r="FU25" s="100"/>
      <c r="FV25" s="100"/>
      <c r="FW25" s="100"/>
      <c r="FX25" s="100"/>
      <c r="FY25" s="100"/>
      <c r="FZ25" s="100"/>
      <c r="GA25" s="100"/>
      <c r="GB25" s="100"/>
      <c r="GC25" s="100"/>
      <c r="GD25" s="100"/>
      <c r="GE25" s="100"/>
      <c r="GF25" s="100"/>
      <c r="GG25" s="100"/>
    </row>
    <row r="26" spans="2:189" s="108" customFormat="1" ht="18" customHeight="1" x14ac:dyDescent="0.25">
      <c r="B26" s="126">
        <v>11</v>
      </c>
      <c r="C26" s="118" t="s">
        <v>34</v>
      </c>
      <c r="D26" s="119"/>
      <c r="E26" s="120"/>
      <c r="F26" s="121">
        <v>2.5</v>
      </c>
      <c r="G26" s="128"/>
      <c r="H26" s="101"/>
      <c r="I26" s="235"/>
      <c r="J26" s="235"/>
      <c r="K26" s="236"/>
      <c r="L26" s="235"/>
      <c r="M26" s="235"/>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c r="FF26" s="100"/>
      <c r="FG26" s="100"/>
      <c r="FH26" s="100"/>
      <c r="FI26" s="100"/>
      <c r="FJ26" s="100"/>
      <c r="FK26" s="100"/>
      <c r="FL26" s="100"/>
      <c r="FM26" s="100"/>
      <c r="FN26" s="100"/>
      <c r="FO26" s="100"/>
      <c r="FP26" s="100"/>
      <c r="FQ26" s="100"/>
      <c r="FR26" s="100"/>
      <c r="FS26" s="100"/>
      <c r="FT26" s="100"/>
      <c r="FU26" s="100"/>
      <c r="FV26" s="100"/>
      <c r="FW26" s="100"/>
      <c r="FX26" s="100"/>
      <c r="FY26" s="100"/>
      <c r="FZ26" s="100"/>
      <c r="GA26" s="100"/>
      <c r="GB26" s="100"/>
      <c r="GC26" s="100"/>
      <c r="GD26" s="100"/>
      <c r="GE26" s="100"/>
      <c r="GF26" s="100"/>
      <c r="GG26" s="100"/>
    </row>
    <row r="27" spans="2:189" s="108" customFormat="1" ht="18" customHeight="1" x14ac:dyDescent="0.25">
      <c r="B27" s="126">
        <v>12</v>
      </c>
      <c r="C27" s="118" t="s">
        <v>35</v>
      </c>
      <c r="D27" s="119"/>
      <c r="E27" s="120"/>
      <c r="F27" s="121">
        <v>2.5</v>
      </c>
      <c r="G27" s="128"/>
      <c r="H27" s="101"/>
      <c r="I27" s="235"/>
      <c r="J27" s="235"/>
      <c r="K27" s="236"/>
      <c r="L27" s="235"/>
      <c r="M27" s="235"/>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c r="FF27" s="100"/>
      <c r="FG27" s="100"/>
      <c r="FH27" s="100"/>
      <c r="FI27" s="100"/>
      <c r="FJ27" s="100"/>
      <c r="FK27" s="100"/>
      <c r="FL27" s="100"/>
      <c r="FM27" s="100"/>
      <c r="FN27" s="100"/>
      <c r="FO27" s="100"/>
      <c r="FP27" s="100"/>
      <c r="FQ27" s="100"/>
      <c r="FR27" s="100"/>
      <c r="FS27" s="100"/>
      <c r="FT27" s="100"/>
      <c r="FU27" s="100"/>
      <c r="FV27" s="100"/>
      <c r="FW27" s="100"/>
      <c r="FX27" s="100"/>
      <c r="FY27" s="100"/>
      <c r="FZ27" s="100"/>
      <c r="GA27" s="100"/>
      <c r="GB27" s="100"/>
      <c r="GC27" s="100"/>
      <c r="GD27" s="100"/>
      <c r="GE27" s="100"/>
      <c r="GF27" s="100"/>
      <c r="GG27" s="100"/>
    </row>
    <row r="28" spans="2:189" s="108" customFormat="1" ht="18" customHeight="1" x14ac:dyDescent="0.25">
      <c r="B28" s="126">
        <v>13</v>
      </c>
      <c r="C28" s="118" t="s">
        <v>36</v>
      </c>
      <c r="D28" s="119"/>
      <c r="E28" s="120"/>
      <c r="F28" s="121">
        <v>5</v>
      </c>
      <c r="G28" s="128"/>
      <c r="H28" s="101"/>
      <c r="I28" s="235"/>
      <c r="J28" s="235"/>
      <c r="K28" s="235"/>
      <c r="L28" s="235"/>
      <c r="M28" s="235"/>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c r="FF28" s="100"/>
      <c r="FG28" s="100"/>
      <c r="FH28" s="100"/>
      <c r="FI28" s="100"/>
      <c r="FJ28" s="100"/>
      <c r="FK28" s="100"/>
      <c r="FL28" s="100"/>
      <c r="FM28" s="100"/>
      <c r="FN28" s="100"/>
      <c r="FO28" s="100"/>
      <c r="FP28" s="100"/>
      <c r="FQ28" s="100"/>
      <c r="FR28" s="100"/>
      <c r="FS28" s="100"/>
      <c r="FT28" s="100"/>
      <c r="FU28" s="100"/>
      <c r="FV28" s="100"/>
      <c r="FW28" s="100"/>
      <c r="FX28" s="100"/>
      <c r="FY28" s="100"/>
      <c r="FZ28" s="100"/>
      <c r="GA28" s="100"/>
      <c r="GB28" s="100"/>
      <c r="GC28" s="100"/>
      <c r="GD28" s="100"/>
      <c r="GE28" s="100"/>
      <c r="GF28" s="100"/>
      <c r="GG28" s="100"/>
    </row>
    <row r="29" spans="2:189" s="108" customFormat="1" ht="18" customHeight="1" x14ac:dyDescent="0.25">
      <c r="B29" s="126">
        <v>14</v>
      </c>
      <c r="C29" s="118" t="s">
        <v>37</v>
      </c>
      <c r="D29" s="119"/>
      <c r="E29" s="120"/>
      <c r="F29" s="121">
        <v>1</v>
      </c>
      <c r="G29" s="128"/>
      <c r="H29" s="101"/>
      <c r="I29" s="100"/>
      <c r="J29" s="100"/>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c r="FF29" s="100"/>
      <c r="FG29" s="100"/>
      <c r="FH29" s="100"/>
      <c r="FI29" s="100"/>
      <c r="FJ29" s="100"/>
      <c r="FK29" s="100"/>
      <c r="FL29" s="100"/>
      <c r="FM29" s="100"/>
      <c r="FN29" s="100"/>
      <c r="FO29" s="100"/>
      <c r="FP29" s="100"/>
      <c r="FQ29" s="100"/>
      <c r="FR29" s="100"/>
      <c r="FS29" s="100"/>
      <c r="FT29" s="100"/>
      <c r="FU29" s="100"/>
      <c r="FV29" s="100"/>
      <c r="FW29" s="100"/>
      <c r="FX29" s="100"/>
      <c r="FY29" s="100"/>
      <c r="FZ29" s="100"/>
      <c r="GA29" s="100"/>
      <c r="GB29" s="100"/>
      <c r="GC29" s="100"/>
      <c r="GD29" s="100"/>
      <c r="GE29" s="100"/>
      <c r="GF29" s="100"/>
      <c r="GG29" s="100"/>
    </row>
    <row r="30" spans="2:189" s="108" customFormat="1" ht="18" customHeight="1" x14ac:dyDescent="0.25">
      <c r="B30" s="126">
        <v>15</v>
      </c>
      <c r="C30" s="118" t="s">
        <v>38</v>
      </c>
      <c r="D30" s="119"/>
      <c r="E30" s="120"/>
      <c r="F30" s="121">
        <v>1</v>
      </c>
      <c r="G30" s="128"/>
      <c r="H30" s="101"/>
      <c r="I30" s="100"/>
      <c r="J30" s="100"/>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c r="FF30" s="100"/>
      <c r="FG30" s="100"/>
      <c r="FH30" s="100"/>
      <c r="FI30" s="100"/>
      <c r="FJ30" s="100"/>
      <c r="FK30" s="100"/>
      <c r="FL30" s="100"/>
      <c r="FM30" s="100"/>
      <c r="FN30" s="100"/>
      <c r="FO30" s="100"/>
      <c r="FP30" s="100"/>
      <c r="FQ30" s="100"/>
      <c r="FR30" s="100"/>
      <c r="FS30" s="100"/>
      <c r="FT30" s="100"/>
      <c r="FU30" s="100"/>
      <c r="FV30" s="100"/>
      <c r="FW30" s="100"/>
      <c r="FX30" s="100"/>
      <c r="FY30" s="100"/>
      <c r="FZ30" s="100"/>
      <c r="GA30" s="100"/>
      <c r="GB30" s="100"/>
      <c r="GC30" s="100"/>
      <c r="GD30" s="100"/>
      <c r="GE30" s="100"/>
      <c r="GF30" s="100"/>
      <c r="GG30" s="100"/>
    </row>
    <row r="31" spans="2:189" s="108" customFormat="1" ht="18" customHeight="1" x14ac:dyDescent="0.25">
      <c r="B31" s="126">
        <v>16</v>
      </c>
      <c r="C31" s="118" t="s">
        <v>39</v>
      </c>
      <c r="D31" s="119"/>
      <c r="E31" s="120"/>
      <c r="F31" s="121">
        <v>2.5</v>
      </c>
      <c r="G31" s="128"/>
      <c r="H31" s="101"/>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c r="FF31" s="100"/>
      <c r="FG31" s="100"/>
      <c r="FH31" s="100"/>
      <c r="FI31" s="100"/>
      <c r="FJ31" s="100"/>
      <c r="FK31" s="100"/>
      <c r="FL31" s="100"/>
      <c r="FM31" s="100"/>
      <c r="FN31" s="100"/>
      <c r="FO31" s="100"/>
      <c r="FP31" s="100"/>
      <c r="FQ31" s="100"/>
      <c r="FR31" s="100"/>
      <c r="FS31" s="100"/>
      <c r="FT31" s="100"/>
      <c r="FU31" s="100"/>
      <c r="FV31" s="100"/>
      <c r="FW31" s="100"/>
      <c r="FX31" s="100"/>
      <c r="FY31" s="100"/>
      <c r="FZ31" s="100"/>
      <c r="GA31" s="100"/>
      <c r="GB31" s="100"/>
      <c r="GC31" s="100"/>
      <c r="GD31" s="100"/>
      <c r="GE31" s="100"/>
      <c r="GF31" s="100"/>
      <c r="GG31" s="100"/>
    </row>
    <row r="32" spans="2:189" s="108" customFormat="1" ht="18" customHeight="1" x14ac:dyDescent="0.25">
      <c r="B32" s="126">
        <v>17</v>
      </c>
      <c r="C32" s="118" t="s">
        <v>40</v>
      </c>
      <c r="D32" s="119"/>
      <c r="E32" s="120"/>
      <c r="F32" s="121">
        <v>2.5</v>
      </c>
      <c r="G32" s="128"/>
      <c r="H32" s="101"/>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c r="FF32" s="100"/>
      <c r="FG32" s="100"/>
      <c r="FH32" s="100"/>
      <c r="FI32" s="100"/>
      <c r="FJ32" s="100"/>
      <c r="FK32" s="100"/>
      <c r="FL32" s="100"/>
      <c r="FM32" s="100"/>
      <c r="FN32" s="100"/>
      <c r="FO32" s="100"/>
      <c r="FP32" s="100"/>
      <c r="FQ32" s="100"/>
      <c r="FR32" s="100"/>
      <c r="FS32" s="100"/>
      <c r="FT32" s="100"/>
      <c r="FU32" s="100"/>
      <c r="FV32" s="100"/>
      <c r="FW32" s="100"/>
      <c r="FX32" s="100"/>
      <c r="FY32" s="100"/>
      <c r="FZ32" s="100"/>
      <c r="GA32" s="100"/>
      <c r="GB32" s="100"/>
      <c r="GC32" s="100"/>
      <c r="GD32" s="100"/>
      <c r="GE32" s="100"/>
      <c r="GF32" s="100"/>
      <c r="GG32" s="100"/>
    </row>
    <row r="33" spans="2:189" s="108" customFormat="1" ht="18" customHeight="1" x14ac:dyDescent="0.25">
      <c r="B33" s="197"/>
      <c r="C33" s="256" t="s">
        <v>41</v>
      </c>
      <c r="D33" s="256"/>
      <c r="E33" s="256"/>
      <c r="F33" s="256"/>
      <c r="G33" s="266"/>
      <c r="H33" s="100"/>
      <c r="I33" s="100"/>
      <c r="J33" s="100"/>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c r="FF33" s="100"/>
      <c r="FG33" s="100"/>
      <c r="FH33" s="100"/>
      <c r="FI33" s="100"/>
      <c r="FJ33" s="100"/>
      <c r="FK33" s="100"/>
      <c r="FL33" s="100"/>
      <c r="FM33" s="100"/>
      <c r="FN33" s="100"/>
      <c r="FO33" s="100"/>
      <c r="FP33" s="100"/>
      <c r="FQ33" s="100"/>
      <c r="FR33" s="100"/>
      <c r="FS33" s="100"/>
      <c r="FT33" s="100"/>
      <c r="FU33" s="100"/>
      <c r="FV33" s="100"/>
      <c r="FW33" s="100"/>
      <c r="FX33" s="100"/>
      <c r="FY33" s="100"/>
      <c r="FZ33" s="100"/>
      <c r="GA33" s="100"/>
      <c r="GB33" s="100"/>
      <c r="GC33" s="100"/>
    </row>
    <row r="34" spans="2:189" s="108" customFormat="1" x14ac:dyDescent="0.25">
      <c r="B34" s="126">
        <v>18</v>
      </c>
      <c r="C34" s="118" t="s">
        <v>42</v>
      </c>
      <c r="D34" s="119"/>
      <c r="E34" s="127"/>
      <c r="F34" s="121">
        <v>5</v>
      </c>
      <c r="G34" s="128"/>
      <c r="H34" s="100"/>
      <c r="I34" s="100"/>
      <c r="J34" s="100"/>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c r="FF34" s="100"/>
      <c r="FG34" s="100"/>
      <c r="FH34" s="100"/>
      <c r="FI34" s="100"/>
      <c r="FJ34" s="100"/>
      <c r="FK34" s="100"/>
      <c r="FL34" s="100"/>
      <c r="FM34" s="100"/>
      <c r="FN34" s="100"/>
      <c r="FO34" s="100"/>
      <c r="FP34" s="100"/>
      <c r="FQ34" s="100"/>
      <c r="FR34" s="100"/>
      <c r="FS34" s="100"/>
      <c r="FT34" s="100"/>
      <c r="FU34" s="100"/>
      <c r="FV34" s="100"/>
      <c r="FW34" s="100"/>
      <c r="FX34" s="100"/>
      <c r="FY34" s="100"/>
      <c r="FZ34" s="100"/>
      <c r="GA34" s="100"/>
      <c r="GB34" s="100"/>
      <c r="GC34" s="100"/>
    </row>
    <row r="35" spans="2:189" s="108" customFormat="1" ht="17.25" thickBot="1" x14ac:dyDescent="0.3">
      <c r="B35" s="197"/>
      <c r="C35" s="259" t="s">
        <v>43</v>
      </c>
      <c r="D35" s="260"/>
      <c r="E35" s="260"/>
      <c r="F35" s="260"/>
      <c r="G35" s="261"/>
      <c r="H35" s="100"/>
      <c r="I35" s="100"/>
      <c r="J35" s="100"/>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c r="FF35" s="100"/>
      <c r="FG35" s="100"/>
      <c r="FH35" s="100"/>
      <c r="FI35" s="100"/>
      <c r="FJ35" s="100"/>
      <c r="FK35" s="100"/>
      <c r="FL35" s="100"/>
      <c r="FM35" s="100"/>
      <c r="FN35" s="100"/>
      <c r="FO35" s="100"/>
      <c r="FP35" s="100"/>
      <c r="FQ35" s="100"/>
      <c r="FR35" s="100"/>
      <c r="FS35" s="100"/>
      <c r="FT35" s="100"/>
      <c r="FU35" s="100"/>
      <c r="FV35" s="100"/>
      <c r="FW35" s="100"/>
      <c r="FX35" s="100"/>
      <c r="FY35" s="100"/>
      <c r="FZ35" s="100"/>
      <c r="GA35" s="100"/>
      <c r="GB35" s="100"/>
      <c r="GC35" s="100"/>
    </row>
    <row r="36" spans="2:189" s="108" customFormat="1" ht="17.25" thickBot="1" x14ac:dyDescent="0.3">
      <c r="B36" s="126">
        <v>19</v>
      </c>
      <c r="C36" s="262" t="s">
        <v>44</v>
      </c>
      <c r="D36" s="263"/>
      <c r="E36" s="263"/>
      <c r="F36" s="264"/>
      <c r="G36" s="248">
        <v>3316890</v>
      </c>
      <c r="H36" s="238" t="s">
        <v>27</v>
      </c>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c r="FF36" s="100"/>
      <c r="FG36" s="100"/>
      <c r="FH36" s="100"/>
      <c r="FI36" s="100"/>
      <c r="FJ36" s="100"/>
      <c r="FK36" s="100"/>
      <c r="FL36" s="100"/>
      <c r="FM36" s="100"/>
      <c r="FN36" s="100"/>
      <c r="FO36" s="100"/>
      <c r="FP36" s="100"/>
      <c r="FQ36" s="100"/>
      <c r="FR36" s="100"/>
      <c r="FS36" s="100"/>
      <c r="FT36" s="100"/>
      <c r="FU36" s="100"/>
      <c r="FV36" s="100"/>
      <c r="FW36" s="100"/>
      <c r="FX36" s="100"/>
      <c r="FY36" s="100"/>
      <c r="FZ36" s="100"/>
      <c r="GA36" s="100"/>
      <c r="GB36" s="100"/>
      <c r="GC36" s="100"/>
    </row>
    <row r="37" spans="2:189" s="108" customFormat="1" ht="14.85" customHeight="1" thickBot="1" x14ac:dyDescent="0.3">
      <c r="B37" s="129"/>
      <c r="C37" s="256" t="s">
        <v>243</v>
      </c>
      <c r="D37" s="256"/>
      <c r="E37" s="256"/>
      <c r="F37" s="256"/>
      <c r="G37" s="198"/>
      <c r="H37" s="100"/>
      <c r="I37" s="100"/>
      <c r="J37" s="100"/>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c r="FF37" s="100"/>
      <c r="FG37" s="100"/>
      <c r="FH37" s="100"/>
      <c r="FI37" s="100"/>
      <c r="FJ37" s="100"/>
      <c r="FK37" s="100"/>
      <c r="FL37" s="100"/>
      <c r="FM37" s="100"/>
      <c r="FN37" s="100"/>
      <c r="FO37" s="100"/>
      <c r="FP37" s="100"/>
      <c r="FQ37" s="100"/>
      <c r="FR37" s="100"/>
      <c r="FS37" s="100"/>
      <c r="FT37" s="100"/>
      <c r="FU37" s="100"/>
      <c r="FV37" s="100"/>
      <c r="FW37" s="100"/>
      <c r="FX37" s="100"/>
      <c r="FY37" s="100"/>
      <c r="FZ37" s="100"/>
      <c r="GA37" s="100"/>
      <c r="GB37" s="100"/>
      <c r="GC37" s="100"/>
      <c r="GD37" s="100"/>
      <c r="GE37" s="100"/>
      <c r="GF37" s="100"/>
      <c r="GG37" s="100"/>
    </row>
    <row r="38" spans="2:189" s="108" customFormat="1" ht="18" customHeight="1" thickBot="1" x14ac:dyDescent="0.3">
      <c r="B38" s="130"/>
      <c r="C38" s="257" t="s">
        <v>244</v>
      </c>
      <c r="D38" s="257"/>
      <c r="E38" s="257"/>
      <c r="F38" s="257"/>
      <c r="G38" s="131">
        <v>2.36</v>
      </c>
      <c r="H38" s="238" t="s">
        <v>47</v>
      </c>
      <c r="I38" s="100"/>
      <c r="J38" s="100"/>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c r="FF38" s="100"/>
      <c r="FG38" s="100"/>
      <c r="FH38" s="100"/>
      <c r="FI38" s="100"/>
      <c r="FJ38" s="100"/>
      <c r="FK38" s="100"/>
      <c r="FL38" s="100"/>
      <c r="FM38" s="100"/>
      <c r="FN38" s="100"/>
      <c r="FO38" s="100"/>
      <c r="FP38" s="100"/>
      <c r="FQ38" s="100"/>
      <c r="FR38" s="100"/>
      <c r="FS38" s="100"/>
      <c r="FT38" s="100"/>
      <c r="FU38" s="100"/>
      <c r="FV38" s="100"/>
      <c r="FW38" s="100"/>
      <c r="FX38" s="100"/>
      <c r="FY38" s="100"/>
      <c r="FZ38" s="100"/>
      <c r="GA38" s="100"/>
      <c r="GB38" s="100"/>
      <c r="GC38" s="100"/>
      <c r="GD38" s="100"/>
      <c r="GE38" s="100"/>
      <c r="GF38" s="100"/>
      <c r="GG38" s="100"/>
    </row>
    <row r="39" spans="2:189" s="108" customFormat="1" ht="18" customHeight="1" thickBot="1" x14ac:dyDescent="0.3">
      <c r="B39" s="134"/>
      <c r="C39" s="258" t="s">
        <v>245</v>
      </c>
      <c r="D39" s="258"/>
      <c r="E39" s="258"/>
      <c r="F39" s="258"/>
      <c r="G39" s="135"/>
      <c r="H39" s="136"/>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c r="FF39" s="100"/>
      <c r="FG39" s="100"/>
      <c r="FH39" s="100"/>
      <c r="FI39" s="100"/>
      <c r="FJ39" s="100"/>
      <c r="FK39" s="100"/>
      <c r="FL39" s="100"/>
      <c r="FM39" s="100"/>
      <c r="FN39" s="100"/>
      <c r="FO39" s="100"/>
      <c r="FP39" s="100"/>
      <c r="FQ39" s="100"/>
      <c r="FR39" s="100"/>
      <c r="FS39" s="100"/>
      <c r="FT39" s="100"/>
      <c r="FU39" s="100"/>
      <c r="FV39" s="100"/>
      <c r="FW39" s="100"/>
      <c r="FX39" s="100"/>
      <c r="FY39" s="100"/>
      <c r="FZ39" s="100"/>
      <c r="GA39" s="100"/>
      <c r="GB39" s="100"/>
      <c r="GC39" s="100"/>
      <c r="GD39" s="100"/>
      <c r="GE39" s="100"/>
      <c r="GF39" s="100"/>
      <c r="GG39" s="100"/>
    </row>
    <row r="40" spans="2:189" s="108" customFormat="1" ht="18" customHeight="1" thickBot="1" x14ac:dyDescent="0.3">
      <c r="B40" s="293" t="s">
        <v>240</v>
      </c>
      <c r="C40" s="294"/>
      <c r="D40" s="294"/>
      <c r="E40" s="294"/>
      <c r="F40" s="294"/>
      <c r="G40" s="295"/>
      <c r="H40" s="137"/>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c r="FF40" s="100"/>
      <c r="FG40" s="100"/>
      <c r="FH40" s="100"/>
      <c r="FI40" s="100"/>
      <c r="FJ40" s="100"/>
      <c r="FK40" s="100"/>
      <c r="FL40" s="100"/>
      <c r="FM40" s="100"/>
      <c r="FN40" s="100"/>
      <c r="FO40" s="100"/>
      <c r="FP40" s="100"/>
      <c r="FQ40" s="100"/>
      <c r="FR40" s="100"/>
      <c r="FS40" s="100"/>
      <c r="FT40" s="100"/>
      <c r="FU40" s="100"/>
      <c r="FV40" s="100"/>
      <c r="FW40" s="100"/>
      <c r="FX40" s="100"/>
      <c r="FY40" s="100"/>
      <c r="FZ40" s="100"/>
      <c r="GA40" s="100"/>
      <c r="GB40" s="100"/>
      <c r="GC40" s="100"/>
      <c r="GD40" s="100"/>
      <c r="GE40" s="100"/>
      <c r="GF40" s="100"/>
      <c r="GG40" s="100"/>
    </row>
    <row r="41" spans="2:189" s="108" customFormat="1" ht="14.85" customHeight="1" x14ac:dyDescent="0.25">
      <c r="B41" s="296"/>
      <c r="C41" s="298" t="s">
        <v>50</v>
      </c>
      <c r="D41" s="298" t="s">
        <v>51</v>
      </c>
      <c r="E41" s="138" t="s">
        <v>52</v>
      </c>
      <c r="F41" s="300" t="s">
        <v>53</v>
      </c>
      <c r="G41" s="139" t="s">
        <v>12</v>
      </c>
      <c r="H41" s="125"/>
      <c r="I41" s="100"/>
      <c r="J41" s="100"/>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c r="FF41" s="100"/>
      <c r="FG41" s="100"/>
      <c r="FH41" s="100"/>
      <c r="FI41" s="100"/>
      <c r="FJ41" s="100"/>
      <c r="FK41" s="100"/>
      <c r="FL41" s="100"/>
      <c r="FM41" s="100"/>
      <c r="FN41" s="100"/>
      <c r="FO41" s="100"/>
      <c r="FP41" s="100"/>
      <c r="FQ41" s="100"/>
      <c r="FR41" s="100"/>
      <c r="FS41" s="100"/>
      <c r="FT41" s="100"/>
      <c r="FU41" s="100"/>
      <c r="FV41" s="100"/>
      <c r="FW41" s="100"/>
      <c r="FX41" s="100"/>
      <c r="FY41" s="100"/>
      <c r="FZ41" s="100"/>
      <c r="GA41" s="100"/>
      <c r="GB41" s="100"/>
      <c r="GC41" s="100"/>
      <c r="GD41" s="100"/>
      <c r="GE41" s="100"/>
      <c r="GF41" s="100"/>
      <c r="GG41" s="100"/>
    </row>
    <row r="42" spans="2:189" s="108" customFormat="1" ht="14.85" customHeight="1" x14ac:dyDescent="0.25">
      <c r="B42" s="297"/>
      <c r="C42" s="299"/>
      <c r="D42" s="299"/>
      <c r="E42" s="140" t="s">
        <v>54</v>
      </c>
      <c r="F42" s="301"/>
      <c r="G42" s="141" t="s">
        <v>16</v>
      </c>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c r="FV42" s="100"/>
      <c r="FW42" s="100"/>
      <c r="FX42" s="100"/>
      <c r="FY42" s="100"/>
      <c r="FZ42" s="100"/>
      <c r="GA42" s="100"/>
      <c r="GB42" s="100"/>
      <c r="GC42" s="100"/>
      <c r="GD42" s="100"/>
      <c r="GE42" s="100"/>
      <c r="GF42" s="100"/>
      <c r="GG42" s="100"/>
    </row>
    <row r="43" spans="2:189" s="108" customFormat="1" ht="15" customHeight="1" thickBot="1" x14ac:dyDescent="0.3">
      <c r="B43" s="297"/>
      <c r="C43" s="299"/>
      <c r="D43" s="299"/>
      <c r="E43" s="115" t="s">
        <v>55</v>
      </c>
      <c r="F43" s="115" t="s">
        <v>56</v>
      </c>
      <c r="G43" s="117" t="s">
        <v>57</v>
      </c>
      <c r="H43" s="100"/>
      <c r="I43" s="100"/>
      <c r="J43" s="100"/>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c r="FV43" s="100"/>
      <c r="FW43" s="100"/>
      <c r="FX43" s="100"/>
      <c r="FY43" s="100"/>
      <c r="FZ43" s="100"/>
      <c r="GA43" s="100"/>
      <c r="GB43" s="100"/>
      <c r="GC43" s="100"/>
      <c r="GD43" s="100"/>
      <c r="GE43" s="100"/>
      <c r="GF43" s="100"/>
      <c r="GG43" s="100"/>
    </row>
    <row r="44" spans="2:189" s="108" customFormat="1" ht="17.25" thickBot="1" x14ac:dyDescent="0.3">
      <c r="B44" s="142"/>
      <c r="C44" s="143" t="s">
        <v>58</v>
      </c>
      <c r="D44" s="144"/>
      <c r="E44" s="145"/>
      <c r="F44" s="146"/>
      <c r="G44" s="147"/>
      <c r="H44" s="100"/>
      <c r="I44" s="100"/>
      <c r="J44" s="100"/>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c r="FF44" s="100"/>
      <c r="FG44" s="100"/>
      <c r="FH44" s="100"/>
      <c r="FI44" s="100"/>
      <c r="FJ44" s="100"/>
      <c r="FK44" s="100"/>
      <c r="FL44" s="100"/>
      <c r="FM44" s="100"/>
      <c r="FN44" s="100"/>
      <c r="FO44" s="100"/>
      <c r="FP44" s="100"/>
      <c r="FQ44" s="100"/>
      <c r="FR44" s="100"/>
      <c r="FS44" s="100"/>
      <c r="FT44" s="100"/>
      <c r="FU44" s="100"/>
      <c r="FV44" s="100"/>
      <c r="FW44" s="100"/>
      <c r="FX44" s="100"/>
      <c r="FY44" s="100"/>
      <c r="FZ44" s="100"/>
      <c r="GA44" s="100"/>
      <c r="GB44" s="100"/>
      <c r="GC44" s="100"/>
      <c r="GD44" s="100"/>
      <c r="GE44" s="100"/>
      <c r="GF44" s="100"/>
      <c r="GG44" s="100"/>
    </row>
    <row r="45" spans="2:189" s="108" customFormat="1" ht="17.25" thickBot="1" x14ac:dyDescent="0.3">
      <c r="B45" s="148">
        <v>20</v>
      </c>
      <c r="C45" s="149" t="s">
        <v>59</v>
      </c>
      <c r="D45" s="150" t="s">
        <v>60</v>
      </c>
      <c r="E45" s="151"/>
      <c r="F45" s="152">
        <v>10</v>
      </c>
      <c r="G45" s="128"/>
      <c r="H45" s="100"/>
      <c r="I45" s="100"/>
      <c r="J45" s="100"/>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c r="FF45" s="100"/>
      <c r="FG45" s="100"/>
      <c r="FH45" s="100"/>
      <c r="FI45" s="100"/>
      <c r="FJ45" s="100"/>
      <c r="FK45" s="100"/>
      <c r="FL45" s="100"/>
      <c r="FM45" s="100"/>
      <c r="FN45" s="100"/>
      <c r="FO45" s="100"/>
      <c r="FP45" s="100"/>
      <c r="FQ45" s="100"/>
      <c r="FR45" s="100"/>
      <c r="FS45" s="100"/>
      <c r="FT45" s="100"/>
      <c r="FU45" s="100"/>
      <c r="FV45" s="100"/>
      <c r="FW45" s="100"/>
      <c r="FX45" s="100"/>
      <c r="FY45" s="100"/>
      <c r="FZ45" s="100"/>
      <c r="GA45" s="100"/>
      <c r="GB45" s="100"/>
      <c r="GC45" s="100"/>
      <c r="GD45" s="100"/>
      <c r="GE45" s="100"/>
      <c r="GF45" s="100"/>
      <c r="GG45" s="100"/>
    </row>
    <row r="46" spans="2:189" s="108" customFormat="1" ht="17.25" thickBot="1" x14ac:dyDescent="0.3">
      <c r="B46" s="142"/>
      <c r="C46" s="143" t="s">
        <v>61</v>
      </c>
      <c r="D46" s="144"/>
      <c r="E46" s="145"/>
      <c r="F46" s="146"/>
      <c r="G46" s="147"/>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c r="FF46" s="100"/>
      <c r="FG46" s="100"/>
      <c r="FH46" s="100"/>
      <c r="FI46" s="100"/>
      <c r="FJ46" s="100"/>
      <c r="FK46" s="100"/>
      <c r="FL46" s="100"/>
      <c r="FM46" s="100"/>
      <c r="FN46" s="100"/>
      <c r="FO46" s="100"/>
      <c r="FP46" s="100"/>
      <c r="FQ46" s="100"/>
      <c r="FR46" s="100"/>
      <c r="FS46" s="100"/>
      <c r="FT46" s="100"/>
      <c r="FU46" s="100"/>
      <c r="FV46" s="100"/>
      <c r="FW46" s="100"/>
      <c r="FX46" s="100"/>
      <c r="FY46" s="100"/>
      <c r="FZ46" s="100"/>
      <c r="GA46" s="100"/>
      <c r="GB46" s="100"/>
      <c r="GC46" s="100"/>
      <c r="GD46" s="100"/>
      <c r="GE46" s="100"/>
      <c r="GF46" s="100"/>
      <c r="GG46" s="100"/>
    </row>
    <row r="47" spans="2:189" s="108" customFormat="1" ht="45" customHeight="1" x14ac:dyDescent="0.25">
      <c r="B47" s="153">
        <v>21</v>
      </c>
      <c r="C47" s="158" t="s">
        <v>62</v>
      </c>
      <c r="D47" s="159" t="s">
        <v>63</v>
      </c>
      <c r="E47" s="155"/>
      <c r="F47" s="156">
        <v>5</v>
      </c>
      <c r="G47" s="128"/>
      <c r="H47" s="100"/>
      <c r="I47" s="100"/>
      <c r="J47" s="100"/>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c r="FF47" s="100"/>
      <c r="FG47" s="100"/>
      <c r="FH47" s="100"/>
      <c r="FI47" s="100"/>
      <c r="FJ47" s="100"/>
      <c r="FK47" s="100"/>
      <c r="FL47" s="100"/>
      <c r="FM47" s="100"/>
      <c r="FN47" s="100"/>
      <c r="FO47" s="100"/>
      <c r="FP47" s="100"/>
      <c r="FQ47" s="100"/>
      <c r="FR47" s="100"/>
      <c r="FS47" s="100"/>
      <c r="FT47" s="100"/>
      <c r="FU47" s="100"/>
      <c r="FV47" s="100"/>
      <c r="FW47" s="100"/>
      <c r="FX47" s="100"/>
      <c r="FY47" s="100"/>
      <c r="FZ47" s="100"/>
      <c r="GA47" s="100"/>
      <c r="GB47" s="100"/>
      <c r="GC47" s="100"/>
      <c r="GD47" s="100"/>
      <c r="GE47" s="100"/>
      <c r="GF47" s="100"/>
      <c r="GG47" s="100"/>
    </row>
    <row r="48" spans="2:189" s="108" customFormat="1" ht="27" customHeight="1" x14ac:dyDescent="0.25">
      <c r="B48" s="153">
        <v>22</v>
      </c>
      <c r="C48" s="158" t="s">
        <v>64</v>
      </c>
      <c r="D48" s="159" t="s">
        <v>63</v>
      </c>
      <c r="E48" s="155"/>
      <c r="F48" s="156">
        <v>5</v>
      </c>
      <c r="G48" s="128"/>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c r="FF48" s="100"/>
      <c r="FG48" s="100"/>
      <c r="FH48" s="100"/>
      <c r="FI48" s="100"/>
      <c r="FJ48" s="100"/>
      <c r="FK48" s="100"/>
      <c r="FL48" s="100"/>
      <c r="FM48" s="100"/>
      <c r="FN48" s="100"/>
      <c r="FO48" s="100"/>
      <c r="FP48" s="100"/>
      <c r="FQ48" s="100"/>
      <c r="FR48" s="100"/>
      <c r="FS48" s="100"/>
      <c r="FT48" s="100"/>
      <c r="FU48" s="100"/>
      <c r="FV48" s="100"/>
      <c r="FW48" s="100"/>
      <c r="FX48" s="100"/>
      <c r="FY48" s="100"/>
      <c r="FZ48" s="100"/>
      <c r="GA48" s="100"/>
      <c r="GB48" s="100"/>
      <c r="GC48" s="100"/>
      <c r="GD48" s="100"/>
      <c r="GE48" s="100"/>
      <c r="GF48" s="100"/>
      <c r="GG48" s="100"/>
    </row>
    <row r="49" spans="1:189" s="108" customFormat="1" ht="29.45" customHeight="1" x14ac:dyDescent="0.25">
      <c r="B49" s="153">
        <v>23</v>
      </c>
      <c r="C49" s="158" t="s">
        <v>65</v>
      </c>
      <c r="D49" s="159" t="s">
        <v>63</v>
      </c>
      <c r="E49" s="155"/>
      <c r="F49" s="156">
        <v>5</v>
      </c>
      <c r="G49" s="128"/>
      <c r="H49" s="100"/>
      <c r="I49" s="100"/>
      <c r="J49" s="100"/>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c r="FF49" s="100"/>
      <c r="FG49" s="100"/>
      <c r="FH49" s="100"/>
      <c r="FI49" s="100"/>
      <c r="FJ49" s="100"/>
      <c r="FK49" s="100"/>
      <c r="FL49" s="100"/>
      <c r="FM49" s="100"/>
      <c r="FN49" s="100"/>
      <c r="FO49" s="100"/>
      <c r="FP49" s="100"/>
      <c r="FQ49" s="100"/>
      <c r="FR49" s="100"/>
      <c r="FS49" s="100"/>
      <c r="FT49" s="100"/>
      <c r="FU49" s="100"/>
      <c r="FV49" s="100"/>
      <c r="FW49" s="100"/>
      <c r="FX49" s="100"/>
      <c r="FY49" s="100"/>
      <c r="FZ49" s="100"/>
      <c r="GA49" s="100"/>
      <c r="GB49" s="100"/>
      <c r="GC49" s="100"/>
      <c r="GD49" s="100"/>
      <c r="GE49" s="100"/>
      <c r="GF49" s="100"/>
      <c r="GG49" s="100"/>
    </row>
    <row r="50" spans="1:189" s="108" customFormat="1" ht="30" customHeight="1" thickBot="1" x14ac:dyDescent="0.3">
      <c r="B50" s="148">
        <v>24</v>
      </c>
      <c r="C50" s="158" t="s">
        <v>66</v>
      </c>
      <c r="D50" s="159" t="s">
        <v>63</v>
      </c>
      <c r="E50" s="151"/>
      <c r="F50" s="152">
        <v>5</v>
      </c>
      <c r="G50" s="128"/>
      <c r="H50" s="100"/>
      <c r="I50" s="100"/>
      <c r="J50" s="100"/>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c r="FB50" s="100"/>
      <c r="FC50" s="100"/>
      <c r="FD50" s="100"/>
      <c r="FE50" s="100"/>
      <c r="FF50" s="100"/>
      <c r="FG50" s="100"/>
      <c r="FH50" s="100"/>
      <c r="FI50" s="100"/>
      <c r="FJ50" s="100"/>
      <c r="FK50" s="100"/>
      <c r="FL50" s="100"/>
      <c r="FM50" s="100"/>
      <c r="FN50" s="100"/>
      <c r="FO50" s="100"/>
      <c r="FP50" s="100"/>
      <c r="FQ50" s="100"/>
      <c r="FR50" s="100"/>
      <c r="FS50" s="100"/>
      <c r="FT50" s="100"/>
      <c r="FU50" s="100"/>
      <c r="FV50" s="100"/>
      <c r="FW50" s="100"/>
      <c r="FX50" s="100"/>
      <c r="FY50" s="100"/>
      <c r="FZ50" s="100"/>
      <c r="GA50" s="100"/>
      <c r="GB50" s="100"/>
      <c r="GC50" s="100"/>
      <c r="GD50" s="100"/>
      <c r="GE50" s="100"/>
      <c r="GF50" s="100"/>
      <c r="GG50" s="100"/>
    </row>
    <row r="51" spans="1:189" s="108" customFormat="1" ht="17.25" thickBot="1" x14ac:dyDescent="0.3">
      <c r="B51" s="142"/>
      <c r="C51" s="143" t="s">
        <v>49</v>
      </c>
      <c r="D51" s="144"/>
      <c r="E51" s="145"/>
      <c r="F51" s="146"/>
      <c r="G51" s="147"/>
      <c r="H51" s="100"/>
      <c r="I51" s="100"/>
      <c r="J51" s="100"/>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c r="FB51" s="100"/>
      <c r="FC51" s="100"/>
      <c r="FD51" s="100"/>
      <c r="FE51" s="100"/>
      <c r="FF51" s="100"/>
      <c r="FG51" s="100"/>
      <c r="FH51" s="100"/>
      <c r="FI51" s="100"/>
      <c r="FJ51" s="100"/>
      <c r="FK51" s="100"/>
      <c r="FL51" s="100"/>
      <c r="FM51" s="100"/>
      <c r="FN51" s="100"/>
      <c r="FO51" s="100"/>
      <c r="FP51" s="100"/>
      <c r="FQ51" s="100"/>
      <c r="FR51" s="100"/>
      <c r="FS51" s="100"/>
      <c r="FT51" s="100"/>
      <c r="FU51" s="100"/>
      <c r="FV51" s="100"/>
      <c r="FW51" s="100"/>
      <c r="FX51" s="100"/>
      <c r="FY51" s="100"/>
      <c r="FZ51" s="100"/>
      <c r="GA51" s="100"/>
      <c r="GB51" s="100"/>
      <c r="GC51" s="100"/>
      <c r="GD51" s="100"/>
      <c r="GE51" s="100"/>
      <c r="GF51" s="100"/>
      <c r="GG51" s="100"/>
    </row>
    <row r="52" spans="1:189" s="108" customFormat="1" ht="27.6" customHeight="1" x14ac:dyDescent="0.25">
      <c r="B52" s="203">
        <v>25</v>
      </c>
      <c r="C52" s="204" t="s">
        <v>67</v>
      </c>
      <c r="D52" s="205" t="s">
        <v>63</v>
      </c>
      <c r="E52" s="155"/>
      <c r="F52" s="207">
        <v>5</v>
      </c>
      <c r="G52" s="128"/>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c r="FB52" s="100"/>
      <c r="FC52" s="100"/>
      <c r="FD52" s="100"/>
      <c r="FE52" s="100"/>
      <c r="FF52" s="100"/>
      <c r="FG52" s="100"/>
      <c r="FH52" s="100"/>
      <c r="FI52" s="100"/>
      <c r="FJ52" s="100"/>
      <c r="FK52" s="100"/>
      <c r="FL52" s="100"/>
      <c r="FM52" s="100"/>
      <c r="FN52" s="100"/>
      <c r="FO52" s="100"/>
      <c r="FP52" s="100"/>
      <c r="FQ52" s="100"/>
      <c r="FR52" s="100"/>
      <c r="FS52" s="100"/>
      <c r="FT52" s="100"/>
      <c r="FU52" s="100"/>
      <c r="FV52" s="100"/>
      <c r="FW52" s="100"/>
      <c r="FX52" s="100"/>
      <c r="FY52" s="100"/>
      <c r="FZ52" s="100"/>
      <c r="GA52" s="100"/>
      <c r="GB52" s="100"/>
      <c r="GC52" s="100"/>
      <c r="GD52" s="100"/>
      <c r="GE52" s="100"/>
      <c r="GF52" s="100"/>
      <c r="GG52" s="100"/>
    </row>
    <row r="53" spans="1:189" s="108" customFormat="1" ht="30.6" customHeight="1" x14ac:dyDescent="0.25">
      <c r="B53" s="157">
        <v>26</v>
      </c>
      <c r="C53" s="158" t="s">
        <v>68</v>
      </c>
      <c r="D53" s="159" t="s">
        <v>63</v>
      </c>
      <c r="E53" s="155"/>
      <c r="F53" s="161">
        <v>5</v>
      </c>
      <c r="G53" s="128"/>
      <c r="H53" s="100"/>
      <c r="I53" s="10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c r="FB53" s="100"/>
      <c r="FC53" s="100"/>
      <c r="FD53" s="100"/>
      <c r="FE53" s="100"/>
      <c r="FF53" s="100"/>
      <c r="FG53" s="100"/>
      <c r="FH53" s="100"/>
      <c r="FI53" s="100"/>
      <c r="FJ53" s="100"/>
      <c r="FK53" s="100"/>
      <c r="FL53" s="100"/>
      <c r="FM53" s="100"/>
      <c r="FN53" s="100"/>
      <c r="FO53" s="100"/>
      <c r="FP53" s="100"/>
      <c r="FQ53" s="100"/>
      <c r="FR53" s="100"/>
      <c r="FS53" s="100"/>
      <c r="FT53" s="100"/>
      <c r="FU53" s="100"/>
      <c r="FV53" s="100"/>
      <c r="FW53" s="100"/>
      <c r="FX53" s="100"/>
      <c r="FY53" s="100"/>
      <c r="FZ53" s="100"/>
      <c r="GA53" s="100"/>
      <c r="GB53" s="100"/>
      <c r="GC53" s="100"/>
      <c r="GD53" s="100"/>
      <c r="GE53" s="100"/>
      <c r="GF53" s="100"/>
      <c r="GG53" s="100"/>
    </row>
    <row r="54" spans="1:189" s="108" customFormat="1" ht="27" customHeight="1" thickBot="1" x14ac:dyDescent="0.3">
      <c r="B54" s="157">
        <v>27</v>
      </c>
      <c r="C54" s="158" t="s">
        <v>69</v>
      </c>
      <c r="D54" s="162" t="s">
        <v>63</v>
      </c>
      <c r="E54" s="155"/>
      <c r="F54" s="161">
        <v>5</v>
      </c>
      <c r="G54" s="128"/>
      <c r="H54" s="100"/>
      <c r="I54" s="227"/>
      <c r="J54" s="227"/>
      <c r="K54" s="226"/>
      <c r="L54" s="226"/>
      <c r="M54" s="226"/>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c r="FB54" s="100"/>
      <c r="FC54" s="100"/>
      <c r="FD54" s="100"/>
      <c r="FE54" s="100"/>
      <c r="FF54" s="100"/>
      <c r="FG54" s="100"/>
      <c r="FH54" s="100"/>
      <c r="FI54" s="100"/>
      <c r="FJ54" s="100"/>
      <c r="FK54" s="100"/>
      <c r="FL54" s="100"/>
      <c r="FM54" s="100"/>
      <c r="FN54" s="100"/>
      <c r="FO54" s="100"/>
      <c r="FP54" s="100"/>
      <c r="FQ54" s="100"/>
      <c r="FR54" s="100"/>
      <c r="FS54" s="100"/>
      <c r="FT54" s="100"/>
      <c r="FU54" s="100"/>
      <c r="FV54" s="100"/>
      <c r="FW54" s="100"/>
      <c r="FX54" s="100"/>
      <c r="FY54" s="100"/>
      <c r="FZ54" s="100"/>
      <c r="GA54" s="100"/>
      <c r="GB54" s="100"/>
      <c r="GC54" s="100"/>
      <c r="GD54" s="100"/>
      <c r="GE54" s="100"/>
      <c r="GF54" s="100"/>
      <c r="GG54" s="100"/>
    </row>
    <row r="55" spans="1:189" s="108" customFormat="1" ht="29.45" customHeight="1" thickBot="1" x14ac:dyDescent="0.3">
      <c r="B55" s="212">
        <v>28</v>
      </c>
      <c r="C55" s="209" t="s">
        <v>70</v>
      </c>
      <c r="D55" s="210" t="s">
        <v>63</v>
      </c>
      <c r="E55" s="211">
        <v>250000</v>
      </c>
      <c r="F55" s="163">
        <v>5</v>
      </c>
      <c r="G55" s="249">
        <v>1250000</v>
      </c>
      <c r="H55" s="238" t="s">
        <v>27</v>
      </c>
      <c r="J55" s="228"/>
      <c r="K55" s="133"/>
      <c r="L55" s="133"/>
      <c r="M55" s="237"/>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c r="FF55" s="100"/>
      <c r="FG55" s="100"/>
      <c r="FH55" s="100"/>
      <c r="FI55" s="100"/>
      <c r="FJ55" s="100"/>
      <c r="FK55" s="100"/>
      <c r="FL55" s="100"/>
      <c r="FM55" s="100"/>
      <c r="FN55" s="100"/>
      <c r="FO55" s="100"/>
      <c r="FP55" s="100"/>
      <c r="FQ55" s="100"/>
      <c r="FR55" s="100"/>
      <c r="FS55" s="100"/>
      <c r="FT55" s="100"/>
      <c r="FU55" s="100"/>
      <c r="FV55" s="100"/>
      <c r="FW55" s="100"/>
      <c r="FX55" s="100"/>
      <c r="FY55" s="100"/>
      <c r="FZ55" s="100"/>
      <c r="GA55" s="100"/>
      <c r="GB55" s="100"/>
      <c r="GC55" s="100"/>
      <c r="GD55" s="100"/>
      <c r="GE55" s="100"/>
      <c r="GF55" s="100"/>
      <c r="GG55" s="100"/>
    </row>
    <row r="56" spans="1:189" s="108" customFormat="1" ht="16.5" customHeight="1" x14ac:dyDescent="0.25">
      <c r="B56" s="166"/>
      <c r="C56" s="302" t="s">
        <v>71</v>
      </c>
      <c r="D56" s="303"/>
      <c r="E56" s="303"/>
      <c r="F56" s="304"/>
      <c r="G56" s="167"/>
      <c r="H56" s="168"/>
      <c r="J56" s="216"/>
      <c r="K56" s="216"/>
      <c r="L56" s="133"/>
      <c r="M56" s="237"/>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c r="FF56" s="100"/>
      <c r="FG56" s="100"/>
      <c r="FH56" s="100"/>
      <c r="FI56" s="100"/>
      <c r="FJ56" s="100"/>
      <c r="FK56" s="100"/>
      <c r="FL56" s="100"/>
      <c r="FM56" s="100"/>
      <c r="FN56" s="100"/>
      <c r="FO56" s="100"/>
      <c r="FP56" s="100"/>
      <c r="FQ56" s="100"/>
      <c r="FR56" s="100"/>
      <c r="FS56" s="100"/>
      <c r="FT56" s="100"/>
      <c r="FU56" s="100"/>
      <c r="FV56" s="100"/>
      <c r="FW56" s="100"/>
      <c r="FX56" s="100"/>
      <c r="FY56" s="100"/>
      <c r="FZ56" s="100"/>
      <c r="GA56" s="100"/>
      <c r="GB56" s="100"/>
      <c r="GC56" s="100"/>
      <c r="GD56" s="100"/>
      <c r="GE56" s="100"/>
      <c r="GF56" s="100"/>
      <c r="GG56" s="100"/>
    </row>
    <row r="57" spans="1:189" s="108" customFormat="1" ht="18" customHeight="1" thickBot="1" x14ac:dyDescent="0.3">
      <c r="B57" s="171"/>
      <c r="C57" s="259" t="s">
        <v>72</v>
      </c>
      <c r="D57" s="260"/>
      <c r="E57" s="260"/>
      <c r="F57" s="305"/>
      <c r="G57" s="172"/>
      <c r="H57" s="173"/>
      <c r="J57" s="216"/>
      <c r="K57" s="216"/>
      <c r="L57" s="133"/>
      <c r="M57" s="237"/>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c r="FF57" s="100"/>
      <c r="FG57" s="100"/>
      <c r="FH57" s="100"/>
      <c r="FI57" s="100"/>
      <c r="FJ57" s="100"/>
      <c r="FK57" s="100"/>
      <c r="FL57" s="100"/>
      <c r="FM57" s="100"/>
      <c r="FN57" s="100"/>
      <c r="FO57" s="100"/>
      <c r="FP57" s="100"/>
      <c r="FQ57" s="100"/>
      <c r="FR57" s="100"/>
      <c r="FS57" s="100"/>
      <c r="FT57" s="100"/>
      <c r="FU57" s="100"/>
      <c r="FV57" s="100"/>
      <c r="FW57" s="100"/>
      <c r="FX57" s="100"/>
      <c r="FY57" s="100"/>
      <c r="FZ57" s="100"/>
      <c r="GA57" s="100"/>
      <c r="GB57" s="100"/>
      <c r="GC57" s="100"/>
      <c r="GD57" s="100"/>
      <c r="GE57" s="100"/>
      <c r="GF57" s="100"/>
      <c r="GG57" s="100"/>
    </row>
    <row r="58" spans="1:189" s="108" customFormat="1" ht="18" customHeight="1" thickBot="1" x14ac:dyDescent="0.3">
      <c r="B58" s="171"/>
      <c r="C58" s="306" t="s">
        <v>241</v>
      </c>
      <c r="D58" s="306"/>
      <c r="E58" s="306"/>
      <c r="F58" s="306"/>
      <c r="G58" s="176">
        <v>5657587</v>
      </c>
      <c r="H58" s="238" t="s">
        <v>27</v>
      </c>
      <c r="I58" s="239"/>
      <c r="J58" s="216"/>
      <c r="K58" s="216"/>
      <c r="L58" s="133"/>
      <c r="M58" s="237"/>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c r="FF58" s="100"/>
      <c r="FG58" s="100"/>
      <c r="FH58" s="100"/>
      <c r="FI58" s="100"/>
      <c r="FJ58" s="100"/>
      <c r="FK58" s="100"/>
      <c r="FL58" s="100"/>
      <c r="FM58" s="100"/>
      <c r="FN58" s="100"/>
      <c r="FO58" s="100"/>
      <c r="FP58" s="100"/>
      <c r="FQ58" s="100"/>
      <c r="FR58" s="100"/>
      <c r="FS58" s="100"/>
      <c r="FT58" s="100"/>
      <c r="FU58" s="100"/>
      <c r="FV58" s="100"/>
      <c r="FW58" s="100"/>
      <c r="FX58" s="100"/>
      <c r="FY58" s="100"/>
      <c r="FZ58" s="100"/>
      <c r="GA58" s="100"/>
      <c r="GB58" s="100"/>
      <c r="GC58" s="100"/>
      <c r="GD58" s="100"/>
      <c r="GE58" s="100"/>
      <c r="GF58" s="100"/>
      <c r="GG58" s="100"/>
    </row>
    <row r="59" spans="1:189" s="108" customFormat="1" ht="18" customHeight="1" x14ac:dyDescent="0.25">
      <c r="B59" s="171"/>
      <c r="C59" s="256" t="s">
        <v>242</v>
      </c>
      <c r="D59" s="256"/>
      <c r="E59" s="256"/>
      <c r="F59" s="256"/>
      <c r="G59" s="172"/>
      <c r="H59" s="168"/>
      <c r="J59" s="216"/>
      <c r="K59" s="216"/>
      <c r="L59" s="133"/>
      <c r="M59" s="237"/>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c r="FF59" s="100"/>
      <c r="FG59" s="100"/>
      <c r="FH59" s="100"/>
      <c r="FI59" s="100"/>
      <c r="FJ59" s="100"/>
      <c r="FK59" s="100"/>
      <c r="FL59" s="100"/>
      <c r="FM59" s="100"/>
      <c r="FN59" s="100"/>
      <c r="FO59" s="100"/>
      <c r="FP59" s="100"/>
      <c r="FQ59" s="100"/>
      <c r="FR59" s="100"/>
      <c r="FS59" s="100"/>
      <c r="FT59" s="100"/>
      <c r="FU59" s="100"/>
      <c r="FV59" s="100"/>
      <c r="FW59" s="100"/>
      <c r="FX59" s="100"/>
      <c r="FY59" s="100"/>
      <c r="FZ59" s="100"/>
      <c r="GA59" s="100"/>
      <c r="GB59" s="100"/>
      <c r="GC59" s="100"/>
      <c r="GD59" s="100"/>
      <c r="GE59" s="100"/>
      <c r="GF59" s="100"/>
      <c r="GG59" s="100"/>
    </row>
    <row r="60" spans="1:189" s="108" customFormat="1" ht="18" customHeight="1" x14ac:dyDescent="0.25">
      <c r="B60" s="171"/>
      <c r="C60" s="256" t="s">
        <v>75</v>
      </c>
      <c r="D60" s="256"/>
      <c r="E60" s="256"/>
      <c r="F60" s="256"/>
      <c r="G60" s="178"/>
      <c r="H60" s="125"/>
      <c r="J60" s="216"/>
      <c r="K60" s="216"/>
      <c r="L60" s="133"/>
      <c r="M60" s="237"/>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c r="FF60" s="100"/>
      <c r="FG60" s="100"/>
      <c r="FH60" s="100"/>
      <c r="FI60" s="100"/>
      <c r="FJ60" s="100"/>
      <c r="FK60" s="100"/>
      <c r="FL60" s="100"/>
      <c r="FM60" s="100"/>
      <c r="FN60" s="100"/>
      <c r="FO60" s="100"/>
      <c r="FP60" s="100"/>
      <c r="FQ60" s="100"/>
      <c r="FR60" s="100"/>
      <c r="FS60" s="100"/>
      <c r="FT60" s="100"/>
      <c r="FU60" s="100"/>
      <c r="FV60" s="100"/>
      <c r="FW60" s="100"/>
      <c r="FX60" s="100"/>
      <c r="FY60" s="100"/>
      <c r="FZ60" s="100"/>
      <c r="GA60" s="100"/>
      <c r="GB60" s="100"/>
      <c r="GC60" s="100"/>
      <c r="GD60" s="100"/>
      <c r="GE60" s="100"/>
      <c r="GF60" s="100"/>
      <c r="GG60" s="100"/>
    </row>
    <row r="61" spans="1:189" s="108" customFormat="1" ht="18" customHeight="1" thickBot="1" x14ac:dyDescent="0.3">
      <c r="A61" s="179"/>
      <c r="B61" s="180"/>
      <c r="C61" s="307" t="s">
        <v>76</v>
      </c>
      <c r="D61" s="307"/>
      <c r="E61" s="307"/>
      <c r="F61" s="307"/>
      <c r="G61" s="181"/>
      <c r="H61" s="125"/>
      <c r="I61" s="239"/>
      <c r="J61" s="216"/>
      <c r="K61" s="216"/>
      <c r="L61" s="133"/>
      <c r="M61" s="237"/>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c r="FF61" s="100"/>
      <c r="FG61" s="100"/>
      <c r="FH61" s="100"/>
      <c r="FI61" s="100"/>
      <c r="FJ61" s="100"/>
      <c r="FK61" s="100"/>
      <c r="FL61" s="100"/>
      <c r="FM61" s="100"/>
      <c r="FN61" s="100"/>
      <c r="FO61" s="100"/>
      <c r="FP61" s="100"/>
      <c r="FQ61" s="100"/>
      <c r="FR61" s="100"/>
      <c r="FS61" s="100"/>
      <c r="FT61" s="100"/>
      <c r="FU61" s="100"/>
      <c r="FV61" s="100"/>
      <c r="FW61" s="100"/>
      <c r="FX61" s="100"/>
      <c r="FY61" s="100"/>
      <c r="FZ61" s="100"/>
      <c r="GA61" s="100"/>
      <c r="GB61" s="100"/>
      <c r="GC61" s="100"/>
      <c r="GD61" s="100"/>
      <c r="GE61" s="100"/>
      <c r="GF61" s="100"/>
      <c r="GG61" s="100"/>
    </row>
    <row r="62" spans="1:189" ht="20.100000000000001" customHeight="1" x14ac:dyDescent="0.25">
      <c r="B62" s="308" t="s">
        <v>77</v>
      </c>
      <c r="C62" s="309"/>
      <c r="D62" s="309"/>
      <c r="E62" s="309"/>
      <c r="F62" s="309"/>
      <c r="G62" s="310"/>
      <c r="H62" s="184"/>
      <c r="I62" s="108"/>
      <c r="J62" s="216"/>
      <c r="K62" s="216"/>
      <c r="L62" s="133"/>
      <c r="M62" s="237"/>
    </row>
    <row r="63" spans="1:189" ht="49.9" customHeight="1" x14ac:dyDescent="0.25">
      <c r="B63" s="250" t="s">
        <v>78</v>
      </c>
      <c r="C63" s="251"/>
      <c r="D63" s="251"/>
      <c r="E63" s="251"/>
      <c r="F63" s="251"/>
      <c r="G63" s="252"/>
      <c r="H63" s="187"/>
      <c r="I63" s="216"/>
      <c r="J63" s="216"/>
      <c r="K63" s="216"/>
      <c r="L63" s="133"/>
      <c r="M63" s="237"/>
    </row>
    <row r="64" spans="1:189" ht="49.9" customHeight="1" x14ac:dyDescent="0.25">
      <c r="B64" s="250" t="s">
        <v>246</v>
      </c>
      <c r="C64" s="251"/>
      <c r="D64" s="251"/>
      <c r="E64" s="251"/>
      <c r="F64" s="251"/>
      <c r="G64" s="252"/>
      <c r="H64" s="133"/>
      <c r="I64" s="216"/>
      <c r="J64" s="216"/>
      <c r="K64" s="216"/>
      <c r="L64" s="133"/>
      <c r="M64" s="237"/>
    </row>
    <row r="65" spans="2:9" ht="49.9" customHeight="1" x14ac:dyDescent="0.25">
      <c r="B65" s="250" t="s">
        <v>80</v>
      </c>
      <c r="C65" s="251"/>
      <c r="D65" s="251"/>
      <c r="E65" s="251"/>
      <c r="F65" s="251"/>
      <c r="G65" s="252"/>
      <c r="H65" s="133"/>
      <c r="I65" s="133"/>
    </row>
    <row r="66" spans="2:9" ht="49.9" customHeight="1" x14ac:dyDescent="0.25">
      <c r="B66" s="250" t="s">
        <v>81</v>
      </c>
      <c r="C66" s="251"/>
      <c r="D66" s="251"/>
      <c r="E66" s="251"/>
      <c r="F66" s="251"/>
      <c r="G66" s="252"/>
      <c r="H66" s="174"/>
      <c r="I66" s="133"/>
    </row>
    <row r="67" spans="2:9" ht="49.9" customHeight="1" x14ac:dyDescent="0.25">
      <c r="B67" s="250" t="s">
        <v>82</v>
      </c>
      <c r="C67" s="251"/>
      <c r="D67" s="251"/>
      <c r="E67" s="251"/>
      <c r="F67" s="251"/>
      <c r="G67" s="252"/>
      <c r="I67" s="133"/>
    </row>
    <row r="68" spans="2:9" ht="49.9" customHeight="1" x14ac:dyDescent="0.25">
      <c r="B68" s="250" t="s">
        <v>234</v>
      </c>
      <c r="C68" s="251"/>
      <c r="D68" s="251"/>
      <c r="E68" s="251"/>
      <c r="F68" s="251"/>
      <c r="G68" s="252"/>
      <c r="I68" s="133"/>
    </row>
    <row r="69" spans="2:9" ht="49.9" customHeight="1" x14ac:dyDescent="0.25">
      <c r="B69" s="250" t="s">
        <v>235</v>
      </c>
      <c r="C69" s="251"/>
      <c r="D69" s="251"/>
      <c r="E69" s="251"/>
      <c r="F69" s="251"/>
      <c r="G69" s="252"/>
      <c r="I69" s="133"/>
    </row>
    <row r="70" spans="2:9" ht="49.9" customHeight="1" x14ac:dyDescent="0.25">
      <c r="B70" s="250" t="s">
        <v>85</v>
      </c>
      <c r="C70" s="251"/>
      <c r="D70" s="251"/>
      <c r="E70" s="251"/>
      <c r="F70" s="251"/>
      <c r="G70" s="252"/>
      <c r="I70" s="133"/>
    </row>
    <row r="71" spans="2:9" ht="49.9" customHeight="1" x14ac:dyDescent="0.25">
      <c r="B71" s="250" t="s">
        <v>86</v>
      </c>
      <c r="C71" s="251"/>
      <c r="D71" s="251"/>
      <c r="E71" s="251"/>
      <c r="F71" s="251"/>
      <c r="G71" s="252"/>
      <c r="I71" s="133"/>
    </row>
    <row r="72" spans="2:9" ht="49.9" customHeight="1" x14ac:dyDescent="0.25">
      <c r="B72" s="250" t="s">
        <v>87</v>
      </c>
      <c r="C72" s="251"/>
      <c r="D72" s="251"/>
      <c r="E72" s="251"/>
      <c r="F72" s="251"/>
      <c r="G72" s="252"/>
      <c r="I72" s="133"/>
    </row>
    <row r="73" spans="2:9" ht="49.9" customHeight="1" x14ac:dyDescent="0.25">
      <c r="B73" s="250" t="s">
        <v>247</v>
      </c>
      <c r="C73" s="251"/>
      <c r="D73" s="251"/>
      <c r="E73" s="251"/>
      <c r="F73" s="251"/>
      <c r="G73" s="252"/>
      <c r="I73" s="133"/>
    </row>
    <row r="74" spans="2:9" ht="49.9" customHeight="1" x14ac:dyDescent="0.25">
      <c r="B74" s="250" t="s">
        <v>88</v>
      </c>
      <c r="C74" s="251"/>
      <c r="D74" s="251"/>
      <c r="E74" s="251"/>
      <c r="F74" s="251"/>
      <c r="G74" s="252"/>
      <c r="I74" s="133"/>
    </row>
    <row r="75" spans="2:9" ht="49.9" customHeight="1" x14ac:dyDescent="0.25">
      <c r="B75" s="250" t="s">
        <v>248</v>
      </c>
      <c r="C75" s="251"/>
      <c r="D75" s="251"/>
      <c r="E75" s="251"/>
      <c r="F75" s="251"/>
      <c r="G75" s="252"/>
      <c r="I75" s="133"/>
    </row>
    <row r="76" spans="2:9" ht="49.9" customHeight="1" x14ac:dyDescent="0.25">
      <c r="B76" s="250" t="s">
        <v>249</v>
      </c>
      <c r="C76" s="251"/>
      <c r="D76" s="251"/>
      <c r="E76" s="251"/>
      <c r="F76" s="251"/>
      <c r="G76" s="252"/>
      <c r="I76" s="133"/>
    </row>
    <row r="77" spans="2:9" ht="49.9" customHeight="1" x14ac:dyDescent="0.25">
      <c r="B77" s="250" t="s">
        <v>250</v>
      </c>
      <c r="C77" s="251"/>
      <c r="D77" s="251"/>
      <c r="E77" s="251"/>
      <c r="F77" s="251"/>
      <c r="G77" s="252"/>
      <c r="I77" s="133"/>
    </row>
    <row r="78" spans="2:9" ht="49.9" customHeight="1" x14ac:dyDescent="0.25">
      <c r="B78" s="250" t="s">
        <v>251</v>
      </c>
      <c r="C78" s="251"/>
      <c r="D78" s="251"/>
      <c r="E78" s="251"/>
      <c r="F78" s="251"/>
      <c r="G78" s="252"/>
      <c r="I78" s="133"/>
    </row>
    <row r="79" spans="2:9" ht="49.9" customHeight="1" x14ac:dyDescent="0.25">
      <c r="B79" s="250" t="s">
        <v>252</v>
      </c>
      <c r="C79" s="251"/>
      <c r="D79" s="251"/>
      <c r="E79" s="251"/>
      <c r="F79" s="251"/>
      <c r="G79" s="252"/>
      <c r="I79" s="133"/>
    </row>
    <row r="80" spans="2:9" ht="49.9" customHeight="1" x14ac:dyDescent="0.25">
      <c r="B80" s="250" t="s">
        <v>91</v>
      </c>
      <c r="C80" s="251"/>
      <c r="D80" s="251"/>
      <c r="E80" s="251"/>
      <c r="F80" s="251"/>
      <c r="G80" s="252"/>
    </row>
    <row r="81" spans="2:7" ht="49.9" customHeight="1" x14ac:dyDescent="0.25">
      <c r="B81" s="250" t="s">
        <v>92</v>
      </c>
      <c r="C81" s="251"/>
      <c r="D81" s="251"/>
      <c r="E81" s="251"/>
      <c r="F81" s="251"/>
      <c r="G81" s="252"/>
    </row>
    <row r="82" spans="2:7" ht="49.9" customHeight="1" thickBot="1" x14ac:dyDescent="0.3">
      <c r="B82" s="253" t="s">
        <v>93</v>
      </c>
      <c r="C82" s="254"/>
      <c r="D82" s="254"/>
      <c r="E82" s="254"/>
      <c r="F82" s="254"/>
      <c r="G82" s="255"/>
    </row>
  </sheetData>
  <mergeCells count="50">
    <mergeCell ref="B7:G7"/>
    <mergeCell ref="B2:G2"/>
    <mergeCell ref="B3:G3"/>
    <mergeCell ref="B4:G4"/>
    <mergeCell ref="B5:G5"/>
    <mergeCell ref="B6:G6"/>
    <mergeCell ref="B40:G40"/>
    <mergeCell ref="B41:B43"/>
    <mergeCell ref="C41:C43"/>
    <mergeCell ref="I19:I20"/>
    <mergeCell ref="H15:H16"/>
    <mergeCell ref="C35:G35"/>
    <mergeCell ref="C36:F36"/>
    <mergeCell ref="C37:F37"/>
    <mergeCell ref="C38:F38"/>
    <mergeCell ref="C39:F39"/>
    <mergeCell ref="D41:D43"/>
    <mergeCell ref="F41:F42"/>
    <mergeCell ref="B8:D8"/>
    <mergeCell ref="F8:G8"/>
    <mergeCell ref="B10:C12"/>
    <mergeCell ref="B13:G13"/>
    <mergeCell ref="C33:G33"/>
    <mergeCell ref="C59:F59"/>
    <mergeCell ref="C60:F60"/>
    <mergeCell ref="C61:F61"/>
    <mergeCell ref="C56:F56"/>
    <mergeCell ref="C57:F57"/>
    <mergeCell ref="C58:F58"/>
    <mergeCell ref="B62:G62"/>
    <mergeCell ref="B63:G63"/>
    <mergeCell ref="B64:G64"/>
    <mergeCell ref="B65:G65"/>
    <mergeCell ref="B66:G66"/>
    <mergeCell ref="B67:G67"/>
    <mergeCell ref="B68:G68"/>
    <mergeCell ref="B69:G69"/>
    <mergeCell ref="B70:G70"/>
    <mergeCell ref="B71:G71"/>
    <mergeCell ref="B80:G80"/>
    <mergeCell ref="B81:G81"/>
    <mergeCell ref="B82:G82"/>
    <mergeCell ref="B72:G72"/>
    <mergeCell ref="B73:G73"/>
    <mergeCell ref="B77:G77"/>
    <mergeCell ref="B78:G78"/>
    <mergeCell ref="B79:G79"/>
    <mergeCell ref="B74:G74"/>
    <mergeCell ref="B75:G75"/>
    <mergeCell ref="B76:G76"/>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G82"/>
  <sheetViews>
    <sheetView tabSelected="1" topLeftCell="A6" zoomScale="69" zoomScaleNormal="55" workbookViewId="0">
      <selection activeCell="V10" sqref="V10:V12"/>
    </sheetView>
  </sheetViews>
  <sheetFormatPr baseColWidth="10" defaultColWidth="14.28515625" defaultRowHeight="16.5" x14ac:dyDescent="0.25"/>
  <cols>
    <col min="1" max="1" width="2.140625" style="100" customWidth="1"/>
    <col min="2" max="2" width="12" style="136" customWidth="1"/>
    <col min="3" max="3" width="58.7109375" style="136" customWidth="1"/>
    <col min="4" max="4" width="21.7109375" style="136" customWidth="1"/>
    <col min="5" max="5" width="18.140625" style="188" customWidth="1"/>
    <col min="6" max="6" width="17.7109375" style="100" customWidth="1"/>
    <col min="7" max="7" width="28.42578125" style="187" customWidth="1"/>
    <col min="8" max="8" width="24.42578125" style="100" customWidth="1"/>
    <col min="9" max="9" width="23.85546875" style="133" customWidth="1"/>
    <col min="10" max="10" width="28.85546875" style="100" customWidth="1"/>
    <col min="11" max="11" width="19.140625" style="100" customWidth="1"/>
    <col min="12" max="12" width="25.7109375" style="100" customWidth="1"/>
    <col min="13" max="13" width="21" style="100" customWidth="1"/>
    <col min="14" max="189" width="13.140625" style="100" customWidth="1"/>
    <col min="190" max="16384" width="14.28515625" style="100"/>
  </cols>
  <sheetData>
    <row r="1" spans="2:189" ht="11.25" customHeight="1" x14ac:dyDescent="0.25">
      <c r="B1" s="95"/>
      <c r="C1" s="96"/>
      <c r="D1" s="96"/>
      <c r="E1" s="97"/>
      <c r="F1" s="98"/>
      <c r="G1" s="99"/>
    </row>
    <row r="2" spans="2:189" x14ac:dyDescent="0.25">
      <c r="B2" s="267" t="s">
        <v>0</v>
      </c>
      <c r="C2" s="268"/>
      <c r="D2" s="268"/>
      <c r="E2" s="268"/>
      <c r="F2" s="268"/>
      <c r="G2" s="269"/>
    </row>
    <row r="3" spans="2:189" x14ac:dyDescent="0.25">
      <c r="B3" s="267" t="s">
        <v>1</v>
      </c>
      <c r="C3" s="268"/>
      <c r="D3" s="268"/>
      <c r="E3" s="268"/>
      <c r="F3" s="268"/>
      <c r="G3" s="269"/>
      <c r="H3" s="101"/>
    </row>
    <row r="4" spans="2:189" x14ac:dyDescent="0.25">
      <c r="B4" s="267" t="s">
        <v>2</v>
      </c>
      <c r="C4" s="268"/>
      <c r="D4" s="268"/>
      <c r="E4" s="268"/>
      <c r="F4" s="268"/>
      <c r="G4" s="269"/>
      <c r="H4" s="101"/>
    </row>
    <row r="5" spans="2:189" x14ac:dyDescent="0.25">
      <c r="B5" s="270" t="s">
        <v>3</v>
      </c>
      <c r="C5" s="271"/>
      <c r="D5" s="271"/>
      <c r="E5" s="271"/>
      <c r="F5" s="271"/>
      <c r="G5" s="272"/>
    </row>
    <row r="6" spans="2:189" x14ac:dyDescent="0.25">
      <c r="B6" s="273" t="s">
        <v>237</v>
      </c>
      <c r="C6" s="274"/>
      <c r="D6" s="274"/>
      <c r="E6" s="274"/>
      <c r="F6" s="274"/>
      <c r="G6" s="275"/>
    </row>
    <row r="7" spans="2:189" ht="54" customHeight="1" x14ac:dyDescent="0.25">
      <c r="B7" s="276" t="s">
        <v>4</v>
      </c>
      <c r="C7" s="277"/>
      <c r="D7" s="277"/>
      <c r="E7" s="277"/>
      <c r="F7" s="277"/>
      <c r="G7" s="278"/>
    </row>
    <row r="8" spans="2:189" ht="25.35" customHeight="1" x14ac:dyDescent="0.25">
      <c r="B8" s="279" t="s">
        <v>5</v>
      </c>
      <c r="C8" s="280"/>
      <c r="D8" s="281"/>
      <c r="E8" s="103" t="s">
        <v>6</v>
      </c>
      <c r="F8" s="282" t="s">
        <v>7</v>
      </c>
      <c r="G8" s="283"/>
    </row>
    <row r="9" spans="2:189" s="108" customFormat="1" ht="14.25" customHeight="1" thickBot="1" x14ac:dyDescent="0.3">
      <c r="B9" s="104"/>
      <c r="C9" s="105"/>
      <c r="D9" s="105"/>
      <c r="E9" s="106"/>
      <c r="F9" s="105"/>
      <c r="G9" s="107"/>
      <c r="H9" s="100"/>
      <c r="I9" s="133"/>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c r="FF9" s="100"/>
      <c r="FG9" s="100"/>
      <c r="FH9" s="100"/>
      <c r="FI9" s="100"/>
      <c r="FJ9" s="100"/>
      <c r="FK9" s="100"/>
      <c r="FL9" s="100"/>
      <c r="FM9" s="100"/>
      <c r="FN9" s="100"/>
      <c r="FO9" s="100"/>
      <c r="FP9" s="100"/>
      <c r="FQ9" s="100"/>
      <c r="FR9" s="100"/>
      <c r="FS9" s="100"/>
      <c r="FT9" s="100"/>
      <c r="FU9" s="100"/>
      <c r="FV9" s="100"/>
      <c r="FW9" s="100"/>
      <c r="FX9" s="100"/>
      <c r="FY9" s="100"/>
      <c r="FZ9" s="100"/>
      <c r="GA9" s="100"/>
      <c r="GB9" s="100"/>
      <c r="GC9" s="100"/>
      <c r="GD9" s="100"/>
      <c r="GE9" s="100"/>
      <c r="GF9" s="100"/>
      <c r="GG9" s="100"/>
    </row>
    <row r="10" spans="2:189" s="108" customFormat="1" ht="13.35" customHeight="1" x14ac:dyDescent="0.25">
      <c r="B10" s="284" t="s">
        <v>8</v>
      </c>
      <c r="C10" s="285"/>
      <c r="D10" s="109" t="s">
        <v>9</v>
      </c>
      <c r="E10" s="110" t="s">
        <v>10</v>
      </c>
      <c r="F10" s="109" t="s">
        <v>11</v>
      </c>
      <c r="G10" s="111" t="s">
        <v>12</v>
      </c>
      <c r="H10" s="100"/>
      <c r="I10" s="133"/>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c r="FF10" s="100"/>
      <c r="FG10" s="100"/>
      <c r="FH10" s="100"/>
      <c r="FI10" s="100"/>
      <c r="FJ10" s="100"/>
      <c r="FK10" s="100"/>
      <c r="FL10" s="100"/>
      <c r="FM10" s="100"/>
      <c r="FN10" s="100"/>
      <c r="FO10" s="100"/>
      <c r="FP10" s="100"/>
      <c r="FQ10" s="100"/>
      <c r="FR10" s="100"/>
      <c r="FS10" s="100"/>
      <c r="FT10" s="100"/>
      <c r="FU10" s="100"/>
      <c r="FV10" s="100"/>
      <c r="FW10" s="100"/>
      <c r="FX10" s="100"/>
      <c r="FY10" s="100"/>
      <c r="FZ10" s="100"/>
      <c r="GA10" s="100"/>
      <c r="GB10" s="100"/>
      <c r="GC10" s="100"/>
      <c r="GD10" s="100"/>
      <c r="GE10" s="100"/>
      <c r="GF10" s="100"/>
      <c r="GG10" s="100"/>
    </row>
    <row r="11" spans="2:189" s="108" customFormat="1" ht="14.85" customHeight="1" x14ac:dyDescent="0.25">
      <c r="B11" s="286"/>
      <c r="C11" s="287"/>
      <c r="D11" s="112" t="s">
        <v>13</v>
      </c>
      <c r="E11" s="113" t="s">
        <v>14</v>
      </c>
      <c r="F11" s="112" t="s">
        <v>15</v>
      </c>
      <c r="G11" s="114" t="s">
        <v>16</v>
      </c>
      <c r="H11" s="100"/>
      <c r="I11" s="133"/>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c r="FF11" s="100"/>
      <c r="FG11" s="100"/>
      <c r="FH11" s="100"/>
      <c r="FI11" s="100"/>
      <c r="FJ11" s="100"/>
      <c r="FK11" s="100"/>
      <c r="FL11" s="100"/>
      <c r="FM11" s="100"/>
      <c r="FN11" s="100"/>
      <c r="FO11" s="100"/>
      <c r="FP11" s="100"/>
      <c r="FQ11" s="100"/>
      <c r="FR11" s="100"/>
      <c r="FS11" s="100"/>
      <c r="FT11" s="100"/>
      <c r="FU11" s="100"/>
      <c r="FV11" s="100"/>
      <c r="FW11" s="100"/>
      <c r="FX11" s="100"/>
      <c r="FY11" s="100"/>
      <c r="FZ11" s="100"/>
      <c r="GA11" s="100"/>
      <c r="GB11" s="100"/>
      <c r="GC11" s="100"/>
      <c r="GD11" s="100"/>
      <c r="GE11" s="100"/>
      <c r="GF11" s="100"/>
      <c r="GG11" s="100"/>
    </row>
    <row r="12" spans="2:189" s="108" customFormat="1" ht="15" customHeight="1" thickBot="1" x14ac:dyDescent="0.3">
      <c r="B12" s="288"/>
      <c r="C12" s="289"/>
      <c r="D12" s="115" t="s">
        <v>17</v>
      </c>
      <c r="E12" s="116" t="s">
        <v>18</v>
      </c>
      <c r="F12" s="115" t="s">
        <v>19</v>
      </c>
      <c r="G12" s="117" t="s">
        <v>20</v>
      </c>
      <c r="H12" s="100"/>
      <c r="I12" s="133"/>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c r="FF12" s="100"/>
      <c r="FG12" s="100"/>
      <c r="FH12" s="100"/>
      <c r="FI12" s="100"/>
      <c r="FJ12" s="100"/>
      <c r="FK12" s="100"/>
      <c r="FL12" s="100"/>
      <c r="FM12" s="100"/>
      <c r="FN12" s="100"/>
      <c r="FO12" s="100"/>
      <c r="FP12" s="100"/>
      <c r="FQ12" s="100"/>
      <c r="FR12" s="100"/>
      <c r="FS12" s="100"/>
      <c r="FT12" s="100"/>
      <c r="FU12" s="100"/>
      <c r="FV12" s="100"/>
      <c r="FW12" s="100"/>
      <c r="FX12" s="100"/>
      <c r="FY12" s="100"/>
      <c r="FZ12" s="100"/>
      <c r="GA12" s="100"/>
      <c r="GB12" s="100"/>
      <c r="GC12" s="100"/>
      <c r="GD12" s="100"/>
      <c r="GE12" s="100"/>
      <c r="GF12" s="100"/>
      <c r="GG12" s="100"/>
    </row>
    <row r="13" spans="2:189" s="108" customFormat="1" ht="14.85" customHeight="1" thickBot="1" x14ac:dyDescent="0.3">
      <c r="B13" s="290" t="s">
        <v>238</v>
      </c>
      <c r="C13" s="291"/>
      <c r="D13" s="291"/>
      <c r="E13" s="291"/>
      <c r="F13" s="291"/>
      <c r="G13" s="292"/>
      <c r="H13" s="100"/>
      <c r="I13" s="133"/>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c r="FF13" s="100"/>
      <c r="FG13" s="100"/>
      <c r="FH13" s="100"/>
      <c r="FI13" s="100"/>
      <c r="FJ13" s="100"/>
      <c r="FK13" s="100"/>
      <c r="FL13" s="100"/>
      <c r="FM13" s="100"/>
      <c r="FN13" s="100"/>
      <c r="FO13" s="100"/>
      <c r="FP13" s="100"/>
      <c r="FQ13" s="100"/>
      <c r="FR13" s="100"/>
      <c r="FS13" s="100"/>
      <c r="FT13" s="100"/>
      <c r="FU13" s="100"/>
      <c r="FV13" s="100"/>
      <c r="FW13" s="100"/>
      <c r="FX13" s="100"/>
      <c r="FY13" s="100"/>
      <c r="FZ13" s="100"/>
      <c r="GA13" s="100"/>
      <c r="GB13" s="100"/>
      <c r="GC13" s="100"/>
      <c r="GD13" s="100"/>
      <c r="GE13" s="100"/>
      <c r="GF13" s="100"/>
      <c r="GG13" s="100"/>
    </row>
    <row r="14" spans="2:189" s="108" customFormat="1" ht="27" customHeight="1" x14ac:dyDescent="0.25">
      <c r="B14" s="190" t="s">
        <v>239</v>
      </c>
      <c r="C14" s="191" t="s">
        <v>22</v>
      </c>
      <c r="D14" s="191"/>
      <c r="E14" s="192"/>
      <c r="F14" s="191"/>
      <c r="G14" s="193"/>
      <c r="H14" s="100"/>
      <c r="I14" s="133"/>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row>
    <row r="15" spans="2:189" s="108" customFormat="1" ht="18" customHeight="1" x14ac:dyDescent="0.25">
      <c r="B15" s="126">
        <v>1</v>
      </c>
      <c r="C15" s="118" t="s">
        <v>23</v>
      </c>
      <c r="D15" s="119">
        <v>8122000</v>
      </c>
      <c r="E15" s="120"/>
      <c r="F15" s="121">
        <v>2</v>
      </c>
      <c r="G15" s="128">
        <v>16244000</v>
      </c>
      <c r="H15" s="265"/>
      <c r="I15" s="133"/>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c r="FF15" s="100"/>
      <c r="FG15" s="100"/>
      <c r="FH15" s="100"/>
      <c r="FI15" s="100"/>
      <c r="FJ15" s="100"/>
      <c r="FK15" s="100"/>
      <c r="FL15" s="100"/>
      <c r="FM15" s="100"/>
      <c r="FN15" s="100"/>
      <c r="FO15" s="100"/>
      <c r="FP15" s="100"/>
      <c r="FQ15" s="100"/>
      <c r="FR15" s="100"/>
      <c r="FS15" s="100"/>
      <c r="FT15" s="100"/>
      <c r="FU15" s="100"/>
      <c r="FV15" s="100"/>
      <c r="FW15" s="100"/>
      <c r="FX15" s="100"/>
      <c r="FY15" s="100"/>
      <c r="FZ15" s="100"/>
      <c r="GA15" s="100"/>
      <c r="GB15" s="100"/>
      <c r="GC15" s="100"/>
      <c r="GD15" s="100"/>
      <c r="GE15" s="100"/>
      <c r="GF15" s="100"/>
      <c r="GG15" s="100"/>
    </row>
    <row r="16" spans="2:189" s="108" customFormat="1" ht="18" customHeight="1" x14ac:dyDescent="0.25">
      <c r="B16" s="126">
        <v>2</v>
      </c>
      <c r="C16" s="118" t="s">
        <v>24</v>
      </c>
      <c r="D16" s="119">
        <v>6277000</v>
      </c>
      <c r="E16" s="120"/>
      <c r="F16" s="121">
        <v>5</v>
      </c>
      <c r="G16" s="128">
        <v>31385000</v>
      </c>
      <c r="H16" s="265"/>
      <c r="I16" s="133"/>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c r="FF16" s="100"/>
      <c r="FG16" s="100"/>
      <c r="FH16" s="100"/>
      <c r="FI16" s="100"/>
      <c r="FJ16" s="100"/>
      <c r="FK16" s="100"/>
      <c r="FL16" s="100"/>
      <c r="FM16" s="100"/>
      <c r="FN16" s="100"/>
      <c r="FO16" s="100"/>
      <c r="FP16" s="100"/>
      <c r="FQ16" s="100"/>
      <c r="FR16" s="100"/>
      <c r="FS16" s="100"/>
      <c r="FT16" s="100"/>
      <c r="FU16" s="100"/>
      <c r="FV16" s="100"/>
      <c r="FW16" s="100"/>
      <c r="FX16" s="100"/>
      <c r="FY16" s="100"/>
      <c r="FZ16" s="100"/>
      <c r="GA16" s="100"/>
      <c r="GB16" s="100"/>
      <c r="GC16" s="100"/>
      <c r="GD16" s="100"/>
      <c r="GE16" s="100"/>
      <c r="GF16" s="100"/>
      <c r="GG16" s="100"/>
    </row>
    <row r="17" spans="2:189" s="108" customFormat="1" ht="18" customHeight="1" thickBot="1" x14ac:dyDescent="0.3">
      <c r="B17" s="126">
        <v>3</v>
      </c>
      <c r="C17" s="118" t="s">
        <v>25</v>
      </c>
      <c r="D17" s="119">
        <v>4012000</v>
      </c>
      <c r="E17" s="120"/>
      <c r="F17" s="121">
        <v>5</v>
      </c>
      <c r="G17" s="128">
        <v>20060000</v>
      </c>
      <c r="H17" s="101"/>
      <c r="I17" s="133"/>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c r="FF17" s="100"/>
      <c r="FG17" s="100"/>
      <c r="FH17" s="100"/>
      <c r="FI17" s="100"/>
      <c r="FJ17" s="100"/>
      <c r="FK17" s="100"/>
      <c r="FL17" s="100"/>
      <c r="FM17" s="100"/>
      <c r="FN17" s="100"/>
      <c r="FO17" s="100"/>
      <c r="FP17" s="100"/>
      <c r="FQ17" s="100"/>
      <c r="FR17" s="100"/>
      <c r="FS17" s="100"/>
      <c r="FT17" s="100"/>
      <c r="FU17" s="100"/>
      <c r="FV17" s="100"/>
      <c r="FW17" s="100"/>
      <c r="FX17" s="100"/>
      <c r="FY17" s="100"/>
      <c r="FZ17" s="100"/>
      <c r="GA17" s="100"/>
      <c r="GB17" s="100"/>
      <c r="GC17" s="100"/>
      <c r="GD17" s="100"/>
      <c r="GE17" s="100"/>
      <c r="GF17" s="100"/>
      <c r="GG17" s="100"/>
    </row>
    <row r="18" spans="2:189" s="108" customFormat="1" ht="45.75" customHeight="1" thickBot="1" x14ac:dyDescent="0.3">
      <c r="B18" s="194"/>
      <c r="C18" s="213" t="s">
        <v>26</v>
      </c>
      <c r="D18" s="122"/>
      <c r="E18" s="123"/>
      <c r="F18" s="124"/>
      <c r="G18" s="248">
        <v>12000000</v>
      </c>
      <c r="H18" s="238" t="s">
        <v>27</v>
      </c>
      <c r="I18" s="133"/>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c r="FF18" s="100"/>
      <c r="FG18" s="100"/>
      <c r="FH18" s="100"/>
      <c r="FI18" s="100"/>
      <c r="FJ18" s="100"/>
      <c r="FK18" s="100"/>
      <c r="FL18" s="100"/>
      <c r="FM18" s="100"/>
      <c r="FN18" s="100"/>
      <c r="FO18" s="100"/>
      <c r="FP18" s="100"/>
      <c r="FQ18" s="100"/>
      <c r="FR18" s="100"/>
      <c r="FS18" s="100"/>
      <c r="FT18" s="100"/>
      <c r="FU18" s="100"/>
      <c r="FV18" s="100"/>
      <c r="FW18" s="100"/>
      <c r="FX18" s="100"/>
      <c r="FY18" s="100"/>
      <c r="FZ18" s="100"/>
      <c r="GA18" s="100"/>
      <c r="GB18" s="100"/>
      <c r="GC18" s="100"/>
      <c r="GD18" s="100"/>
      <c r="GE18" s="100"/>
      <c r="GF18" s="100"/>
      <c r="GG18" s="100"/>
    </row>
    <row r="19" spans="2:189" s="108" customFormat="1" ht="18.600000000000001" customHeight="1" x14ac:dyDescent="0.25">
      <c r="B19" s="194">
        <v>4</v>
      </c>
      <c r="C19" s="214" t="s">
        <v>232</v>
      </c>
      <c r="D19" s="119">
        <v>7508000</v>
      </c>
      <c r="E19" s="189"/>
      <c r="F19" s="121"/>
      <c r="G19" s="196"/>
      <c r="H19" s="234"/>
      <c r="I19" s="133"/>
      <c r="J19" s="100"/>
      <c r="K19" s="235"/>
      <c r="L19" s="235"/>
      <c r="M19" s="235"/>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row>
    <row r="20" spans="2:189" s="108" customFormat="1" ht="18.600000000000001" customHeight="1" x14ac:dyDescent="0.25">
      <c r="B20" s="194">
        <v>5</v>
      </c>
      <c r="C20" s="214" t="s">
        <v>28</v>
      </c>
      <c r="D20" s="119">
        <v>7508000</v>
      </c>
      <c r="E20" s="189"/>
      <c r="F20" s="121"/>
      <c r="G20" s="196"/>
      <c r="H20" s="101"/>
      <c r="I20" s="133"/>
      <c r="J20" s="100"/>
      <c r="K20" s="236"/>
      <c r="L20" s="235"/>
      <c r="M20" s="235"/>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c r="FF20" s="100"/>
      <c r="FG20" s="100"/>
      <c r="FH20" s="100"/>
      <c r="FI20" s="100"/>
      <c r="FJ20" s="100"/>
      <c r="FK20" s="100"/>
      <c r="FL20" s="100"/>
      <c r="FM20" s="100"/>
      <c r="FN20" s="100"/>
      <c r="FO20" s="100"/>
      <c r="FP20" s="100"/>
      <c r="FQ20" s="100"/>
      <c r="FR20" s="100"/>
      <c r="FS20" s="100"/>
      <c r="FT20" s="100"/>
      <c r="FU20" s="100"/>
      <c r="FV20" s="100"/>
      <c r="FW20" s="100"/>
      <c r="FX20" s="100"/>
      <c r="FY20" s="100"/>
      <c r="FZ20" s="100"/>
      <c r="GA20" s="100"/>
      <c r="GB20" s="100"/>
      <c r="GC20" s="100"/>
      <c r="GD20" s="100"/>
      <c r="GE20" s="100"/>
      <c r="GF20" s="100"/>
      <c r="GG20" s="100"/>
    </row>
    <row r="21" spans="2:189" s="108" customFormat="1" ht="18.600000000000001" customHeight="1" x14ac:dyDescent="0.25">
      <c r="B21" s="194">
        <v>6</v>
      </c>
      <c r="C21" s="214" t="s">
        <v>29</v>
      </c>
      <c r="D21" s="119">
        <v>7508000</v>
      </c>
      <c r="E21" s="189"/>
      <c r="F21" s="121"/>
      <c r="G21" s="196"/>
      <c r="H21" s="200"/>
      <c r="I21" s="133"/>
      <c r="J21" s="100"/>
      <c r="K21" s="236"/>
      <c r="L21" s="235"/>
      <c r="M21" s="235"/>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c r="FF21" s="100"/>
      <c r="FG21" s="100"/>
      <c r="FH21" s="100"/>
      <c r="FI21" s="100"/>
      <c r="FJ21" s="100"/>
      <c r="FK21" s="100"/>
      <c r="FL21" s="100"/>
      <c r="FM21" s="100"/>
      <c r="FN21" s="100"/>
      <c r="FO21" s="100"/>
      <c r="FP21" s="100"/>
      <c r="FQ21" s="100"/>
      <c r="FR21" s="100"/>
      <c r="FS21" s="100"/>
      <c r="FT21" s="100"/>
      <c r="FU21" s="100"/>
      <c r="FV21" s="100"/>
      <c r="FW21" s="100"/>
      <c r="FX21" s="100"/>
      <c r="FY21" s="100"/>
      <c r="FZ21" s="100"/>
      <c r="GA21" s="100"/>
      <c r="GB21" s="100"/>
      <c r="GC21" s="100"/>
      <c r="GD21" s="100"/>
      <c r="GE21" s="100"/>
      <c r="GF21" s="100"/>
      <c r="GG21" s="100"/>
    </row>
    <row r="22" spans="2:189" s="108" customFormat="1" ht="18.600000000000001" customHeight="1" x14ac:dyDescent="0.25">
      <c r="B22" s="194">
        <v>7</v>
      </c>
      <c r="C22" s="214" t="s">
        <v>30</v>
      </c>
      <c r="D22" s="119">
        <v>7508000</v>
      </c>
      <c r="E22" s="189"/>
      <c r="F22" s="121"/>
      <c r="G22" s="196"/>
      <c r="H22" s="101"/>
      <c r="I22" s="133"/>
      <c r="J22" s="100"/>
      <c r="K22" s="236"/>
      <c r="L22" s="235"/>
      <c r="M22" s="235"/>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c r="FF22" s="100"/>
      <c r="FG22" s="100"/>
      <c r="FH22" s="100"/>
      <c r="FI22" s="100"/>
      <c r="FJ22" s="100"/>
      <c r="FK22" s="100"/>
      <c r="FL22" s="100"/>
      <c r="FM22" s="100"/>
      <c r="FN22" s="100"/>
      <c r="FO22" s="100"/>
      <c r="FP22" s="100"/>
      <c r="FQ22" s="100"/>
      <c r="FR22" s="100"/>
      <c r="FS22" s="100"/>
      <c r="FT22" s="100"/>
      <c r="FU22" s="100"/>
      <c r="FV22" s="100"/>
      <c r="FW22" s="100"/>
      <c r="FX22" s="100"/>
      <c r="FY22" s="100"/>
      <c r="FZ22" s="100"/>
      <c r="GA22" s="100"/>
      <c r="GB22" s="100"/>
      <c r="GC22" s="100"/>
      <c r="GD22" s="100"/>
      <c r="GE22" s="100"/>
      <c r="GF22" s="100"/>
      <c r="GG22" s="100"/>
    </row>
    <row r="23" spans="2:189" s="108" customFormat="1" ht="18.600000000000001" customHeight="1" x14ac:dyDescent="0.25">
      <c r="B23" s="194">
        <v>8</v>
      </c>
      <c r="C23" s="214" t="s">
        <v>31</v>
      </c>
      <c r="D23" s="119">
        <v>7508000</v>
      </c>
      <c r="E23" s="189"/>
      <c r="F23" s="121"/>
      <c r="G23" s="196"/>
      <c r="H23" s="101"/>
      <c r="I23" s="133"/>
      <c r="J23" s="100"/>
      <c r="K23" s="236"/>
      <c r="L23" s="235"/>
      <c r="M23" s="235"/>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c r="FF23" s="100"/>
      <c r="FG23" s="100"/>
      <c r="FH23" s="100"/>
      <c r="FI23" s="100"/>
      <c r="FJ23" s="100"/>
      <c r="FK23" s="100"/>
      <c r="FL23" s="100"/>
      <c r="FM23" s="100"/>
      <c r="FN23" s="100"/>
      <c r="FO23" s="100"/>
      <c r="FP23" s="100"/>
      <c r="FQ23" s="100"/>
      <c r="FR23" s="100"/>
      <c r="FS23" s="100"/>
      <c r="FT23" s="100"/>
      <c r="FU23" s="100"/>
      <c r="FV23" s="100"/>
      <c r="FW23" s="100"/>
      <c r="FX23" s="100"/>
      <c r="FY23" s="100"/>
      <c r="FZ23" s="100"/>
      <c r="GA23" s="100"/>
      <c r="GB23" s="100"/>
      <c r="GC23" s="100"/>
      <c r="GD23" s="100"/>
      <c r="GE23" s="100"/>
      <c r="GF23" s="100"/>
      <c r="GG23" s="100"/>
    </row>
    <row r="24" spans="2:189" s="108" customFormat="1" ht="18.600000000000001" customHeight="1" x14ac:dyDescent="0.25">
      <c r="B24" s="194">
        <v>9</v>
      </c>
      <c r="C24" s="214" t="s">
        <v>32</v>
      </c>
      <c r="D24" s="119">
        <v>7508000</v>
      </c>
      <c r="E24" s="189"/>
      <c r="F24" s="121"/>
      <c r="G24" s="196"/>
      <c r="H24" s="101"/>
      <c r="I24" s="133"/>
      <c r="J24" s="100"/>
      <c r="K24" s="236"/>
      <c r="L24" s="235"/>
      <c r="M24" s="235"/>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c r="FF24" s="100"/>
      <c r="FG24" s="100"/>
      <c r="FH24" s="100"/>
      <c r="FI24" s="100"/>
      <c r="FJ24" s="100"/>
      <c r="FK24" s="100"/>
      <c r="FL24" s="100"/>
      <c r="FM24" s="100"/>
      <c r="FN24" s="100"/>
      <c r="FO24" s="100"/>
      <c r="FP24" s="100"/>
      <c r="FQ24" s="100"/>
      <c r="FR24" s="100"/>
      <c r="FS24" s="100"/>
      <c r="FT24" s="100"/>
      <c r="FU24" s="100"/>
      <c r="FV24" s="100"/>
      <c r="FW24" s="100"/>
      <c r="FX24" s="100"/>
      <c r="FY24" s="100"/>
      <c r="FZ24" s="100"/>
      <c r="GA24" s="100"/>
      <c r="GB24" s="100"/>
      <c r="GC24" s="100"/>
      <c r="GD24" s="100"/>
      <c r="GE24" s="100"/>
      <c r="GF24" s="100"/>
      <c r="GG24" s="100"/>
    </row>
    <row r="25" spans="2:189" s="108" customFormat="1" ht="18.600000000000001" customHeight="1" x14ac:dyDescent="0.25">
      <c r="B25" s="194">
        <v>10</v>
      </c>
      <c r="C25" s="214" t="s">
        <v>236</v>
      </c>
      <c r="D25" s="119">
        <v>7508000</v>
      </c>
      <c r="E25" s="189"/>
      <c r="F25" s="121"/>
      <c r="G25" s="196"/>
      <c r="H25" s="101"/>
      <c r="I25" s="133"/>
      <c r="J25" s="100"/>
      <c r="K25" s="236"/>
      <c r="L25" s="235"/>
      <c r="M25" s="235"/>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c r="FF25" s="100"/>
      <c r="FG25" s="100"/>
      <c r="FH25" s="100"/>
      <c r="FI25" s="100"/>
      <c r="FJ25" s="100"/>
      <c r="FK25" s="100"/>
      <c r="FL25" s="100"/>
      <c r="FM25" s="100"/>
      <c r="FN25" s="100"/>
      <c r="FO25" s="100"/>
      <c r="FP25" s="100"/>
      <c r="FQ25" s="100"/>
      <c r="FR25" s="100"/>
      <c r="FS25" s="100"/>
      <c r="FT25" s="100"/>
      <c r="FU25" s="100"/>
      <c r="FV25" s="100"/>
      <c r="FW25" s="100"/>
      <c r="FX25" s="100"/>
      <c r="FY25" s="100"/>
      <c r="FZ25" s="100"/>
      <c r="GA25" s="100"/>
      <c r="GB25" s="100"/>
      <c r="GC25" s="100"/>
      <c r="GD25" s="100"/>
      <c r="GE25" s="100"/>
      <c r="GF25" s="100"/>
      <c r="GG25" s="100"/>
    </row>
    <row r="26" spans="2:189" s="108" customFormat="1" ht="18" customHeight="1" x14ac:dyDescent="0.25">
      <c r="B26" s="126">
        <v>11</v>
      </c>
      <c r="C26" s="118" t="s">
        <v>34</v>
      </c>
      <c r="D26" s="119">
        <v>4553000</v>
      </c>
      <c r="E26" s="120"/>
      <c r="F26" s="121">
        <v>2.5</v>
      </c>
      <c r="G26" s="128">
        <v>11382500</v>
      </c>
      <c r="H26" s="101"/>
      <c r="I26" s="133"/>
      <c r="J26" s="100"/>
      <c r="K26" s="236"/>
      <c r="L26" s="235"/>
      <c r="M26" s="235"/>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c r="FF26" s="100"/>
      <c r="FG26" s="100"/>
      <c r="FH26" s="100"/>
      <c r="FI26" s="100"/>
      <c r="FJ26" s="100"/>
      <c r="FK26" s="100"/>
      <c r="FL26" s="100"/>
      <c r="FM26" s="100"/>
      <c r="FN26" s="100"/>
      <c r="FO26" s="100"/>
      <c r="FP26" s="100"/>
      <c r="FQ26" s="100"/>
      <c r="FR26" s="100"/>
      <c r="FS26" s="100"/>
      <c r="FT26" s="100"/>
      <c r="FU26" s="100"/>
      <c r="FV26" s="100"/>
      <c r="FW26" s="100"/>
      <c r="FX26" s="100"/>
      <c r="FY26" s="100"/>
      <c r="FZ26" s="100"/>
      <c r="GA26" s="100"/>
      <c r="GB26" s="100"/>
      <c r="GC26" s="100"/>
      <c r="GD26" s="100"/>
      <c r="GE26" s="100"/>
      <c r="GF26" s="100"/>
      <c r="GG26" s="100"/>
    </row>
    <row r="27" spans="2:189" s="108" customFormat="1" ht="18" customHeight="1" x14ac:dyDescent="0.25">
      <c r="B27" s="126">
        <v>12</v>
      </c>
      <c r="C27" s="118" t="s">
        <v>35</v>
      </c>
      <c r="D27" s="119">
        <v>4553000</v>
      </c>
      <c r="E27" s="120"/>
      <c r="F27" s="121">
        <v>2.5</v>
      </c>
      <c r="G27" s="128">
        <v>11382500</v>
      </c>
      <c r="H27" s="101"/>
      <c r="I27" s="133"/>
      <c r="J27" s="100"/>
      <c r="K27" s="236"/>
      <c r="L27" s="235"/>
      <c r="M27" s="235"/>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c r="FF27" s="100"/>
      <c r="FG27" s="100"/>
      <c r="FH27" s="100"/>
      <c r="FI27" s="100"/>
      <c r="FJ27" s="100"/>
      <c r="FK27" s="100"/>
      <c r="FL27" s="100"/>
      <c r="FM27" s="100"/>
      <c r="FN27" s="100"/>
      <c r="FO27" s="100"/>
      <c r="FP27" s="100"/>
      <c r="FQ27" s="100"/>
      <c r="FR27" s="100"/>
      <c r="FS27" s="100"/>
      <c r="FT27" s="100"/>
      <c r="FU27" s="100"/>
      <c r="FV27" s="100"/>
      <c r="FW27" s="100"/>
      <c r="FX27" s="100"/>
      <c r="FY27" s="100"/>
      <c r="FZ27" s="100"/>
      <c r="GA27" s="100"/>
      <c r="GB27" s="100"/>
      <c r="GC27" s="100"/>
      <c r="GD27" s="100"/>
      <c r="GE27" s="100"/>
      <c r="GF27" s="100"/>
      <c r="GG27" s="100"/>
    </row>
    <row r="28" spans="2:189" s="108" customFormat="1" ht="18" customHeight="1" x14ac:dyDescent="0.25">
      <c r="B28" s="126">
        <v>13</v>
      </c>
      <c r="C28" s="118" t="s">
        <v>36</v>
      </c>
      <c r="D28" s="119">
        <v>4553000</v>
      </c>
      <c r="E28" s="120"/>
      <c r="F28" s="121">
        <v>5</v>
      </c>
      <c r="G28" s="128">
        <v>22765000</v>
      </c>
      <c r="H28" s="101"/>
      <c r="I28" s="133"/>
      <c r="J28" s="100"/>
      <c r="K28" s="235"/>
      <c r="L28" s="235"/>
      <c r="M28" s="235"/>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c r="FF28" s="100"/>
      <c r="FG28" s="100"/>
      <c r="FH28" s="100"/>
      <c r="FI28" s="100"/>
      <c r="FJ28" s="100"/>
      <c r="FK28" s="100"/>
      <c r="FL28" s="100"/>
      <c r="FM28" s="100"/>
      <c r="FN28" s="100"/>
      <c r="FO28" s="100"/>
      <c r="FP28" s="100"/>
      <c r="FQ28" s="100"/>
      <c r="FR28" s="100"/>
      <c r="FS28" s="100"/>
      <c r="FT28" s="100"/>
      <c r="FU28" s="100"/>
      <c r="FV28" s="100"/>
      <c r="FW28" s="100"/>
      <c r="FX28" s="100"/>
      <c r="FY28" s="100"/>
      <c r="FZ28" s="100"/>
      <c r="GA28" s="100"/>
      <c r="GB28" s="100"/>
      <c r="GC28" s="100"/>
      <c r="GD28" s="100"/>
      <c r="GE28" s="100"/>
      <c r="GF28" s="100"/>
      <c r="GG28" s="100"/>
    </row>
    <row r="29" spans="2:189" s="108" customFormat="1" ht="18" customHeight="1" x14ac:dyDescent="0.25">
      <c r="B29" s="126">
        <v>14</v>
      </c>
      <c r="C29" s="118" t="s">
        <v>37</v>
      </c>
      <c r="D29" s="119">
        <v>4553000</v>
      </c>
      <c r="E29" s="120"/>
      <c r="F29" s="121">
        <v>1</v>
      </c>
      <c r="G29" s="128">
        <v>4553000</v>
      </c>
      <c r="H29" s="101"/>
      <c r="I29" s="133"/>
      <c r="J29" s="100"/>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c r="FF29" s="100"/>
      <c r="FG29" s="100"/>
      <c r="FH29" s="100"/>
      <c r="FI29" s="100"/>
      <c r="FJ29" s="100"/>
      <c r="FK29" s="100"/>
      <c r="FL29" s="100"/>
      <c r="FM29" s="100"/>
      <c r="FN29" s="100"/>
      <c r="FO29" s="100"/>
      <c r="FP29" s="100"/>
      <c r="FQ29" s="100"/>
      <c r="FR29" s="100"/>
      <c r="FS29" s="100"/>
      <c r="FT29" s="100"/>
      <c r="FU29" s="100"/>
      <c r="FV29" s="100"/>
      <c r="FW29" s="100"/>
      <c r="FX29" s="100"/>
      <c r="FY29" s="100"/>
      <c r="FZ29" s="100"/>
      <c r="GA29" s="100"/>
      <c r="GB29" s="100"/>
      <c r="GC29" s="100"/>
      <c r="GD29" s="100"/>
      <c r="GE29" s="100"/>
      <c r="GF29" s="100"/>
      <c r="GG29" s="100"/>
    </row>
    <row r="30" spans="2:189" s="108" customFormat="1" ht="18" customHeight="1" x14ac:dyDescent="0.25">
      <c r="B30" s="126">
        <v>15</v>
      </c>
      <c r="C30" s="118" t="s">
        <v>38</v>
      </c>
      <c r="D30" s="119">
        <v>4553000</v>
      </c>
      <c r="E30" s="120"/>
      <c r="F30" s="121">
        <v>1</v>
      </c>
      <c r="G30" s="128">
        <v>4553000</v>
      </c>
      <c r="H30" s="101"/>
      <c r="I30" s="133"/>
      <c r="J30" s="100"/>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c r="FF30" s="100"/>
      <c r="FG30" s="100"/>
      <c r="FH30" s="100"/>
      <c r="FI30" s="100"/>
      <c r="FJ30" s="100"/>
      <c r="FK30" s="100"/>
      <c r="FL30" s="100"/>
      <c r="FM30" s="100"/>
      <c r="FN30" s="100"/>
      <c r="FO30" s="100"/>
      <c r="FP30" s="100"/>
      <c r="FQ30" s="100"/>
      <c r="FR30" s="100"/>
      <c r="FS30" s="100"/>
      <c r="FT30" s="100"/>
      <c r="FU30" s="100"/>
      <c r="FV30" s="100"/>
      <c r="FW30" s="100"/>
      <c r="FX30" s="100"/>
      <c r="FY30" s="100"/>
      <c r="FZ30" s="100"/>
      <c r="GA30" s="100"/>
      <c r="GB30" s="100"/>
      <c r="GC30" s="100"/>
      <c r="GD30" s="100"/>
      <c r="GE30" s="100"/>
      <c r="GF30" s="100"/>
      <c r="GG30" s="100"/>
    </row>
    <row r="31" spans="2:189" s="108" customFormat="1" ht="18" customHeight="1" x14ac:dyDescent="0.25">
      <c r="B31" s="126">
        <v>16</v>
      </c>
      <c r="C31" s="118" t="s">
        <v>39</v>
      </c>
      <c r="D31" s="119">
        <v>4553000</v>
      </c>
      <c r="E31" s="120"/>
      <c r="F31" s="121">
        <v>2.5</v>
      </c>
      <c r="G31" s="128">
        <v>11382500</v>
      </c>
      <c r="H31" s="101"/>
      <c r="I31" s="133"/>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c r="FF31" s="100"/>
      <c r="FG31" s="100"/>
      <c r="FH31" s="100"/>
      <c r="FI31" s="100"/>
      <c r="FJ31" s="100"/>
      <c r="FK31" s="100"/>
      <c r="FL31" s="100"/>
      <c r="FM31" s="100"/>
      <c r="FN31" s="100"/>
      <c r="FO31" s="100"/>
      <c r="FP31" s="100"/>
      <c r="FQ31" s="100"/>
      <c r="FR31" s="100"/>
      <c r="FS31" s="100"/>
      <c r="FT31" s="100"/>
      <c r="FU31" s="100"/>
      <c r="FV31" s="100"/>
      <c r="FW31" s="100"/>
      <c r="FX31" s="100"/>
      <c r="FY31" s="100"/>
      <c r="FZ31" s="100"/>
      <c r="GA31" s="100"/>
      <c r="GB31" s="100"/>
      <c r="GC31" s="100"/>
      <c r="GD31" s="100"/>
      <c r="GE31" s="100"/>
      <c r="GF31" s="100"/>
      <c r="GG31" s="100"/>
    </row>
    <row r="32" spans="2:189" s="108" customFormat="1" ht="18" customHeight="1" x14ac:dyDescent="0.25">
      <c r="B32" s="126">
        <v>17</v>
      </c>
      <c r="C32" s="118" t="s">
        <v>40</v>
      </c>
      <c r="D32" s="119">
        <v>4553000</v>
      </c>
      <c r="E32" s="120"/>
      <c r="F32" s="121">
        <v>2.5</v>
      </c>
      <c r="G32" s="128">
        <v>11382500</v>
      </c>
      <c r="H32" s="101"/>
      <c r="I32" s="133"/>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c r="FF32" s="100"/>
      <c r="FG32" s="100"/>
      <c r="FH32" s="100"/>
      <c r="FI32" s="100"/>
      <c r="FJ32" s="100"/>
      <c r="FK32" s="100"/>
      <c r="FL32" s="100"/>
      <c r="FM32" s="100"/>
      <c r="FN32" s="100"/>
      <c r="FO32" s="100"/>
      <c r="FP32" s="100"/>
      <c r="FQ32" s="100"/>
      <c r="FR32" s="100"/>
      <c r="FS32" s="100"/>
      <c r="FT32" s="100"/>
      <c r="FU32" s="100"/>
      <c r="FV32" s="100"/>
      <c r="FW32" s="100"/>
      <c r="FX32" s="100"/>
      <c r="FY32" s="100"/>
      <c r="FZ32" s="100"/>
      <c r="GA32" s="100"/>
      <c r="GB32" s="100"/>
      <c r="GC32" s="100"/>
      <c r="GD32" s="100"/>
      <c r="GE32" s="100"/>
      <c r="GF32" s="100"/>
      <c r="GG32" s="100"/>
    </row>
    <row r="33" spans="2:189" s="108" customFormat="1" ht="18" customHeight="1" x14ac:dyDescent="0.25">
      <c r="B33" s="197"/>
      <c r="C33" s="256" t="s">
        <v>41</v>
      </c>
      <c r="D33" s="256"/>
      <c r="E33" s="256"/>
      <c r="F33" s="256"/>
      <c r="G33" s="266"/>
      <c r="H33" s="100"/>
      <c r="I33" s="133"/>
      <c r="J33" s="100"/>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c r="FF33" s="100"/>
      <c r="FG33" s="100"/>
      <c r="FH33" s="100"/>
      <c r="FI33" s="100"/>
      <c r="FJ33" s="100"/>
      <c r="FK33" s="100"/>
      <c r="FL33" s="100"/>
      <c r="FM33" s="100"/>
      <c r="FN33" s="100"/>
      <c r="FO33" s="100"/>
      <c r="FP33" s="100"/>
      <c r="FQ33" s="100"/>
      <c r="FR33" s="100"/>
      <c r="FS33" s="100"/>
      <c r="FT33" s="100"/>
      <c r="FU33" s="100"/>
      <c r="FV33" s="100"/>
      <c r="FW33" s="100"/>
      <c r="FX33" s="100"/>
      <c r="FY33" s="100"/>
      <c r="FZ33" s="100"/>
      <c r="GA33" s="100"/>
      <c r="GB33" s="100"/>
      <c r="GC33" s="100"/>
    </row>
    <row r="34" spans="2:189" s="108" customFormat="1" x14ac:dyDescent="0.25">
      <c r="B34" s="126">
        <v>18</v>
      </c>
      <c r="C34" s="118" t="s">
        <v>42</v>
      </c>
      <c r="D34" s="119">
        <v>1750905</v>
      </c>
      <c r="E34" s="127"/>
      <c r="F34" s="121">
        <v>5</v>
      </c>
      <c r="G34" s="128">
        <v>8754525</v>
      </c>
      <c r="H34" s="100"/>
      <c r="I34" s="133"/>
      <c r="J34" s="100"/>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c r="FF34" s="100"/>
      <c r="FG34" s="100"/>
      <c r="FH34" s="100"/>
      <c r="FI34" s="100"/>
      <c r="FJ34" s="100"/>
      <c r="FK34" s="100"/>
      <c r="FL34" s="100"/>
      <c r="FM34" s="100"/>
      <c r="FN34" s="100"/>
      <c r="FO34" s="100"/>
      <c r="FP34" s="100"/>
      <c r="FQ34" s="100"/>
      <c r="FR34" s="100"/>
      <c r="FS34" s="100"/>
      <c r="FT34" s="100"/>
      <c r="FU34" s="100"/>
      <c r="FV34" s="100"/>
      <c r="FW34" s="100"/>
      <c r="FX34" s="100"/>
      <c r="FY34" s="100"/>
      <c r="FZ34" s="100"/>
      <c r="GA34" s="100"/>
      <c r="GB34" s="100"/>
      <c r="GC34" s="100"/>
    </row>
    <row r="35" spans="2:189" s="108" customFormat="1" ht="17.25" thickBot="1" x14ac:dyDescent="0.3">
      <c r="B35" s="197"/>
      <c r="C35" s="259" t="s">
        <v>43</v>
      </c>
      <c r="D35" s="260"/>
      <c r="E35" s="260"/>
      <c r="F35" s="260"/>
      <c r="G35" s="261"/>
      <c r="H35" s="100"/>
      <c r="I35" s="133"/>
      <c r="J35" s="100"/>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c r="FF35" s="100"/>
      <c r="FG35" s="100"/>
      <c r="FH35" s="100"/>
      <c r="FI35" s="100"/>
      <c r="FJ35" s="100"/>
      <c r="FK35" s="100"/>
      <c r="FL35" s="100"/>
      <c r="FM35" s="100"/>
      <c r="FN35" s="100"/>
      <c r="FO35" s="100"/>
      <c r="FP35" s="100"/>
      <c r="FQ35" s="100"/>
      <c r="FR35" s="100"/>
      <c r="FS35" s="100"/>
      <c r="FT35" s="100"/>
      <c r="FU35" s="100"/>
      <c r="FV35" s="100"/>
      <c r="FW35" s="100"/>
      <c r="FX35" s="100"/>
      <c r="FY35" s="100"/>
      <c r="FZ35" s="100"/>
      <c r="GA35" s="100"/>
      <c r="GB35" s="100"/>
      <c r="GC35" s="100"/>
    </row>
    <row r="36" spans="2:189" s="108" customFormat="1" ht="17.25" thickBot="1" x14ac:dyDescent="0.3">
      <c r="B36" s="126">
        <v>19</v>
      </c>
      <c r="C36" s="262" t="s">
        <v>44</v>
      </c>
      <c r="D36" s="263"/>
      <c r="E36" s="263"/>
      <c r="F36" s="264"/>
      <c r="G36" s="248">
        <v>3316890</v>
      </c>
      <c r="H36" s="238" t="s">
        <v>27</v>
      </c>
      <c r="I36" s="133"/>
      <c r="J36" s="246"/>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c r="FF36" s="100"/>
      <c r="FG36" s="100"/>
      <c r="FH36" s="100"/>
      <c r="FI36" s="100"/>
      <c r="FJ36" s="100"/>
      <c r="FK36" s="100"/>
      <c r="FL36" s="100"/>
      <c r="FM36" s="100"/>
      <c r="FN36" s="100"/>
      <c r="FO36" s="100"/>
      <c r="FP36" s="100"/>
      <c r="FQ36" s="100"/>
      <c r="FR36" s="100"/>
      <c r="FS36" s="100"/>
      <c r="FT36" s="100"/>
      <c r="FU36" s="100"/>
      <c r="FV36" s="100"/>
      <c r="FW36" s="100"/>
      <c r="FX36" s="100"/>
      <c r="FY36" s="100"/>
      <c r="FZ36" s="100"/>
      <c r="GA36" s="100"/>
      <c r="GB36" s="100"/>
      <c r="GC36" s="100"/>
    </row>
    <row r="37" spans="2:189" s="108" customFormat="1" ht="14.85" customHeight="1" thickBot="1" x14ac:dyDescent="0.3">
      <c r="B37" s="129"/>
      <c r="C37" s="256" t="s">
        <v>243</v>
      </c>
      <c r="D37" s="256"/>
      <c r="E37" s="256"/>
      <c r="F37" s="256"/>
      <c r="G37" s="198">
        <v>169161415</v>
      </c>
      <c r="H37" s="100"/>
      <c r="I37" s="133"/>
      <c r="J37" s="246"/>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c r="FF37" s="100"/>
      <c r="FG37" s="100"/>
      <c r="FH37" s="100"/>
      <c r="FI37" s="100"/>
      <c r="FJ37" s="100"/>
      <c r="FK37" s="100"/>
      <c r="FL37" s="100"/>
      <c r="FM37" s="100"/>
      <c r="FN37" s="100"/>
      <c r="FO37" s="100"/>
      <c r="FP37" s="100"/>
      <c r="FQ37" s="100"/>
      <c r="FR37" s="100"/>
      <c r="FS37" s="100"/>
      <c r="FT37" s="100"/>
      <c r="FU37" s="100"/>
      <c r="FV37" s="100"/>
      <c r="FW37" s="100"/>
      <c r="FX37" s="100"/>
      <c r="FY37" s="100"/>
      <c r="FZ37" s="100"/>
      <c r="GA37" s="100"/>
      <c r="GB37" s="100"/>
      <c r="GC37" s="100"/>
      <c r="GD37" s="100"/>
      <c r="GE37" s="100"/>
      <c r="GF37" s="100"/>
      <c r="GG37" s="100"/>
    </row>
    <row r="38" spans="2:189" s="108" customFormat="1" ht="18" customHeight="1" thickBot="1" x14ac:dyDescent="0.3">
      <c r="B38" s="130"/>
      <c r="C38" s="257" t="s">
        <v>244</v>
      </c>
      <c r="D38" s="257"/>
      <c r="E38" s="257"/>
      <c r="F38" s="257"/>
      <c r="G38" s="131">
        <v>2.36</v>
      </c>
      <c r="H38" s="238" t="s">
        <v>47</v>
      </c>
      <c r="I38" s="133"/>
      <c r="J38" s="100"/>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c r="FF38" s="100"/>
      <c r="FG38" s="100"/>
      <c r="FH38" s="100"/>
      <c r="FI38" s="100"/>
      <c r="FJ38" s="100"/>
      <c r="FK38" s="100"/>
      <c r="FL38" s="100"/>
      <c r="FM38" s="100"/>
      <c r="FN38" s="100"/>
      <c r="FO38" s="100"/>
      <c r="FP38" s="100"/>
      <c r="FQ38" s="100"/>
      <c r="FR38" s="100"/>
      <c r="FS38" s="100"/>
      <c r="FT38" s="100"/>
      <c r="FU38" s="100"/>
      <c r="FV38" s="100"/>
      <c r="FW38" s="100"/>
      <c r="FX38" s="100"/>
      <c r="FY38" s="100"/>
      <c r="FZ38" s="100"/>
      <c r="GA38" s="100"/>
      <c r="GB38" s="100"/>
      <c r="GC38" s="100"/>
      <c r="GD38" s="100"/>
      <c r="GE38" s="100"/>
      <c r="GF38" s="100"/>
      <c r="GG38" s="100"/>
    </row>
    <row r="39" spans="2:189" s="108" customFormat="1" ht="18" customHeight="1" thickBot="1" x14ac:dyDescent="0.3">
      <c r="B39" s="134"/>
      <c r="C39" s="258" t="s">
        <v>245</v>
      </c>
      <c r="D39" s="258"/>
      <c r="E39" s="258"/>
      <c r="F39" s="258"/>
      <c r="G39" s="135">
        <v>399220939</v>
      </c>
      <c r="H39" s="136"/>
      <c r="I39" s="133"/>
      <c r="J39" s="246"/>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c r="FF39" s="100"/>
      <c r="FG39" s="100"/>
      <c r="FH39" s="100"/>
      <c r="FI39" s="100"/>
      <c r="FJ39" s="100"/>
      <c r="FK39" s="100"/>
      <c r="FL39" s="100"/>
      <c r="FM39" s="100"/>
      <c r="FN39" s="100"/>
      <c r="FO39" s="100"/>
      <c r="FP39" s="100"/>
      <c r="FQ39" s="100"/>
      <c r="FR39" s="100"/>
      <c r="FS39" s="100"/>
      <c r="FT39" s="100"/>
      <c r="FU39" s="100"/>
      <c r="FV39" s="100"/>
      <c r="FW39" s="100"/>
      <c r="FX39" s="100"/>
      <c r="FY39" s="100"/>
      <c r="FZ39" s="100"/>
      <c r="GA39" s="100"/>
      <c r="GB39" s="100"/>
      <c r="GC39" s="100"/>
      <c r="GD39" s="100"/>
      <c r="GE39" s="100"/>
      <c r="GF39" s="100"/>
      <c r="GG39" s="100"/>
    </row>
    <row r="40" spans="2:189" s="108" customFormat="1" ht="18" customHeight="1" thickBot="1" x14ac:dyDescent="0.3">
      <c r="B40" s="293" t="s">
        <v>240</v>
      </c>
      <c r="C40" s="294"/>
      <c r="D40" s="294"/>
      <c r="E40" s="294"/>
      <c r="F40" s="294"/>
      <c r="G40" s="295"/>
      <c r="H40" s="137"/>
      <c r="I40" s="133"/>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c r="FF40" s="100"/>
      <c r="FG40" s="100"/>
      <c r="FH40" s="100"/>
      <c r="FI40" s="100"/>
      <c r="FJ40" s="100"/>
      <c r="FK40" s="100"/>
      <c r="FL40" s="100"/>
      <c r="FM40" s="100"/>
      <c r="FN40" s="100"/>
      <c r="FO40" s="100"/>
      <c r="FP40" s="100"/>
      <c r="FQ40" s="100"/>
      <c r="FR40" s="100"/>
      <c r="FS40" s="100"/>
      <c r="FT40" s="100"/>
      <c r="FU40" s="100"/>
      <c r="FV40" s="100"/>
      <c r="FW40" s="100"/>
      <c r="FX40" s="100"/>
      <c r="FY40" s="100"/>
      <c r="FZ40" s="100"/>
      <c r="GA40" s="100"/>
      <c r="GB40" s="100"/>
      <c r="GC40" s="100"/>
      <c r="GD40" s="100"/>
      <c r="GE40" s="100"/>
      <c r="GF40" s="100"/>
      <c r="GG40" s="100"/>
    </row>
    <row r="41" spans="2:189" s="108" customFormat="1" ht="14.85" customHeight="1" x14ac:dyDescent="0.25">
      <c r="B41" s="296"/>
      <c r="C41" s="298" t="s">
        <v>50</v>
      </c>
      <c r="D41" s="298" t="s">
        <v>51</v>
      </c>
      <c r="E41" s="138" t="s">
        <v>52</v>
      </c>
      <c r="F41" s="300" t="s">
        <v>53</v>
      </c>
      <c r="G41" s="139" t="s">
        <v>12</v>
      </c>
      <c r="H41" s="125"/>
      <c r="I41" s="133"/>
      <c r="J41" s="100"/>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c r="FF41" s="100"/>
      <c r="FG41" s="100"/>
      <c r="FH41" s="100"/>
      <c r="FI41" s="100"/>
      <c r="FJ41" s="100"/>
      <c r="FK41" s="100"/>
      <c r="FL41" s="100"/>
      <c r="FM41" s="100"/>
      <c r="FN41" s="100"/>
      <c r="FO41" s="100"/>
      <c r="FP41" s="100"/>
      <c r="FQ41" s="100"/>
      <c r="FR41" s="100"/>
      <c r="FS41" s="100"/>
      <c r="FT41" s="100"/>
      <c r="FU41" s="100"/>
      <c r="FV41" s="100"/>
      <c r="FW41" s="100"/>
      <c r="FX41" s="100"/>
      <c r="FY41" s="100"/>
      <c r="FZ41" s="100"/>
      <c r="GA41" s="100"/>
      <c r="GB41" s="100"/>
      <c r="GC41" s="100"/>
      <c r="GD41" s="100"/>
      <c r="GE41" s="100"/>
      <c r="GF41" s="100"/>
      <c r="GG41" s="100"/>
    </row>
    <row r="42" spans="2:189" s="108" customFormat="1" ht="14.85" customHeight="1" x14ac:dyDescent="0.25">
      <c r="B42" s="297"/>
      <c r="C42" s="299"/>
      <c r="D42" s="299"/>
      <c r="E42" s="140" t="s">
        <v>54</v>
      </c>
      <c r="F42" s="301"/>
      <c r="G42" s="141" t="s">
        <v>16</v>
      </c>
      <c r="H42" s="100"/>
      <c r="I42" s="133"/>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c r="FV42" s="100"/>
      <c r="FW42" s="100"/>
      <c r="FX42" s="100"/>
      <c r="FY42" s="100"/>
      <c r="FZ42" s="100"/>
      <c r="GA42" s="100"/>
      <c r="GB42" s="100"/>
      <c r="GC42" s="100"/>
      <c r="GD42" s="100"/>
      <c r="GE42" s="100"/>
      <c r="GF42" s="100"/>
      <c r="GG42" s="100"/>
    </row>
    <row r="43" spans="2:189" s="108" customFormat="1" ht="15" customHeight="1" thickBot="1" x14ac:dyDescent="0.3">
      <c r="B43" s="297"/>
      <c r="C43" s="299"/>
      <c r="D43" s="299"/>
      <c r="E43" s="115" t="s">
        <v>55</v>
      </c>
      <c r="F43" s="115" t="s">
        <v>56</v>
      </c>
      <c r="G43" s="117" t="s">
        <v>57</v>
      </c>
      <c r="H43" s="100"/>
      <c r="I43" s="133"/>
      <c r="J43" s="100"/>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c r="FV43" s="100"/>
      <c r="FW43" s="100"/>
      <c r="FX43" s="100"/>
      <c r="FY43" s="100"/>
      <c r="FZ43" s="100"/>
      <c r="GA43" s="100"/>
      <c r="GB43" s="100"/>
      <c r="GC43" s="100"/>
      <c r="GD43" s="100"/>
      <c r="GE43" s="100"/>
      <c r="GF43" s="100"/>
      <c r="GG43" s="100"/>
    </row>
    <row r="44" spans="2:189" s="108" customFormat="1" ht="17.25" thickBot="1" x14ac:dyDescent="0.3">
      <c r="B44" s="142"/>
      <c r="C44" s="143" t="s">
        <v>58</v>
      </c>
      <c r="D44" s="144"/>
      <c r="E44" s="145"/>
      <c r="F44" s="146"/>
      <c r="G44" s="147"/>
      <c r="H44" s="100"/>
      <c r="I44" s="133"/>
      <c r="J44" s="100"/>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c r="FF44" s="100"/>
      <c r="FG44" s="100"/>
      <c r="FH44" s="100"/>
      <c r="FI44" s="100"/>
      <c r="FJ44" s="100"/>
      <c r="FK44" s="100"/>
      <c r="FL44" s="100"/>
      <c r="FM44" s="100"/>
      <c r="FN44" s="100"/>
      <c r="FO44" s="100"/>
      <c r="FP44" s="100"/>
      <c r="FQ44" s="100"/>
      <c r="FR44" s="100"/>
      <c r="FS44" s="100"/>
      <c r="FT44" s="100"/>
      <c r="FU44" s="100"/>
      <c r="FV44" s="100"/>
      <c r="FW44" s="100"/>
      <c r="FX44" s="100"/>
      <c r="FY44" s="100"/>
      <c r="FZ44" s="100"/>
      <c r="GA44" s="100"/>
      <c r="GB44" s="100"/>
      <c r="GC44" s="100"/>
      <c r="GD44" s="100"/>
      <c r="GE44" s="100"/>
      <c r="GF44" s="100"/>
      <c r="GG44" s="100"/>
    </row>
    <row r="45" spans="2:189" s="108" customFormat="1" ht="17.25" thickBot="1" x14ac:dyDescent="0.3">
      <c r="B45" s="148">
        <v>20</v>
      </c>
      <c r="C45" s="149" t="s">
        <v>59</v>
      </c>
      <c r="D45" s="150" t="s">
        <v>60</v>
      </c>
      <c r="E45" s="151">
        <v>211000</v>
      </c>
      <c r="F45" s="152">
        <v>10</v>
      </c>
      <c r="G45" s="128">
        <v>2110000</v>
      </c>
      <c r="H45" s="100"/>
      <c r="I45" s="133"/>
      <c r="J45" s="100"/>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c r="FF45" s="100"/>
      <c r="FG45" s="100"/>
      <c r="FH45" s="100"/>
      <c r="FI45" s="100"/>
      <c r="FJ45" s="100"/>
      <c r="FK45" s="100"/>
      <c r="FL45" s="100"/>
      <c r="FM45" s="100"/>
      <c r="FN45" s="100"/>
      <c r="FO45" s="100"/>
      <c r="FP45" s="100"/>
      <c r="FQ45" s="100"/>
      <c r="FR45" s="100"/>
      <c r="FS45" s="100"/>
      <c r="FT45" s="100"/>
      <c r="FU45" s="100"/>
      <c r="FV45" s="100"/>
      <c r="FW45" s="100"/>
      <c r="FX45" s="100"/>
      <c r="FY45" s="100"/>
      <c r="FZ45" s="100"/>
      <c r="GA45" s="100"/>
      <c r="GB45" s="100"/>
      <c r="GC45" s="100"/>
      <c r="GD45" s="100"/>
      <c r="GE45" s="100"/>
      <c r="GF45" s="100"/>
      <c r="GG45" s="100"/>
    </row>
    <row r="46" spans="2:189" s="108" customFormat="1" ht="17.25" thickBot="1" x14ac:dyDescent="0.3">
      <c r="B46" s="142"/>
      <c r="C46" s="143" t="s">
        <v>61</v>
      </c>
      <c r="D46" s="144"/>
      <c r="E46" s="145"/>
      <c r="F46" s="146"/>
      <c r="G46" s="147"/>
      <c r="H46" s="100"/>
      <c r="I46" s="133"/>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c r="FF46" s="100"/>
      <c r="FG46" s="100"/>
      <c r="FH46" s="100"/>
      <c r="FI46" s="100"/>
      <c r="FJ46" s="100"/>
      <c r="FK46" s="100"/>
      <c r="FL46" s="100"/>
      <c r="FM46" s="100"/>
      <c r="FN46" s="100"/>
      <c r="FO46" s="100"/>
      <c r="FP46" s="100"/>
      <c r="FQ46" s="100"/>
      <c r="FR46" s="100"/>
      <c r="FS46" s="100"/>
      <c r="FT46" s="100"/>
      <c r="FU46" s="100"/>
      <c r="FV46" s="100"/>
      <c r="FW46" s="100"/>
      <c r="FX46" s="100"/>
      <c r="FY46" s="100"/>
      <c r="FZ46" s="100"/>
      <c r="GA46" s="100"/>
      <c r="GB46" s="100"/>
      <c r="GC46" s="100"/>
      <c r="GD46" s="100"/>
      <c r="GE46" s="100"/>
      <c r="GF46" s="100"/>
      <c r="GG46" s="100"/>
    </row>
    <row r="47" spans="2:189" s="108" customFormat="1" ht="45" customHeight="1" x14ac:dyDescent="0.25">
      <c r="B47" s="153">
        <v>21</v>
      </c>
      <c r="C47" s="158" t="s">
        <v>62</v>
      </c>
      <c r="D47" s="159" t="s">
        <v>63</v>
      </c>
      <c r="E47" s="155">
        <v>6066000</v>
      </c>
      <c r="F47" s="156">
        <v>5</v>
      </c>
      <c r="G47" s="128">
        <v>30330000</v>
      </c>
      <c r="H47" s="100"/>
      <c r="I47" s="133"/>
      <c r="J47" s="100"/>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c r="FF47" s="100"/>
      <c r="FG47" s="100"/>
      <c r="FH47" s="100"/>
      <c r="FI47" s="100"/>
      <c r="FJ47" s="100"/>
      <c r="FK47" s="100"/>
      <c r="FL47" s="100"/>
      <c r="FM47" s="100"/>
      <c r="FN47" s="100"/>
      <c r="FO47" s="100"/>
      <c r="FP47" s="100"/>
      <c r="FQ47" s="100"/>
      <c r="FR47" s="100"/>
      <c r="FS47" s="100"/>
      <c r="FT47" s="100"/>
      <c r="FU47" s="100"/>
      <c r="FV47" s="100"/>
      <c r="FW47" s="100"/>
      <c r="FX47" s="100"/>
      <c r="FY47" s="100"/>
      <c r="FZ47" s="100"/>
      <c r="GA47" s="100"/>
      <c r="GB47" s="100"/>
      <c r="GC47" s="100"/>
      <c r="GD47" s="100"/>
      <c r="GE47" s="100"/>
      <c r="GF47" s="100"/>
      <c r="GG47" s="100"/>
    </row>
    <row r="48" spans="2:189" s="108" customFormat="1" ht="27" customHeight="1" x14ac:dyDescent="0.25">
      <c r="B48" s="153">
        <v>22</v>
      </c>
      <c r="C48" s="158" t="s">
        <v>64</v>
      </c>
      <c r="D48" s="159" t="s">
        <v>63</v>
      </c>
      <c r="E48" s="155">
        <v>7069000</v>
      </c>
      <c r="F48" s="156">
        <v>5</v>
      </c>
      <c r="G48" s="128">
        <v>35345000</v>
      </c>
      <c r="H48" s="100"/>
      <c r="I48" s="133"/>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c r="FF48" s="100"/>
      <c r="FG48" s="100"/>
      <c r="FH48" s="100"/>
      <c r="FI48" s="100"/>
      <c r="FJ48" s="100"/>
      <c r="FK48" s="100"/>
      <c r="FL48" s="100"/>
      <c r="FM48" s="100"/>
      <c r="FN48" s="100"/>
      <c r="FO48" s="100"/>
      <c r="FP48" s="100"/>
      <c r="FQ48" s="100"/>
      <c r="FR48" s="100"/>
      <c r="FS48" s="100"/>
      <c r="FT48" s="100"/>
      <c r="FU48" s="100"/>
      <c r="FV48" s="100"/>
      <c r="FW48" s="100"/>
      <c r="FX48" s="100"/>
      <c r="FY48" s="100"/>
      <c r="FZ48" s="100"/>
      <c r="GA48" s="100"/>
      <c r="GB48" s="100"/>
      <c r="GC48" s="100"/>
      <c r="GD48" s="100"/>
      <c r="GE48" s="100"/>
      <c r="GF48" s="100"/>
      <c r="GG48" s="100"/>
    </row>
    <row r="49" spans="1:189" s="108" customFormat="1" ht="29.45" customHeight="1" x14ac:dyDescent="0.25">
      <c r="B49" s="153">
        <v>23</v>
      </c>
      <c r="C49" s="158" t="s">
        <v>65</v>
      </c>
      <c r="D49" s="159" t="s">
        <v>63</v>
      </c>
      <c r="E49" s="155">
        <v>653000</v>
      </c>
      <c r="F49" s="156">
        <v>5</v>
      </c>
      <c r="G49" s="128">
        <v>3265000</v>
      </c>
      <c r="H49" s="100"/>
      <c r="I49" s="133"/>
      <c r="J49" s="100"/>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c r="FF49" s="100"/>
      <c r="FG49" s="100"/>
      <c r="FH49" s="100"/>
      <c r="FI49" s="100"/>
      <c r="FJ49" s="100"/>
      <c r="FK49" s="100"/>
      <c r="FL49" s="100"/>
      <c r="FM49" s="100"/>
      <c r="FN49" s="100"/>
      <c r="FO49" s="100"/>
      <c r="FP49" s="100"/>
      <c r="FQ49" s="100"/>
      <c r="FR49" s="100"/>
      <c r="FS49" s="100"/>
      <c r="FT49" s="100"/>
      <c r="FU49" s="100"/>
      <c r="FV49" s="100"/>
      <c r="FW49" s="100"/>
      <c r="FX49" s="100"/>
      <c r="FY49" s="100"/>
      <c r="FZ49" s="100"/>
      <c r="GA49" s="100"/>
      <c r="GB49" s="100"/>
      <c r="GC49" s="100"/>
      <c r="GD49" s="100"/>
      <c r="GE49" s="100"/>
      <c r="GF49" s="100"/>
      <c r="GG49" s="100"/>
    </row>
    <row r="50" spans="1:189" s="108" customFormat="1" ht="30" customHeight="1" thickBot="1" x14ac:dyDescent="0.3">
      <c r="B50" s="148">
        <v>24</v>
      </c>
      <c r="C50" s="158" t="s">
        <v>66</v>
      </c>
      <c r="D50" s="159" t="s">
        <v>63</v>
      </c>
      <c r="E50" s="151">
        <v>1449000</v>
      </c>
      <c r="F50" s="152">
        <v>5</v>
      </c>
      <c r="G50" s="128">
        <v>7245000</v>
      </c>
      <c r="H50" s="100"/>
      <c r="I50" s="133"/>
      <c r="J50" s="100"/>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c r="FB50" s="100"/>
      <c r="FC50" s="100"/>
      <c r="FD50" s="100"/>
      <c r="FE50" s="100"/>
      <c r="FF50" s="100"/>
      <c r="FG50" s="100"/>
      <c r="FH50" s="100"/>
      <c r="FI50" s="100"/>
      <c r="FJ50" s="100"/>
      <c r="FK50" s="100"/>
      <c r="FL50" s="100"/>
      <c r="FM50" s="100"/>
      <c r="FN50" s="100"/>
      <c r="FO50" s="100"/>
      <c r="FP50" s="100"/>
      <c r="FQ50" s="100"/>
      <c r="FR50" s="100"/>
      <c r="FS50" s="100"/>
      <c r="FT50" s="100"/>
      <c r="FU50" s="100"/>
      <c r="FV50" s="100"/>
      <c r="FW50" s="100"/>
      <c r="FX50" s="100"/>
      <c r="FY50" s="100"/>
      <c r="FZ50" s="100"/>
      <c r="GA50" s="100"/>
      <c r="GB50" s="100"/>
      <c r="GC50" s="100"/>
      <c r="GD50" s="100"/>
      <c r="GE50" s="100"/>
      <c r="GF50" s="100"/>
      <c r="GG50" s="100"/>
    </row>
    <row r="51" spans="1:189" s="108" customFormat="1" ht="17.25" thickBot="1" x14ac:dyDescent="0.3">
      <c r="B51" s="142"/>
      <c r="C51" s="143" t="s">
        <v>49</v>
      </c>
      <c r="D51" s="144"/>
      <c r="E51" s="145"/>
      <c r="F51" s="146"/>
      <c r="G51" s="147"/>
      <c r="H51" s="100"/>
      <c r="I51" s="133"/>
      <c r="J51" s="100"/>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c r="FB51" s="100"/>
      <c r="FC51" s="100"/>
      <c r="FD51" s="100"/>
      <c r="FE51" s="100"/>
      <c r="FF51" s="100"/>
      <c r="FG51" s="100"/>
      <c r="FH51" s="100"/>
      <c r="FI51" s="100"/>
      <c r="FJ51" s="100"/>
      <c r="FK51" s="100"/>
      <c r="FL51" s="100"/>
      <c r="FM51" s="100"/>
      <c r="FN51" s="100"/>
      <c r="FO51" s="100"/>
      <c r="FP51" s="100"/>
      <c r="FQ51" s="100"/>
      <c r="FR51" s="100"/>
      <c r="FS51" s="100"/>
      <c r="FT51" s="100"/>
      <c r="FU51" s="100"/>
      <c r="FV51" s="100"/>
      <c r="FW51" s="100"/>
      <c r="FX51" s="100"/>
      <c r="FY51" s="100"/>
      <c r="FZ51" s="100"/>
      <c r="GA51" s="100"/>
      <c r="GB51" s="100"/>
      <c r="GC51" s="100"/>
      <c r="GD51" s="100"/>
      <c r="GE51" s="100"/>
      <c r="GF51" s="100"/>
      <c r="GG51" s="100"/>
    </row>
    <row r="52" spans="1:189" s="108" customFormat="1" ht="27.6" customHeight="1" x14ac:dyDescent="0.25">
      <c r="B52" s="203">
        <v>25</v>
      </c>
      <c r="C52" s="204" t="s">
        <v>67</v>
      </c>
      <c r="D52" s="205" t="s">
        <v>63</v>
      </c>
      <c r="E52" s="155">
        <v>2090000</v>
      </c>
      <c r="F52" s="207">
        <v>5</v>
      </c>
      <c r="G52" s="128">
        <v>10450000</v>
      </c>
      <c r="H52" s="100"/>
      <c r="I52" s="133"/>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c r="FB52" s="100"/>
      <c r="FC52" s="100"/>
      <c r="FD52" s="100"/>
      <c r="FE52" s="100"/>
      <c r="FF52" s="100"/>
      <c r="FG52" s="100"/>
      <c r="FH52" s="100"/>
      <c r="FI52" s="100"/>
      <c r="FJ52" s="100"/>
      <c r="FK52" s="100"/>
      <c r="FL52" s="100"/>
      <c r="FM52" s="100"/>
      <c r="FN52" s="100"/>
      <c r="FO52" s="100"/>
      <c r="FP52" s="100"/>
      <c r="FQ52" s="100"/>
      <c r="FR52" s="100"/>
      <c r="FS52" s="100"/>
      <c r="FT52" s="100"/>
      <c r="FU52" s="100"/>
      <c r="FV52" s="100"/>
      <c r="FW52" s="100"/>
      <c r="FX52" s="100"/>
      <c r="FY52" s="100"/>
      <c r="FZ52" s="100"/>
      <c r="GA52" s="100"/>
      <c r="GB52" s="100"/>
      <c r="GC52" s="100"/>
      <c r="GD52" s="100"/>
      <c r="GE52" s="100"/>
      <c r="GF52" s="100"/>
      <c r="GG52" s="100"/>
    </row>
    <row r="53" spans="1:189" s="108" customFormat="1" ht="30.6" customHeight="1" x14ac:dyDescent="0.25">
      <c r="B53" s="157">
        <v>26</v>
      </c>
      <c r="C53" s="158" t="s">
        <v>68</v>
      </c>
      <c r="D53" s="159" t="s">
        <v>63</v>
      </c>
      <c r="E53" s="155">
        <v>730000</v>
      </c>
      <c r="F53" s="161">
        <v>5</v>
      </c>
      <c r="G53" s="128">
        <v>3650000</v>
      </c>
      <c r="H53" s="100"/>
      <c r="I53" s="133"/>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c r="FB53" s="100"/>
      <c r="FC53" s="100"/>
      <c r="FD53" s="100"/>
      <c r="FE53" s="100"/>
      <c r="FF53" s="100"/>
      <c r="FG53" s="100"/>
      <c r="FH53" s="100"/>
      <c r="FI53" s="100"/>
      <c r="FJ53" s="100"/>
      <c r="FK53" s="100"/>
      <c r="FL53" s="100"/>
      <c r="FM53" s="100"/>
      <c r="FN53" s="100"/>
      <c r="FO53" s="100"/>
      <c r="FP53" s="100"/>
      <c r="FQ53" s="100"/>
      <c r="FR53" s="100"/>
      <c r="FS53" s="100"/>
      <c r="FT53" s="100"/>
      <c r="FU53" s="100"/>
      <c r="FV53" s="100"/>
      <c r="FW53" s="100"/>
      <c r="FX53" s="100"/>
      <c r="FY53" s="100"/>
      <c r="FZ53" s="100"/>
      <c r="GA53" s="100"/>
      <c r="GB53" s="100"/>
      <c r="GC53" s="100"/>
      <c r="GD53" s="100"/>
      <c r="GE53" s="100"/>
      <c r="GF53" s="100"/>
      <c r="GG53" s="100"/>
    </row>
    <row r="54" spans="1:189" s="108" customFormat="1" ht="27" customHeight="1" thickBot="1" x14ac:dyDescent="0.3">
      <c r="B54" s="157">
        <v>27</v>
      </c>
      <c r="C54" s="158" t="s">
        <v>69</v>
      </c>
      <c r="D54" s="162" t="s">
        <v>63</v>
      </c>
      <c r="E54" s="155">
        <v>730000</v>
      </c>
      <c r="F54" s="161">
        <v>5</v>
      </c>
      <c r="G54" s="128">
        <v>3650000</v>
      </c>
      <c r="H54" s="100"/>
      <c r="I54" s="133"/>
      <c r="J54" s="100"/>
      <c r="K54" s="226"/>
      <c r="L54" s="226"/>
      <c r="M54" s="226"/>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c r="FB54" s="100"/>
      <c r="FC54" s="100"/>
      <c r="FD54" s="100"/>
      <c r="FE54" s="100"/>
      <c r="FF54" s="100"/>
      <c r="FG54" s="100"/>
      <c r="FH54" s="100"/>
      <c r="FI54" s="100"/>
      <c r="FJ54" s="100"/>
      <c r="FK54" s="100"/>
      <c r="FL54" s="100"/>
      <c r="FM54" s="100"/>
      <c r="FN54" s="100"/>
      <c r="FO54" s="100"/>
      <c r="FP54" s="100"/>
      <c r="FQ54" s="100"/>
      <c r="FR54" s="100"/>
      <c r="FS54" s="100"/>
      <c r="FT54" s="100"/>
      <c r="FU54" s="100"/>
      <c r="FV54" s="100"/>
      <c r="FW54" s="100"/>
      <c r="FX54" s="100"/>
      <c r="FY54" s="100"/>
      <c r="FZ54" s="100"/>
      <c r="GA54" s="100"/>
      <c r="GB54" s="100"/>
      <c r="GC54" s="100"/>
      <c r="GD54" s="100"/>
      <c r="GE54" s="100"/>
      <c r="GF54" s="100"/>
      <c r="GG54" s="100"/>
    </row>
    <row r="55" spans="1:189" s="108" customFormat="1" ht="29.45" customHeight="1" thickBot="1" x14ac:dyDescent="0.3">
      <c r="B55" s="212">
        <v>28</v>
      </c>
      <c r="C55" s="209" t="s">
        <v>70</v>
      </c>
      <c r="D55" s="210" t="s">
        <v>63</v>
      </c>
      <c r="E55" s="211">
        <v>250000</v>
      </c>
      <c r="F55" s="163">
        <v>5</v>
      </c>
      <c r="G55" s="249">
        <v>1250000</v>
      </c>
      <c r="H55" s="238" t="s">
        <v>27</v>
      </c>
      <c r="I55" s="133"/>
      <c r="J55" s="100"/>
      <c r="K55" s="133"/>
      <c r="L55" s="133"/>
      <c r="M55" s="237"/>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c r="FF55" s="100"/>
      <c r="FG55" s="100"/>
      <c r="FH55" s="100"/>
      <c r="FI55" s="100"/>
      <c r="FJ55" s="100"/>
      <c r="FK55" s="100"/>
      <c r="FL55" s="100"/>
      <c r="FM55" s="100"/>
      <c r="FN55" s="100"/>
      <c r="FO55" s="100"/>
      <c r="FP55" s="100"/>
      <c r="FQ55" s="100"/>
      <c r="FR55" s="100"/>
      <c r="FS55" s="100"/>
      <c r="FT55" s="100"/>
      <c r="FU55" s="100"/>
      <c r="FV55" s="100"/>
      <c r="FW55" s="100"/>
      <c r="FX55" s="100"/>
      <c r="FY55" s="100"/>
      <c r="FZ55" s="100"/>
      <c r="GA55" s="100"/>
      <c r="GB55" s="100"/>
      <c r="GC55" s="100"/>
      <c r="GD55" s="100"/>
      <c r="GE55" s="100"/>
      <c r="GF55" s="100"/>
      <c r="GG55" s="100"/>
    </row>
    <row r="56" spans="1:189" s="108" customFormat="1" ht="16.5" customHeight="1" x14ac:dyDescent="0.25">
      <c r="B56" s="166"/>
      <c r="C56" s="302" t="s">
        <v>71</v>
      </c>
      <c r="D56" s="303"/>
      <c r="E56" s="303"/>
      <c r="F56" s="304"/>
      <c r="G56" s="167">
        <v>97295000</v>
      </c>
      <c r="H56" s="168"/>
      <c r="I56" s="216"/>
      <c r="J56" s="216"/>
      <c r="K56" s="216"/>
      <c r="L56" s="133"/>
      <c r="M56" s="237"/>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c r="FF56" s="100"/>
      <c r="FG56" s="100"/>
      <c r="FH56" s="100"/>
      <c r="FI56" s="100"/>
      <c r="FJ56" s="100"/>
      <c r="FK56" s="100"/>
      <c r="FL56" s="100"/>
      <c r="FM56" s="100"/>
      <c r="FN56" s="100"/>
      <c r="FO56" s="100"/>
      <c r="FP56" s="100"/>
      <c r="FQ56" s="100"/>
      <c r="FR56" s="100"/>
      <c r="FS56" s="100"/>
      <c r="FT56" s="100"/>
      <c r="FU56" s="100"/>
      <c r="FV56" s="100"/>
      <c r="FW56" s="100"/>
      <c r="FX56" s="100"/>
      <c r="FY56" s="100"/>
      <c r="FZ56" s="100"/>
      <c r="GA56" s="100"/>
      <c r="GB56" s="100"/>
      <c r="GC56" s="100"/>
      <c r="GD56" s="100"/>
      <c r="GE56" s="100"/>
      <c r="GF56" s="100"/>
      <c r="GG56" s="100"/>
    </row>
    <row r="57" spans="1:189" s="108" customFormat="1" ht="18" customHeight="1" thickBot="1" x14ac:dyDescent="0.3">
      <c r="B57" s="171"/>
      <c r="C57" s="259" t="s">
        <v>72</v>
      </c>
      <c r="D57" s="260"/>
      <c r="E57" s="260"/>
      <c r="F57" s="305"/>
      <c r="G57" s="172">
        <v>496515939</v>
      </c>
      <c r="H57" s="173"/>
      <c r="I57" s="216"/>
      <c r="J57" s="245"/>
      <c r="K57" s="216"/>
      <c r="L57" s="133"/>
      <c r="M57" s="237"/>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c r="FF57" s="100"/>
      <c r="FG57" s="100"/>
      <c r="FH57" s="100"/>
      <c r="FI57" s="100"/>
      <c r="FJ57" s="100"/>
      <c r="FK57" s="100"/>
      <c r="FL57" s="100"/>
      <c r="FM57" s="100"/>
      <c r="FN57" s="100"/>
      <c r="FO57" s="100"/>
      <c r="FP57" s="100"/>
      <c r="FQ57" s="100"/>
      <c r="FR57" s="100"/>
      <c r="FS57" s="100"/>
      <c r="FT57" s="100"/>
      <c r="FU57" s="100"/>
      <c r="FV57" s="100"/>
      <c r="FW57" s="100"/>
      <c r="FX57" s="100"/>
      <c r="FY57" s="100"/>
      <c r="FZ57" s="100"/>
      <c r="GA57" s="100"/>
      <c r="GB57" s="100"/>
      <c r="GC57" s="100"/>
      <c r="GD57" s="100"/>
      <c r="GE57" s="100"/>
      <c r="GF57" s="100"/>
      <c r="GG57" s="100"/>
    </row>
    <row r="58" spans="1:189" s="108" customFormat="1" ht="18" customHeight="1" thickBot="1" x14ac:dyDescent="0.3">
      <c r="B58" s="171"/>
      <c r="C58" s="306" t="s">
        <v>241</v>
      </c>
      <c r="D58" s="306"/>
      <c r="E58" s="306"/>
      <c r="F58" s="306"/>
      <c r="G58" s="176">
        <v>5657587</v>
      </c>
      <c r="H58" s="238" t="s">
        <v>27</v>
      </c>
      <c r="I58" s="133"/>
      <c r="J58" s="100"/>
      <c r="K58" s="216"/>
      <c r="L58" s="133"/>
      <c r="M58" s="237"/>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c r="FF58" s="100"/>
      <c r="FG58" s="100"/>
      <c r="FH58" s="100"/>
      <c r="FI58" s="100"/>
      <c r="FJ58" s="100"/>
      <c r="FK58" s="100"/>
      <c r="FL58" s="100"/>
      <c r="FM58" s="100"/>
      <c r="FN58" s="100"/>
      <c r="FO58" s="100"/>
      <c r="FP58" s="100"/>
      <c r="FQ58" s="100"/>
      <c r="FR58" s="100"/>
      <c r="FS58" s="100"/>
      <c r="FT58" s="100"/>
      <c r="FU58" s="100"/>
      <c r="FV58" s="100"/>
      <c r="FW58" s="100"/>
      <c r="FX58" s="100"/>
      <c r="FY58" s="100"/>
      <c r="FZ58" s="100"/>
      <c r="GA58" s="100"/>
      <c r="GB58" s="100"/>
      <c r="GC58" s="100"/>
      <c r="GD58" s="100"/>
      <c r="GE58" s="100"/>
      <c r="GF58" s="100"/>
      <c r="GG58" s="100"/>
    </row>
    <row r="59" spans="1:189" s="108" customFormat="1" ht="18" customHeight="1" x14ac:dyDescent="0.25">
      <c r="B59" s="171"/>
      <c r="C59" s="256" t="s">
        <v>242</v>
      </c>
      <c r="D59" s="256"/>
      <c r="E59" s="256"/>
      <c r="F59" s="256"/>
      <c r="G59" s="172">
        <v>502173526</v>
      </c>
      <c r="H59" s="168"/>
      <c r="I59" s="216"/>
      <c r="J59" s="246"/>
      <c r="K59" s="216"/>
      <c r="L59" s="133"/>
      <c r="M59" s="237"/>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c r="FF59" s="100"/>
      <c r="FG59" s="100"/>
      <c r="FH59" s="100"/>
      <c r="FI59" s="100"/>
      <c r="FJ59" s="100"/>
      <c r="FK59" s="100"/>
      <c r="FL59" s="100"/>
      <c r="FM59" s="100"/>
      <c r="FN59" s="100"/>
      <c r="FO59" s="100"/>
      <c r="FP59" s="100"/>
      <c r="FQ59" s="100"/>
      <c r="FR59" s="100"/>
      <c r="FS59" s="100"/>
      <c r="FT59" s="100"/>
      <c r="FU59" s="100"/>
      <c r="FV59" s="100"/>
      <c r="FW59" s="100"/>
      <c r="FX59" s="100"/>
      <c r="FY59" s="100"/>
      <c r="FZ59" s="100"/>
      <c r="GA59" s="100"/>
      <c r="GB59" s="100"/>
      <c r="GC59" s="100"/>
      <c r="GD59" s="100"/>
      <c r="GE59" s="100"/>
      <c r="GF59" s="100"/>
      <c r="GG59" s="100"/>
    </row>
    <row r="60" spans="1:189" s="108" customFormat="1" ht="18" customHeight="1" x14ac:dyDescent="0.25">
      <c r="B60" s="171"/>
      <c r="C60" s="256" t="s">
        <v>75</v>
      </c>
      <c r="D60" s="256"/>
      <c r="E60" s="256"/>
      <c r="F60" s="256"/>
      <c r="G60" s="178">
        <v>95412970</v>
      </c>
      <c r="H60" s="125"/>
      <c r="I60" s="216"/>
      <c r="J60" s="100"/>
      <c r="K60" s="216"/>
      <c r="L60" s="133"/>
      <c r="M60" s="237"/>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c r="FF60" s="100"/>
      <c r="FG60" s="100"/>
      <c r="FH60" s="100"/>
      <c r="FI60" s="100"/>
      <c r="FJ60" s="100"/>
      <c r="FK60" s="100"/>
      <c r="FL60" s="100"/>
      <c r="FM60" s="100"/>
      <c r="FN60" s="100"/>
      <c r="FO60" s="100"/>
      <c r="FP60" s="100"/>
      <c r="FQ60" s="100"/>
      <c r="FR60" s="100"/>
      <c r="FS60" s="100"/>
      <c r="FT60" s="100"/>
      <c r="FU60" s="100"/>
      <c r="FV60" s="100"/>
      <c r="FW60" s="100"/>
      <c r="FX60" s="100"/>
      <c r="FY60" s="100"/>
      <c r="FZ60" s="100"/>
      <c r="GA60" s="100"/>
      <c r="GB60" s="100"/>
      <c r="GC60" s="100"/>
      <c r="GD60" s="100"/>
      <c r="GE60" s="100"/>
      <c r="GF60" s="100"/>
      <c r="GG60" s="100"/>
    </row>
    <row r="61" spans="1:189" s="108" customFormat="1" ht="18" customHeight="1" thickBot="1" x14ac:dyDescent="0.3">
      <c r="A61" s="179"/>
      <c r="B61" s="180"/>
      <c r="C61" s="307" t="s">
        <v>76</v>
      </c>
      <c r="D61" s="307"/>
      <c r="E61" s="307"/>
      <c r="F61" s="307"/>
      <c r="G61" s="181">
        <v>597586496</v>
      </c>
      <c r="H61" s="125"/>
      <c r="I61" s="216"/>
      <c r="J61" s="246"/>
      <c r="K61" s="216"/>
      <c r="L61" s="133"/>
      <c r="M61" s="237"/>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c r="FF61" s="100"/>
      <c r="FG61" s="100"/>
      <c r="FH61" s="100"/>
      <c r="FI61" s="100"/>
      <c r="FJ61" s="100"/>
      <c r="FK61" s="100"/>
      <c r="FL61" s="100"/>
      <c r="FM61" s="100"/>
      <c r="FN61" s="100"/>
      <c r="FO61" s="100"/>
      <c r="FP61" s="100"/>
      <c r="FQ61" s="100"/>
      <c r="FR61" s="100"/>
      <c r="FS61" s="100"/>
      <c r="FT61" s="100"/>
      <c r="FU61" s="100"/>
      <c r="FV61" s="100"/>
      <c r="FW61" s="100"/>
      <c r="FX61" s="100"/>
      <c r="FY61" s="100"/>
      <c r="FZ61" s="100"/>
      <c r="GA61" s="100"/>
      <c r="GB61" s="100"/>
      <c r="GC61" s="100"/>
      <c r="GD61" s="100"/>
      <c r="GE61" s="100"/>
      <c r="GF61" s="100"/>
      <c r="GG61" s="100"/>
    </row>
    <row r="62" spans="1:189" ht="20.100000000000001" customHeight="1" x14ac:dyDescent="0.25">
      <c r="B62" s="308" t="s">
        <v>77</v>
      </c>
      <c r="C62" s="309"/>
      <c r="D62" s="309"/>
      <c r="E62" s="309"/>
      <c r="F62" s="309"/>
      <c r="G62" s="310"/>
      <c r="H62" s="184"/>
      <c r="I62" s="216"/>
      <c r="J62" s="216"/>
      <c r="K62" s="216"/>
      <c r="L62" s="133"/>
      <c r="M62" s="237"/>
    </row>
    <row r="63" spans="1:189" ht="49.9" customHeight="1" x14ac:dyDescent="0.25">
      <c r="B63" s="250" t="s">
        <v>78</v>
      </c>
      <c r="C63" s="251"/>
      <c r="D63" s="251"/>
      <c r="E63" s="251"/>
      <c r="F63" s="251"/>
      <c r="G63" s="252"/>
      <c r="H63" s="187"/>
      <c r="I63" s="216"/>
      <c r="J63" s="216"/>
      <c r="K63" s="216"/>
      <c r="L63" s="133"/>
      <c r="M63" s="237"/>
    </row>
    <row r="64" spans="1:189" ht="49.9" customHeight="1" x14ac:dyDescent="0.25">
      <c r="B64" s="250" t="s">
        <v>246</v>
      </c>
      <c r="C64" s="251"/>
      <c r="D64" s="251"/>
      <c r="E64" s="251"/>
      <c r="F64" s="251"/>
      <c r="G64" s="252"/>
      <c r="H64" s="133"/>
      <c r="I64" s="216"/>
      <c r="J64" s="216"/>
      <c r="K64" s="216"/>
      <c r="L64" s="133"/>
      <c r="M64" s="237"/>
    </row>
    <row r="65" spans="2:8" ht="49.9" customHeight="1" x14ac:dyDescent="0.25">
      <c r="B65" s="250" t="s">
        <v>80</v>
      </c>
      <c r="C65" s="251"/>
      <c r="D65" s="251"/>
      <c r="E65" s="251"/>
      <c r="F65" s="251"/>
      <c r="G65" s="252"/>
      <c r="H65" s="133"/>
    </row>
    <row r="66" spans="2:8" ht="49.9" customHeight="1" x14ac:dyDescent="0.25">
      <c r="B66" s="250" t="s">
        <v>81</v>
      </c>
      <c r="C66" s="251"/>
      <c r="D66" s="251"/>
      <c r="E66" s="251"/>
      <c r="F66" s="251"/>
      <c r="G66" s="252"/>
      <c r="H66" s="174"/>
    </row>
    <row r="67" spans="2:8" ht="49.9" customHeight="1" x14ac:dyDescent="0.25">
      <c r="B67" s="250" t="s">
        <v>82</v>
      </c>
      <c r="C67" s="251"/>
      <c r="D67" s="251"/>
      <c r="E67" s="251"/>
      <c r="F67" s="251"/>
      <c r="G67" s="252"/>
    </row>
    <row r="68" spans="2:8" ht="49.9" customHeight="1" x14ac:dyDescent="0.25">
      <c r="B68" s="250" t="s">
        <v>234</v>
      </c>
      <c r="C68" s="251"/>
      <c r="D68" s="251"/>
      <c r="E68" s="251"/>
      <c r="F68" s="251"/>
      <c r="G68" s="252"/>
    </row>
    <row r="69" spans="2:8" ht="49.9" customHeight="1" x14ac:dyDescent="0.25">
      <c r="B69" s="250" t="s">
        <v>235</v>
      </c>
      <c r="C69" s="251"/>
      <c r="D69" s="251"/>
      <c r="E69" s="251"/>
      <c r="F69" s="251"/>
      <c r="G69" s="252"/>
    </row>
    <row r="70" spans="2:8" ht="49.9" customHeight="1" x14ac:dyDescent="0.25">
      <c r="B70" s="250" t="s">
        <v>85</v>
      </c>
      <c r="C70" s="251"/>
      <c r="D70" s="251"/>
      <c r="E70" s="251"/>
      <c r="F70" s="251"/>
      <c r="G70" s="252"/>
    </row>
    <row r="71" spans="2:8" ht="49.9" customHeight="1" x14ac:dyDescent="0.25">
      <c r="B71" s="250" t="s">
        <v>86</v>
      </c>
      <c r="C71" s="251"/>
      <c r="D71" s="251"/>
      <c r="E71" s="251"/>
      <c r="F71" s="251"/>
      <c r="G71" s="252"/>
    </row>
    <row r="72" spans="2:8" ht="49.9" customHeight="1" x14ac:dyDescent="0.25">
      <c r="B72" s="250" t="s">
        <v>87</v>
      </c>
      <c r="C72" s="251"/>
      <c r="D72" s="251"/>
      <c r="E72" s="251"/>
      <c r="F72" s="251"/>
      <c r="G72" s="252"/>
    </row>
    <row r="73" spans="2:8" ht="49.9" customHeight="1" x14ac:dyDescent="0.25">
      <c r="B73" s="250" t="s">
        <v>247</v>
      </c>
      <c r="C73" s="251"/>
      <c r="D73" s="251"/>
      <c r="E73" s="251"/>
      <c r="F73" s="251"/>
      <c r="G73" s="252"/>
    </row>
    <row r="74" spans="2:8" ht="49.9" customHeight="1" x14ac:dyDescent="0.25">
      <c r="B74" s="250" t="s">
        <v>88</v>
      </c>
      <c r="C74" s="251"/>
      <c r="D74" s="251"/>
      <c r="E74" s="251"/>
      <c r="F74" s="251"/>
      <c r="G74" s="252"/>
    </row>
    <row r="75" spans="2:8" ht="49.9" customHeight="1" x14ac:dyDescent="0.25">
      <c r="B75" s="250" t="s">
        <v>248</v>
      </c>
      <c r="C75" s="251"/>
      <c r="D75" s="251"/>
      <c r="E75" s="251"/>
      <c r="F75" s="251"/>
      <c r="G75" s="252"/>
    </row>
    <row r="76" spans="2:8" ht="49.9" customHeight="1" x14ac:dyDescent="0.25">
      <c r="B76" s="250" t="s">
        <v>249</v>
      </c>
      <c r="C76" s="251"/>
      <c r="D76" s="251"/>
      <c r="E76" s="251"/>
      <c r="F76" s="251"/>
      <c r="G76" s="252"/>
    </row>
    <row r="77" spans="2:8" ht="49.9" customHeight="1" x14ac:dyDescent="0.25">
      <c r="B77" s="250" t="s">
        <v>250</v>
      </c>
      <c r="C77" s="251"/>
      <c r="D77" s="251"/>
      <c r="E77" s="251"/>
      <c r="F77" s="251"/>
      <c r="G77" s="252"/>
    </row>
    <row r="78" spans="2:8" ht="49.9" customHeight="1" x14ac:dyDescent="0.25">
      <c r="B78" s="250" t="s">
        <v>251</v>
      </c>
      <c r="C78" s="251"/>
      <c r="D78" s="251"/>
      <c r="E78" s="251"/>
      <c r="F78" s="251"/>
      <c r="G78" s="252"/>
    </row>
    <row r="79" spans="2:8" ht="49.9" customHeight="1" x14ac:dyDescent="0.25">
      <c r="B79" s="250" t="s">
        <v>252</v>
      </c>
      <c r="C79" s="251"/>
      <c r="D79" s="251"/>
      <c r="E79" s="251"/>
      <c r="F79" s="251"/>
      <c r="G79" s="252"/>
    </row>
    <row r="80" spans="2:8" ht="49.9" customHeight="1" x14ac:dyDescent="0.25">
      <c r="B80" s="250" t="s">
        <v>91</v>
      </c>
      <c r="C80" s="251"/>
      <c r="D80" s="251"/>
      <c r="E80" s="251"/>
      <c r="F80" s="251"/>
      <c r="G80" s="252"/>
    </row>
    <row r="81" spans="2:7" ht="49.9" customHeight="1" x14ac:dyDescent="0.25">
      <c r="B81" s="250" t="s">
        <v>92</v>
      </c>
      <c r="C81" s="251"/>
      <c r="D81" s="251"/>
      <c r="E81" s="251"/>
      <c r="F81" s="251"/>
      <c r="G81" s="252"/>
    </row>
    <row r="82" spans="2:7" ht="49.9" customHeight="1" thickBot="1" x14ac:dyDescent="0.3">
      <c r="B82" s="253" t="s">
        <v>93</v>
      </c>
      <c r="C82" s="254"/>
      <c r="D82" s="254"/>
      <c r="E82" s="254"/>
      <c r="F82" s="254"/>
      <c r="G82" s="255"/>
    </row>
  </sheetData>
  <mergeCells count="49">
    <mergeCell ref="B65:G65"/>
    <mergeCell ref="B66:G66"/>
    <mergeCell ref="B79:G79"/>
    <mergeCell ref="B68:G68"/>
    <mergeCell ref="B69:G69"/>
    <mergeCell ref="B70:G70"/>
    <mergeCell ref="B71:G71"/>
    <mergeCell ref="B72:G72"/>
    <mergeCell ref="B73:G73"/>
    <mergeCell ref="B74:G74"/>
    <mergeCell ref="B75:G75"/>
    <mergeCell ref="B76:G76"/>
    <mergeCell ref="B77:G77"/>
    <mergeCell ref="B78:G78"/>
    <mergeCell ref="C60:F60"/>
    <mergeCell ref="C61:F61"/>
    <mergeCell ref="B62:G62"/>
    <mergeCell ref="B63:G63"/>
    <mergeCell ref="B64:G64"/>
    <mergeCell ref="C35:G35"/>
    <mergeCell ref="C36:F36"/>
    <mergeCell ref="H15:H16"/>
    <mergeCell ref="C33:G33"/>
    <mergeCell ref="B2:G2"/>
    <mergeCell ref="B3:G3"/>
    <mergeCell ref="B4:G4"/>
    <mergeCell ref="B5:G5"/>
    <mergeCell ref="B6:G6"/>
    <mergeCell ref="B7:G7"/>
    <mergeCell ref="B8:D8"/>
    <mergeCell ref="F8:G8"/>
    <mergeCell ref="B10:C12"/>
    <mergeCell ref="B13:G13"/>
    <mergeCell ref="B80:G80"/>
    <mergeCell ref="B81:G81"/>
    <mergeCell ref="B82:G82"/>
    <mergeCell ref="C37:F37"/>
    <mergeCell ref="C38:F38"/>
    <mergeCell ref="C39:F39"/>
    <mergeCell ref="B40:G40"/>
    <mergeCell ref="B41:B43"/>
    <mergeCell ref="C41:C43"/>
    <mergeCell ref="D41:D43"/>
    <mergeCell ref="F41:F42"/>
    <mergeCell ref="B67:G67"/>
    <mergeCell ref="C56:F56"/>
    <mergeCell ref="C57:F57"/>
    <mergeCell ref="C58:F58"/>
    <mergeCell ref="C59:F59"/>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28515625" defaultRowHeight="16.5" x14ac:dyDescent="0.25"/>
  <cols>
    <col min="1" max="1" width="2.140625" style="100" customWidth="1"/>
    <col min="2" max="2" width="12" style="136" customWidth="1"/>
    <col min="3" max="3" width="58.7109375" style="136" customWidth="1"/>
    <col min="4" max="4" width="21.7109375" style="136" customWidth="1"/>
    <col min="5" max="5" width="18.140625" style="188" customWidth="1"/>
    <col min="6" max="6" width="17.7109375" style="100" customWidth="1"/>
    <col min="7" max="7" width="28.42578125" style="187" customWidth="1"/>
    <col min="8" max="8" width="24.42578125" style="100" customWidth="1"/>
    <col min="9" max="9" width="15.42578125" style="100" customWidth="1"/>
    <col min="10" max="10" width="18.7109375" style="100" customWidth="1"/>
    <col min="11" max="11" width="16.42578125" style="100" bestFit="1" customWidth="1"/>
    <col min="12" max="12" width="25.140625" style="100" customWidth="1"/>
    <col min="13" max="16" width="27.140625" style="100" customWidth="1"/>
    <col min="17" max="17" width="18" style="100" customWidth="1"/>
    <col min="18" max="18" width="17" style="100" customWidth="1"/>
    <col min="19" max="198" width="13.140625" style="100" customWidth="1"/>
    <col min="199" max="16384" width="14.28515625" style="100"/>
  </cols>
  <sheetData>
    <row r="1" spans="2:198" ht="11.25" customHeight="1" x14ac:dyDescent="0.25">
      <c r="B1" s="95"/>
      <c r="C1" s="96"/>
      <c r="D1" s="96"/>
      <c r="E1" s="97"/>
      <c r="F1" s="98"/>
      <c r="G1" s="99"/>
    </row>
    <row r="2" spans="2:198" x14ac:dyDescent="0.25">
      <c r="B2" s="267" t="s">
        <v>0</v>
      </c>
      <c r="C2" s="268"/>
      <c r="D2" s="268"/>
      <c r="E2" s="268"/>
      <c r="F2" s="268"/>
      <c r="G2" s="269"/>
    </row>
    <row r="3" spans="2:198" x14ac:dyDescent="0.25">
      <c r="B3" s="267" t="s">
        <v>1</v>
      </c>
      <c r="C3" s="268"/>
      <c r="D3" s="268"/>
      <c r="E3" s="268"/>
      <c r="F3" s="268"/>
      <c r="G3" s="269"/>
      <c r="H3" s="101"/>
    </row>
    <row r="4" spans="2:198" x14ac:dyDescent="0.25">
      <c r="B4" s="267" t="s">
        <v>2</v>
      </c>
      <c r="C4" s="268"/>
      <c r="D4" s="268"/>
      <c r="E4" s="268"/>
      <c r="F4" s="268"/>
      <c r="G4" s="269"/>
      <c r="H4" s="101"/>
    </row>
    <row r="5" spans="2:198" x14ac:dyDescent="0.25">
      <c r="B5" s="270" t="s">
        <v>3</v>
      </c>
      <c r="C5" s="271"/>
      <c r="D5" s="271"/>
      <c r="E5" s="271"/>
      <c r="F5" s="271"/>
      <c r="G5" s="272"/>
    </row>
    <row r="6" spans="2:198" x14ac:dyDescent="0.25">
      <c r="B6" s="273" t="s">
        <v>94</v>
      </c>
      <c r="C6" s="274"/>
      <c r="D6" s="274"/>
      <c r="E6" s="274"/>
      <c r="F6" s="274"/>
      <c r="G6" s="275"/>
    </row>
    <row r="7" spans="2:198" ht="33.75" customHeight="1" thickBot="1" x14ac:dyDescent="0.3">
      <c r="B7" s="276" t="s">
        <v>95</v>
      </c>
      <c r="C7" s="277"/>
      <c r="D7" s="277"/>
      <c r="E7" s="277"/>
      <c r="F7" s="277"/>
      <c r="G7" s="278"/>
      <c r="J7" s="102" t="s">
        <v>96</v>
      </c>
      <c r="K7" s="102"/>
    </row>
    <row r="8" spans="2:198" ht="25.35" customHeight="1" thickBot="1" x14ac:dyDescent="0.3">
      <c r="B8" s="279" t="s">
        <v>5</v>
      </c>
      <c r="C8" s="280"/>
      <c r="D8" s="281"/>
      <c r="E8" s="103" t="s">
        <v>6</v>
      </c>
      <c r="F8" s="282" t="s">
        <v>97</v>
      </c>
      <c r="G8" s="283"/>
      <c r="J8" s="102" t="s">
        <v>98</v>
      </c>
      <c r="K8" s="102"/>
    </row>
    <row r="9" spans="2:198" s="108" customFormat="1" ht="14.25" customHeight="1" thickBot="1" x14ac:dyDescent="0.3">
      <c r="B9" s="104"/>
      <c r="C9" s="105"/>
      <c r="D9" s="105"/>
      <c r="E9" s="106"/>
      <c r="F9" s="105"/>
      <c r="G9" s="107"/>
      <c r="H9" s="100"/>
      <c r="I9" s="100"/>
      <c r="J9" s="100" t="s">
        <v>99</v>
      </c>
      <c r="K9" s="100"/>
      <c r="L9" s="100" t="s">
        <v>100</v>
      </c>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c r="FF9" s="100"/>
      <c r="FG9" s="100"/>
      <c r="FH9" s="100"/>
      <c r="FI9" s="100"/>
      <c r="FJ9" s="100"/>
      <c r="FK9" s="100"/>
      <c r="FL9" s="100"/>
      <c r="FM9" s="100"/>
      <c r="FN9" s="100"/>
      <c r="FO9" s="100"/>
      <c r="FP9" s="100"/>
      <c r="FQ9" s="100"/>
      <c r="FR9" s="100"/>
      <c r="FS9" s="100"/>
      <c r="FT9" s="100"/>
      <c r="FU9" s="100"/>
      <c r="FV9" s="100"/>
      <c r="FW9" s="100"/>
      <c r="FX9" s="100"/>
      <c r="FY9" s="100"/>
      <c r="FZ9" s="100"/>
      <c r="GA9" s="100"/>
      <c r="GB9" s="100"/>
      <c r="GC9" s="100"/>
      <c r="GD9" s="100"/>
      <c r="GE9" s="100"/>
      <c r="GF9" s="100"/>
      <c r="GG9" s="100"/>
      <c r="GH9" s="100"/>
      <c r="GI9" s="100"/>
      <c r="GJ9" s="100"/>
      <c r="GK9" s="100"/>
      <c r="GL9" s="100"/>
      <c r="GM9" s="100"/>
      <c r="GN9" s="100"/>
      <c r="GO9" s="100"/>
      <c r="GP9" s="100"/>
    </row>
    <row r="10" spans="2:198" s="108" customFormat="1" ht="13.35" customHeight="1" x14ac:dyDescent="0.25">
      <c r="B10" s="284" t="s">
        <v>8</v>
      </c>
      <c r="C10" s="285"/>
      <c r="D10" s="109" t="s">
        <v>9</v>
      </c>
      <c r="E10" s="110" t="s">
        <v>10</v>
      </c>
      <c r="F10" s="109" t="s">
        <v>11</v>
      </c>
      <c r="G10" s="111" t="s">
        <v>12</v>
      </c>
      <c r="H10" s="100"/>
      <c r="I10" s="100"/>
      <c r="J10" s="100"/>
      <c r="K10" s="100"/>
      <c r="L10" s="219"/>
      <c r="M10" s="219"/>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c r="FF10" s="100"/>
      <c r="FG10" s="100"/>
      <c r="FH10" s="100"/>
      <c r="FI10" s="100"/>
      <c r="FJ10" s="100"/>
      <c r="FK10" s="100"/>
      <c r="FL10" s="100"/>
      <c r="FM10" s="100"/>
      <c r="FN10" s="100"/>
      <c r="FO10" s="100"/>
      <c r="FP10" s="100"/>
      <c r="FQ10" s="100"/>
      <c r="FR10" s="100"/>
      <c r="FS10" s="100"/>
      <c r="FT10" s="100"/>
      <c r="FU10" s="100"/>
      <c r="FV10" s="100"/>
      <c r="FW10" s="100"/>
      <c r="FX10" s="100"/>
      <c r="FY10" s="100"/>
      <c r="FZ10" s="100"/>
      <c r="GA10" s="100"/>
      <c r="GB10" s="100"/>
      <c r="GC10" s="100"/>
      <c r="GD10" s="100"/>
      <c r="GE10" s="100"/>
      <c r="GF10" s="100"/>
      <c r="GG10" s="100"/>
      <c r="GH10" s="100"/>
      <c r="GI10" s="100"/>
      <c r="GJ10" s="100"/>
      <c r="GK10" s="100"/>
      <c r="GL10" s="100"/>
      <c r="GM10" s="100"/>
      <c r="GN10" s="100"/>
      <c r="GO10" s="100"/>
      <c r="GP10" s="100"/>
    </row>
    <row r="11" spans="2:198" s="108" customFormat="1" ht="14.85" customHeight="1" x14ac:dyDescent="0.25">
      <c r="B11" s="286"/>
      <c r="C11" s="287"/>
      <c r="D11" s="112" t="s">
        <v>13</v>
      </c>
      <c r="E11" s="113" t="s">
        <v>14</v>
      </c>
      <c r="F11" s="112" t="s">
        <v>15</v>
      </c>
      <c r="G11" s="114" t="s">
        <v>16</v>
      </c>
      <c r="H11" s="100"/>
      <c r="I11" s="100"/>
      <c r="J11" s="100">
        <v>116.26</v>
      </c>
      <c r="K11" s="100"/>
      <c r="L11" s="219">
        <v>148.68</v>
      </c>
      <c r="M11" s="219"/>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c r="FF11" s="100"/>
      <c r="FG11" s="100"/>
      <c r="FH11" s="100"/>
      <c r="FI11" s="100"/>
      <c r="FJ11" s="100"/>
      <c r="FK11" s="100"/>
      <c r="FL11" s="100"/>
      <c r="FM11" s="100"/>
      <c r="FN11" s="100"/>
      <c r="FO11" s="100"/>
      <c r="FP11" s="100"/>
      <c r="FQ11" s="100"/>
      <c r="FR11" s="100"/>
      <c r="FS11" s="100"/>
      <c r="FT11" s="100"/>
      <c r="FU11" s="100"/>
      <c r="FV11" s="100"/>
      <c r="FW11" s="100"/>
      <c r="FX11" s="100"/>
      <c r="FY11" s="100"/>
      <c r="FZ11" s="100"/>
      <c r="GA11" s="100"/>
      <c r="GB11" s="100"/>
      <c r="GC11" s="100"/>
      <c r="GD11" s="100"/>
      <c r="GE11" s="100"/>
      <c r="GF11" s="100"/>
      <c r="GG11" s="100"/>
      <c r="GH11" s="100"/>
      <c r="GI11" s="100"/>
      <c r="GJ11" s="100"/>
      <c r="GK11" s="100"/>
      <c r="GL11" s="100"/>
      <c r="GM11" s="100"/>
      <c r="GN11" s="100"/>
      <c r="GO11" s="100"/>
      <c r="GP11" s="100"/>
    </row>
    <row r="12" spans="2:198" s="108" customFormat="1" ht="15" customHeight="1" thickBot="1" x14ac:dyDescent="0.3">
      <c r="B12" s="288"/>
      <c r="C12" s="289"/>
      <c r="D12" s="115" t="s">
        <v>17</v>
      </c>
      <c r="E12" s="116" t="s">
        <v>18</v>
      </c>
      <c r="F12" s="115" t="s">
        <v>19</v>
      </c>
      <c r="G12" s="117" t="s">
        <v>20</v>
      </c>
      <c r="H12" s="100"/>
      <c r="I12" s="100"/>
      <c r="J12" s="100"/>
      <c r="K12" s="100"/>
      <c r="L12" s="219"/>
      <c r="M12" s="219"/>
      <c r="N12" s="100" t="s">
        <v>101</v>
      </c>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c r="FF12" s="100"/>
      <c r="FG12" s="100"/>
      <c r="FH12" s="100"/>
      <c r="FI12" s="100"/>
      <c r="FJ12" s="100"/>
      <c r="FK12" s="100"/>
      <c r="FL12" s="100"/>
      <c r="FM12" s="100"/>
      <c r="FN12" s="100"/>
      <c r="FO12" s="100"/>
      <c r="FP12" s="100"/>
      <c r="FQ12" s="100"/>
      <c r="FR12" s="100"/>
      <c r="FS12" s="100"/>
      <c r="FT12" s="100"/>
      <c r="FU12" s="100"/>
      <c r="FV12" s="100"/>
      <c r="FW12" s="100"/>
      <c r="FX12" s="100"/>
      <c r="FY12" s="100"/>
      <c r="FZ12" s="100"/>
      <c r="GA12" s="100"/>
      <c r="GB12" s="100"/>
      <c r="GC12" s="100"/>
      <c r="GD12" s="100"/>
      <c r="GE12" s="100"/>
      <c r="GF12" s="100"/>
      <c r="GG12" s="100"/>
      <c r="GH12" s="100"/>
      <c r="GI12" s="100"/>
      <c r="GJ12" s="100"/>
      <c r="GK12" s="100"/>
      <c r="GL12" s="100"/>
      <c r="GM12" s="100"/>
      <c r="GN12" s="100"/>
      <c r="GO12" s="100"/>
      <c r="GP12" s="100"/>
    </row>
    <row r="13" spans="2:198" s="108" customFormat="1" ht="14.85" customHeight="1" thickBot="1" x14ac:dyDescent="0.3">
      <c r="B13" s="290" t="s">
        <v>21</v>
      </c>
      <c r="C13" s="291"/>
      <c r="D13" s="291"/>
      <c r="E13" s="291"/>
      <c r="F13" s="291"/>
      <c r="G13" s="292"/>
      <c r="H13" s="100"/>
      <c r="I13" s="100"/>
      <c r="J13" s="100" t="s">
        <v>102</v>
      </c>
      <c r="K13" s="100">
        <f>+ROUND(L11/J11,2)</f>
        <v>1.28</v>
      </c>
      <c r="L13" s="219"/>
      <c r="M13" s="219"/>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c r="FF13" s="100"/>
      <c r="FG13" s="100"/>
      <c r="FH13" s="100"/>
      <c r="FI13" s="100"/>
      <c r="FJ13" s="100"/>
      <c r="FK13" s="100"/>
      <c r="FL13" s="100"/>
      <c r="FM13" s="100"/>
      <c r="FN13" s="100"/>
      <c r="FO13" s="100"/>
      <c r="FP13" s="100"/>
      <c r="FQ13" s="100"/>
      <c r="FR13" s="100"/>
      <c r="FS13" s="100"/>
      <c r="FT13" s="100"/>
      <c r="FU13" s="100"/>
      <c r="FV13" s="100"/>
      <c r="FW13" s="100"/>
      <c r="FX13" s="100"/>
      <c r="FY13" s="100"/>
      <c r="FZ13" s="100"/>
      <c r="GA13" s="100"/>
      <c r="GB13" s="100"/>
      <c r="GC13" s="100"/>
      <c r="GD13" s="100"/>
      <c r="GE13" s="100"/>
      <c r="GF13" s="100"/>
      <c r="GG13" s="100"/>
      <c r="GH13" s="100"/>
      <c r="GI13" s="100"/>
      <c r="GJ13" s="100"/>
      <c r="GK13" s="100"/>
      <c r="GL13" s="100"/>
      <c r="GM13" s="100"/>
      <c r="GN13" s="100"/>
      <c r="GO13" s="100"/>
      <c r="GP13" s="100"/>
    </row>
    <row r="14" spans="2:198" s="108" customFormat="1" ht="27" customHeight="1" x14ac:dyDescent="0.25">
      <c r="B14" s="190"/>
      <c r="C14" s="191" t="s">
        <v>22</v>
      </c>
      <c r="D14" s="191"/>
      <c r="E14" s="192"/>
      <c r="F14" s="191"/>
      <c r="G14" s="193"/>
      <c r="H14" s="100"/>
      <c r="I14" s="100"/>
      <c r="J14" s="133"/>
      <c r="K14" s="133"/>
      <c r="L14" s="220"/>
      <c r="M14" s="219"/>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c r="GH14" s="100"/>
      <c r="GI14" s="100"/>
      <c r="GJ14" s="100"/>
      <c r="GK14" s="100"/>
      <c r="GL14" s="100"/>
      <c r="GM14" s="100"/>
      <c r="GN14" s="100"/>
      <c r="GO14" s="100"/>
      <c r="GP14" s="100"/>
    </row>
    <row r="15" spans="2:198" s="108" customFormat="1" ht="18" customHeight="1" x14ac:dyDescent="0.25">
      <c r="B15" s="126"/>
      <c r="C15" s="118" t="s">
        <v>23</v>
      </c>
      <c r="D15" s="119">
        <f>+'[6]COSTOS INTERVENTORIA (2025 OK)'!$M$8</f>
        <v>8532000</v>
      </c>
      <c r="E15" s="120">
        <v>650000</v>
      </c>
      <c r="F15" s="121">
        <v>6.5</v>
      </c>
      <c r="G15" s="128">
        <f>+ROUND((D15+E15)*F15,0)</f>
        <v>59683000</v>
      </c>
      <c r="H15" s="265"/>
      <c r="I15" s="133"/>
      <c r="J15" s="133">
        <v>7300000</v>
      </c>
      <c r="K15" s="133">
        <v>550000</v>
      </c>
      <c r="L15" s="220">
        <f>+ROUND(J15*$K$13,0)</f>
        <v>9344000</v>
      </c>
      <c r="M15" s="220">
        <f>+ROUND(K15*$K$13,0)</f>
        <v>704000</v>
      </c>
      <c r="N15" s="133">
        <f>+AVERAGE(L15,D15)</f>
        <v>8938000</v>
      </c>
      <c r="O15" s="133"/>
      <c r="P15" s="133"/>
      <c r="Q15" s="44"/>
      <c r="R15" s="44"/>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c r="FF15" s="100"/>
      <c r="FG15" s="100"/>
      <c r="FH15" s="100"/>
      <c r="FI15" s="100"/>
      <c r="FJ15" s="100"/>
      <c r="FK15" s="100"/>
      <c r="FL15" s="100"/>
      <c r="FM15" s="100"/>
      <c r="FN15" s="100"/>
      <c r="FO15" s="100"/>
      <c r="FP15" s="100"/>
      <c r="FQ15" s="100"/>
      <c r="FR15" s="100"/>
      <c r="FS15" s="100"/>
      <c r="FT15" s="100"/>
      <c r="FU15" s="100"/>
      <c r="FV15" s="100"/>
      <c r="FW15" s="100"/>
      <c r="FX15" s="100"/>
      <c r="FY15" s="100"/>
      <c r="FZ15" s="100"/>
      <c r="GA15" s="100"/>
      <c r="GB15" s="100"/>
      <c r="GC15" s="100"/>
      <c r="GD15" s="100"/>
      <c r="GE15" s="100"/>
      <c r="GF15" s="100"/>
      <c r="GG15" s="100"/>
      <c r="GH15" s="100"/>
      <c r="GI15" s="100"/>
      <c r="GJ15" s="100"/>
      <c r="GK15" s="100"/>
      <c r="GL15" s="100"/>
      <c r="GM15" s="100"/>
      <c r="GN15" s="100"/>
      <c r="GO15" s="100"/>
      <c r="GP15" s="100"/>
    </row>
    <row r="16" spans="2:198" s="108" customFormat="1" ht="18" customHeight="1" x14ac:dyDescent="0.25">
      <c r="B16" s="126"/>
      <c r="C16" s="118" t="s">
        <v>24</v>
      </c>
      <c r="D16" s="119">
        <f>+'[6]COSTOS INTERVENTORIA (2025 OK)'!$M$9</f>
        <v>6764000</v>
      </c>
      <c r="E16" s="120">
        <v>600000</v>
      </c>
      <c r="F16" s="121">
        <v>13</v>
      </c>
      <c r="G16" s="128">
        <f>+ROUND((D16+E16)*F16,0)</f>
        <v>95732000</v>
      </c>
      <c r="H16" s="265"/>
      <c r="I16" s="133"/>
      <c r="J16" s="133">
        <v>5300000</v>
      </c>
      <c r="K16" s="133">
        <v>550000</v>
      </c>
      <c r="L16" s="220">
        <f t="shared" ref="L16:L17" si="0">+ROUND(J16*$K$13,0)</f>
        <v>6784000</v>
      </c>
      <c r="M16" s="220">
        <f t="shared" ref="M16:M77" si="1">+ROUND(K16*$K$13,0)</f>
        <v>704000</v>
      </c>
      <c r="N16" s="133">
        <f t="shared" ref="N16:N66" si="2">+AVERAGE(L16,D16)</f>
        <v>6774000</v>
      </c>
      <c r="O16" s="133"/>
      <c r="P16" s="133"/>
      <c r="Q16" s="44"/>
      <c r="R16" s="44"/>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c r="FF16" s="100"/>
      <c r="FG16" s="100"/>
      <c r="FH16" s="100"/>
      <c r="FI16" s="100"/>
      <c r="FJ16" s="100"/>
      <c r="FK16" s="100"/>
      <c r="FL16" s="100"/>
      <c r="FM16" s="100"/>
      <c r="FN16" s="100"/>
      <c r="FO16" s="100"/>
      <c r="FP16" s="100"/>
      <c r="FQ16" s="100"/>
      <c r="FR16" s="100"/>
      <c r="FS16" s="100"/>
      <c r="FT16" s="100"/>
      <c r="FU16" s="100"/>
      <c r="FV16" s="100"/>
      <c r="FW16" s="100"/>
      <c r="FX16" s="100"/>
      <c r="FY16" s="100"/>
      <c r="FZ16" s="100"/>
      <c r="GA16" s="100"/>
      <c r="GB16" s="100"/>
      <c r="GC16" s="100"/>
      <c r="GD16" s="100"/>
      <c r="GE16" s="100"/>
      <c r="GF16" s="100"/>
      <c r="GG16" s="100"/>
      <c r="GH16" s="100"/>
      <c r="GI16" s="100"/>
      <c r="GJ16" s="100"/>
      <c r="GK16" s="100"/>
      <c r="GL16" s="100"/>
      <c r="GM16" s="100"/>
      <c r="GN16" s="100"/>
      <c r="GO16" s="100"/>
      <c r="GP16" s="100"/>
    </row>
    <row r="17" spans="2:198" s="108" customFormat="1" ht="18" customHeight="1" x14ac:dyDescent="0.25">
      <c r="B17" s="126"/>
      <c r="C17" s="118" t="s">
        <v>25</v>
      </c>
      <c r="D17" s="119">
        <f>+'[6]COSTOS INTERVENTORIA (2025 OK)'!$L$10</f>
        <v>4507000</v>
      </c>
      <c r="E17" s="120">
        <v>500000</v>
      </c>
      <c r="F17" s="121">
        <v>13</v>
      </c>
      <c r="G17" s="128">
        <f>+ROUND((D17+E17)*F17,0)</f>
        <v>65091000</v>
      </c>
      <c r="H17" s="101"/>
      <c r="I17" s="133"/>
      <c r="J17" s="133">
        <v>3100000</v>
      </c>
      <c r="K17" s="133">
        <v>550000</v>
      </c>
      <c r="L17" s="220">
        <f t="shared" si="0"/>
        <v>3968000</v>
      </c>
      <c r="M17" s="220">
        <f t="shared" si="1"/>
        <v>704000</v>
      </c>
      <c r="N17" s="133">
        <f t="shared" si="2"/>
        <v>4237500</v>
      </c>
      <c r="O17" s="133"/>
      <c r="P17" s="133"/>
      <c r="Q17" s="46"/>
      <c r="R17" s="46"/>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c r="FF17" s="100"/>
      <c r="FG17" s="100"/>
      <c r="FH17" s="100"/>
      <c r="FI17" s="100"/>
      <c r="FJ17" s="100"/>
      <c r="FK17" s="100"/>
      <c r="FL17" s="100"/>
      <c r="FM17" s="100"/>
      <c r="FN17" s="100"/>
      <c r="FO17" s="100"/>
      <c r="FP17" s="100"/>
      <c r="FQ17" s="100"/>
      <c r="FR17" s="100"/>
      <c r="FS17" s="100"/>
      <c r="FT17" s="100"/>
      <c r="FU17" s="100"/>
      <c r="FV17" s="100"/>
      <c r="FW17" s="100"/>
      <c r="FX17" s="100"/>
      <c r="FY17" s="100"/>
      <c r="FZ17" s="100"/>
      <c r="GA17" s="100"/>
      <c r="GB17" s="100"/>
      <c r="GC17" s="100"/>
      <c r="GD17" s="100"/>
      <c r="GE17" s="100"/>
      <c r="GF17" s="100"/>
      <c r="GG17" s="100"/>
      <c r="GH17" s="100"/>
      <c r="GI17" s="100"/>
      <c r="GJ17" s="100"/>
      <c r="GK17" s="100"/>
      <c r="GL17" s="100"/>
      <c r="GM17" s="100"/>
      <c r="GN17" s="100"/>
      <c r="GO17" s="100"/>
      <c r="GP17" s="100"/>
    </row>
    <row r="18" spans="2:198" s="108" customFormat="1" ht="45.75" customHeight="1" x14ac:dyDescent="0.25">
      <c r="B18" s="194"/>
      <c r="C18" s="213" t="s">
        <v>26</v>
      </c>
      <c r="D18" s="122"/>
      <c r="E18" s="123"/>
      <c r="F18" s="124"/>
      <c r="G18" s="195">
        <f>+((4*D19)+(2*0.5*D20))*6</f>
        <v>234150000</v>
      </c>
      <c r="H18" s="165" t="s">
        <v>27</v>
      </c>
      <c r="I18" s="133"/>
      <c r="J18" s="133"/>
      <c r="K18" s="133"/>
      <c r="L18" s="221"/>
      <c r="M18" s="220">
        <f t="shared" si="1"/>
        <v>0</v>
      </c>
      <c r="N18" s="133" t="e">
        <f t="shared" si="2"/>
        <v>#DIV/0!</v>
      </c>
      <c r="O18" s="133"/>
      <c r="P18" s="133"/>
      <c r="Q18" s="46"/>
      <c r="R18" s="46"/>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c r="FF18" s="100"/>
      <c r="FG18" s="100"/>
      <c r="FH18" s="100"/>
      <c r="FI18" s="100"/>
      <c r="FJ18" s="100"/>
      <c r="FK18" s="100"/>
      <c r="FL18" s="100"/>
      <c r="FM18" s="100"/>
      <c r="FN18" s="100"/>
      <c r="FO18" s="100"/>
      <c r="FP18" s="100"/>
      <c r="FQ18" s="100"/>
      <c r="FR18" s="100"/>
      <c r="FS18" s="100"/>
      <c r="FT18" s="100"/>
      <c r="FU18" s="100"/>
      <c r="FV18" s="100"/>
      <c r="FW18" s="100"/>
      <c r="FX18" s="100"/>
      <c r="FY18" s="100"/>
      <c r="FZ18" s="100"/>
      <c r="GA18" s="100"/>
      <c r="GB18" s="100"/>
      <c r="GC18" s="100"/>
      <c r="GD18" s="100"/>
      <c r="GE18" s="100"/>
      <c r="GF18" s="100"/>
      <c r="GG18" s="100"/>
      <c r="GH18" s="100"/>
      <c r="GI18" s="100"/>
      <c r="GJ18" s="100"/>
      <c r="GK18" s="100"/>
      <c r="GL18" s="100"/>
      <c r="GM18" s="100"/>
      <c r="GN18" s="100"/>
      <c r="GO18" s="100"/>
      <c r="GP18" s="100"/>
    </row>
    <row r="19" spans="2:198" s="108" customFormat="1" ht="18.600000000000001" customHeight="1" x14ac:dyDescent="0.25">
      <c r="B19" s="194"/>
      <c r="C19" s="214" t="s">
        <v>103</v>
      </c>
      <c r="D19" s="119">
        <f>+'[6]COSTOS INTERVENTORIA (2025 OK)'!$L$13</f>
        <v>7805000</v>
      </c>
      <c r="E19" s="189"/>
      <c r="F19" s="121"/>
      <c r="G19" s="196"/>
      <c r="H19" s="200"/>
      <c r="I19" s="133"/>
      <c r="J19" s="133">
        <v>6800000</v>
      </c>
      <c r="K19" s="133"/>
      <c r="L19" s="220">
        <f>+ROUND(J19*$K$13,0)</f>
        <v>8704000</v>
      </c>
      <c r="M19" s="220">
        <f t="shared" si="1"/>
        <v>0</v>
      </c>
      <c r="N19" s="133">
        <f t="shared" si="2"/>
        <v>8254500</v>
      </c>
      <c r="O19" s="133"/>
      <c r="P19" s="133"/>
      <c r="Q19" s="46"/>
      <c r="R19" s="46"/>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c r="GH19" s="100"/>
      <c r="GI19" s="100"/>
      <c r="GJ19" s="100"/>
      <c r="GK19" s="100"/>
      <c r="GL19" s="100"/>
      <c r="GM19" s="100"/>
      <c r="GN19" s="100"/>
      <c r="GO19" s="100"/>
      <c r="GP19" s="100"/>
    </row>
    <row r="20" spans="2:198" s="108" customFormat="1" ht="18.600000000000001" customHeight="1" x14ac:dyDescent="0.25">
      <c r="B20" s="194"/>
      <c r="C20" s="214" t="s">
        <v>28</v>
      </c>
      <c r="D20" s="119">
        <f>+'[6]COSTOS INTERVENTORIA (2025 OK)'!$L$13</f>
        <v>7805000</v>
      </c>
      <c r="E20" s="189"/>
      <c r="F20" s="121"/>
      <c r="G20" s="196"/>
      <c r="H20" s="101"/>
      <c r="I20" s="133"/>
      <c r="J20" s="133"/>
      <c r="K20" s="133"/>
      <c r="L20" s="220">
        <f t="shared" ref="L20:L21" si="3">+ROUND(J20*$K$13,0)</f>
        <v>0</v>
      </c>
      <c r="M20" s="220">
        <f t="shared" si="1"/>
        <v>0</v>
      </c>
      <c r="N20" s="133">
        <f t="shared" si="2"/>
        <v>3902500</v>
      </c>
      <c r="O20" s="133"/>
      <c r="P20" s="133"/>
      <c r="Q20" s="46"/>
      <c r="R20" s="46"/>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c r="FF20" s="100"/>
      <c r="FG20" s="100"/>
      <c r="FH20" s="100"/>
      <c r="FI20" s="100"/>
      <c r="FJ20" s="100"/>
      <c r="FK20" s="100"/>
      <c r="FL20" s="100"/>
      <c r="FM20" s="100"/>
      <c r="FN20" s="100"/>
      <c r="FO20" s="100"/>
      <c r="FP20" s="100"/>
      <c r="FQ20" s="100"/>
      <c r="FR20" s="100"/>
      <c r="FS20" s="100"/>
      <c r="FT20" s="100"/>
      <c r="FU20" s="100"/>
      <c r="FV20" s="100"/>
      <c r="FW20" s="100"/>
      <c r="FX20" s="100"/>
      <c r="FY20" s="100"/>
      <c r="FZ20" s="100"/>
      <c r="GA20" s="100"/>
      <c r="GB20" s="100"/>
      <c r="GC20" s="100"/>
      <c r="GD20" s="100"/>
      <c r="GE20" s="100"/>
      <c r="GF20" s="100"/>
      <c r="GG20" s="100"/>
      <c r="GH20" s="100"/>
      <c r="GI20" s="100"/>
      <c r="GJ20" s="100"/>
      <c r="GK20" s="100"/>
      <c r="GL20" s="100"/>
      <c r="GM20" s="100"/>
      <c r="GN20" s="100"/>
      <c r="GO20" s="100"/>
      <c r="GP20" s="100"/>
    </row>
    <row r="21" spans="2:198" s="108" customFormat="1" ht="18.600000000000001" customHeight="1" x14ac:dyDescent="0.25">
      <c r="B21" s="194"/>
      <c r="C21" s="214" t="s">
        <v>29</v>
      </c>
      <c r="D21" s="119">
        <f>+'[6]COSTOS INTERVENTORIA (2025 OK)'!$L$13</f>
        <v>7805000</v>
      </c>
      <c r="E21" s="189"/>
      <c r="F21" s="121"/>
      <c r="G21" s="196"/>
      <c r="H21" s="101"/>
      <c r="I21" s="133"/>
      <c r="J21" s="133"/>
      <c r="K21" s="133"/>
      <c r="L21" s="220">
        <f t="shared" si="3"/>
        <v>0</v>
      </c>
      <c r="M21" s="220">
        <f t="shared" si="1"/>
        <v>0</v>
      </c>
      <c r="N21" s="133">
        <f t="shared" si="2"/>
        <v>3902500</v>
      </c>
      <c r="O21" s="133"/>
      <c r="P21" s="133"/>
      <c r="Q21" s="46"/>
      <c r="R21" s="46"/>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c r="FF21" s="100"/>
      <c r="FG21" s="100"/>
      <c r="FH21" s="100"/>
      <c r="FI21" s="100"/>
      <c r="FJ21" s="100"/>
      <c r="FK21" s="100"/>
      <c r="FL21" s="100"/>
      <c r="FM21" s="100"/>
      <c r="FN21" s="100"/>
      <c r="FO21" s="100"/>
      <c r="FP21" s="100"/>
      <c r="FQ21" s="100"/>
      <c r="FR21" s="100"/>
      <c r="FS21" s="100"/>
      <c r="FT21" s="100"/>
      <c r="FU21" s="100"/>
      <c r="FV21" s="100"/>
      <c r="FW21" s="100"/>
      <c r="FX21" s="100"/>
      <c r="FY21" s="100"/>
      <c r="FZ21" s="100"/>
      <c r="GA21" s="100"/>
      <c r="GB21" s="100"/>
      <c r="GC21" s="100"/>
      <c r="GD21" s="100"/>
      <c r="GE21" s="100"/>
      <c r="GF21" s="100"/>
      <c r="GG21" s="100"/>
      <c r="GH21" s="100"/>
      <c r="GI21" s="100"/>
      <c r="GJ21" s="100"/>
      <c r="GK21" s="100"/>
      <c r="GL21" s="100"/>
      <c r="GM21" s="100"/>
      <c r="GN21" s="100"/>
      <c r="GO21" s="100"/>
      <c r="GP21" s="100"/>
    </row>
    <row r="22" spans="2:198" s="108" customFormat="1" ht="18.600000000000001" customHeight="1" x14ac:dyDescent="0.25">
      <c r="B22" s="194"/>
      <c r="C22" s="214" t="s">
        <v>30</v>
      </c>
      <c r="D22" s="119">
        <f>+'[6]COSTOS INTERVENTORIA (2025 OK)'!$L$13</f>
        <v>7805000</v>
      </c>
      <c r="E22" s="189"/>
      <c r="F22" s="121"/>
      <c r="G22" s="196"/>
      <c r="H22" s="101"/>
      <c r="I22" s="133"/>
      <c r="J22" s="133"/>
      <c r="K22" s="133"/>
      <c r="L22" s="221"/>
      <c r="M22" s="220">
        <f t="shared" si="1"/>
        <v>0</v>
      </c>
      <c r="N22" s="133">
        <f t="shared" si="2"/>
        <v>7805000</v>
      </c>
      <c r="O22" s="133"/>
      <c r="P22" s="133"/>
      <c r="Q22" s="46"/>
      <c r="R22" s="46"/>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c r="FF22" s="100"/>
      <c r="FG22" s="100"/>
      <c r="FH22" s="100"/>
      <c r="FI22" s="100"/>
      <c r="FJ22" s="100"/>
      <c r="FK22" s="100"/>
      <c r="FL22" s="100"/>
      <c r="FM22" s="100"/>
      <c r="FN22" s="100"/>
      <c r="FO22" s="100"/>
      <c r="FP22" s="100"/>
      <c r="FQ22" s="100"/>
      <c r="FR22" s="100"/>
      <c r="FS22" s="100"/>
      <c r="FT22" s="100"/>
      <c r="FU22" s="100"/>
      <c r="FV22" s="100"/>
      <c r="FW22" s="100"/>
      <c r="FX22" s="100"/>
      <c r="FY22" s="100"/>
      <c r="FZ22" s="100"/>
      <c r="GA22" s="100"/>
      <c r="GB22" s="100"/>
      <c r="GC22" s="100"/>
      <c r="GD22" s="100"/>
      <c r="GE22" s="100"/>
      <c r="GF22" s="100"/>
      <c r="GG22" s="100"/>
      <c r="GH22" s="100"/>
      <c r="GI22" s="100"/>
      <c r="GJ22" s="100"/>
      <c r="GK22" s="100"/>
      <c r="GL22" s="100"/>
      <c r="GM22" s="100"/>
      <c r="GN22" s="100"/>
      <c r="GO22" s="100"/>
      <c r="GP22" s="100"/>
    </row>
    <row r="23" spans="2:198" s="108" customFormat="1" ht="18.600000000000001" customHeight="1" x14ac:dyDescent="0.25">
      <c r="B23" s="194"/>
      <c r="C23" s="214" t="s">
        <v>31</v>
      </c>
      <c r="D23" s="119">
        <f>+'[6]COSTOS INTERVENTORIA (2025 OK)'!$L$13</f>
        <v>7805000</v>
      </c>
      <c r="E23" s="189"/>
      <c r="F23" s="121"/>
      <c r="G23" s="196"/>
      <c r="H23" s="101"/>
      <c r="I23" s="133"/>
      <c r="J23" s="133"/>
      <c r="K23" s="133"/>
      <c r="L23" s="221"/>
      <c r="M23" s="220">
        <f t="shared" si="1"/>
        <v>0</v>
      </c>
      <c r="N23" s="133">
        <f t="shared" si="2"/>
        <v>7805000</v>
      </c>
      <c r="O23" s="133"/>
      <c r="P23" s="133"/>
      <c r="Q23" s="46"/>
      <c r="R23" s="46"/>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c r="FF23" s="100"/>
      <c r="FG23" s="100"/>
      <c r="FH23" s="100"/>
      <c r="FI23" s="100"/>
      <c r="FJ23" s="100"/>
      <c r="FK23" s="100"/>
      <c r="FL23" s="100"/>
      <c r="FM23" s="100"/>
      <c r="FN23" s="100"/>
      <c r="FO23" s="100"/>
      <c r="FP23" s="100"/>
      <c r="FQ23" s="100"/>
      <c r="FR23" s="100"/>
      <c r="FS23" s="100"/>
      <c r="FT23" s="100"/>
      <c r="FU23" s="100"/>
      <c r="FV23" s="100"/>
      <c r="FW23" s="100"/>
      <c r="FX23" s="100"/>
      <c r="FY23" s="100"/>
      <c r="FZ23" s="100"/>
      <c r="GA23" s="100"/>
      <c r="GB23" s="100"/>
      <c r="GC23" s="100"/>
      <c r="GD23" s="100"/>
      <c r="GE23" s="100"/>
      <c r="GF23" s="100"/>
      <c r="GG23" s="100"/>
      <c r="GH23" s="100"/>
      <c r="GI23" s="100"/>
      <c r="GJ23" s="100"/>
      <c r="GK23" s="100"/>
      <c r="GL23" s="100"/>
      <c r="GM23" s="100"/>
      <c r="GN23" s="100"/>
      <c r="GO23" s="100"/>
      <c r="GP23" s="100"/>
    </row>
    <row r="24" spans="2:198" s="108" customFormat="1" ht="18.600000000000001" customHeight="1" x14ac:dyDescent="0.25">
      <c r="B24" s="194"/>
      <c r="C24" s="214" t="s">
        <v>32</v>
      </c>
      <c r="D24" s="119">
        <f>+'[6]COSTOS INTERVENTORIA (2025 OK)'!$L$13</f>
        <v>7805000</v>
      </c>
      <c r="E24" s="189"/>
      <c r="F24" s="121"/>
      <c r="G24" s="196"/>
      <c r="H24" s="101"/>
      <c r="I24" s="133"/>
      <c r="J24" s="133"/>
      <c r="K24" s="133"/>
      <c r="L24" s="221"/>
      <c r="M24" s="220">
        <f t="shared" si="1"/>
        <v>0</v>
      </c>
      <c r="N24" s="133">
        <f t="shared" si="2"/>
        <v>7805000</v>
      </c>
      <c r="O24" s="133"/>
      <c r="P24" s="133"/>
      <c r="Q24" s="46"/>
      <c r="R24" s="46"/>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c r="FF24" s="100"/>
      <c r="FG24" s="100"/>
      <c r="FH24" s="100"/>
      <c r="FI24" s="100"/>
      <c r="FJ24" s="100"/>
      <c r="FK24" s="100"/>
      <c r="FL24" s="100"/>
      <c r="FM24" s="100"/>
      <c r="FN24" s="100"/>
      <c r="FO24" s="100"/>
      <c r="FP24" s="100"/>
      <c r="FQ24" s="100"/>
      <c r="FR24" s="100"/>
      <c r="FS24" s="100"/>
      <c r="FT24" s="100"/>
      <c r="FU24" s="100"/>
      <c r="FV24" s="100"/>
      <c r="FW24" s="100"/>
      <c r="FX24" s="100"/>
      <c r="FY24" s="100"/>
      <c r="FZ24" s="100"/>
      <c r="GA24" s="100"/>
      <c r="GB24" s="100"/>
      <c r="GC24" s="100"/>
      <c r="GD24" s="100"/>
      <c r="GE24" s="100"/>
      <c r="GF24" s="100"/>
      <c r="GG24" s="100"/>
      <c r="GH24" s="100"/>
      <c r="GI24" s="100"/>
      <c r="GJ24" s="100"/>
      <c r="GK24" s="100"/>
      <c r="GL24" s="100"/>
      <c r="GM24" s="100"/>
      <c r="GN24" s="100"/>
      <c r="GO24" s="100"/>
      <c r="GP24" s="100"/>
    </row>
    <row r="25" spans="2:198" s="108" customFormat="1" ht="18" customHeight="1" x14ac:dyDescent="0.25">
      <c r="B25" s="126"/>
      <c r="C25" s="118" t="s">
        <v>34</v>
      </c>
      <c r="D25" s="119">
        <f>+'[6]COSTOS INTERVENTORIA (2025 OK)'!$M$16</f>
        <v>5176000</v>
      </c>
      <c r="E25" s="120">
        <v>500000</v>
      </c>
      <c r="F25" s="121">
        <v>13</v>
      </c>
      <c r="G25" s="128">
        <f t="shared" ref="G25:G44" si="4">+ROUND((D25+E25)*F25,0)</f>
        <v>73788000</v>
      </c>
      <c r="H25" s="101"/>
      <c r="I25" s="133"/>
      <c r="J25" s="133">
        <v>4000000</v>
      </c>
      <c r="K25" s="133"/>
      <c r="L25" s="220">
        <f>+ROUND(J25*$K$13,0)</f>
        <v>5120000</v>
      </c>
      <c r="M25" s="220">
        <f t="shared" si="1"/>
        <v>0</v>
      </c>
      <c r="N25" s="133">
        <f t="shared" si="2"/>
        <v>5148000</v>
      </c>
      <c r="O25" s="133"/>
      <c r="P25" s="133"/>
      <c r="Q25" s="46"/>
      <c r="R25" s="46"/>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c r="FF25" s="100"/>
      <c r="FG25" s="100"/>
      <c r="FH25" s="100"/>
      <c r="FI25" s="100"/>
      <c r="FJ25" s="100"/>
      <c r="FK25" s="100"/>
      <c r="FL25" s="100"/>
      <c r="FM25" s="100"/>
      <c r="FN25" s="100"/>
      <c r="FO25" s="100"/>
      <c r="FP25" s="100"/>
      <c r="FQ25" s="100"/>
      <c r="FR25" s="100"/>
      <c r="FS25" s="100"/>
      <c r="FT25" s="100"/>
      <c r="FU25" s="100"/>
      <c r="FV25" s="100"/>
      <c r="FW25" s="100"/>
      <c r="FX25" s="100"/>
      <c r="FY25" s="100"/>
      <c r="FZ25" s="100"/>
      <c r="GA25" s="100"/>
      <c r="GB25" s="100"/>
      <c r="GC25" s="100"/>
      <c r="GD25" s="100"/>
      <c r="GE25" s="100"/>
      <c r="GF25" s="100"/>
      <c r="GG25" s="100"/>
      <c r="GH25" s="100"/>
      <c r="GI25" s="100"/>
      <c r="GJ25" s="100"/>
      <c r="GK25" s="100"/>
      <c r="GL25" s="100"/>
      <c r="GM25" s="100"/>
      <c r="GN25" s="100"/>
      <c r="GO25" s="100"/>
      <c r="GP25" s="100"/>
    </row>
    <row r="26" spans="2:198" s="108" customFormat="1" ht="18" customHeight="1" x14ac:dyDescent="0.25">
      <c r="B26" s="126"/>
      <c r="C26" s="118" t="s">
        <v>35</v>
      </c>
      <c r="D26" s="119">
        <f>+D25</f>
        <v>5176000</v>
      </c>
      <c r="E26" s="120">
        <v>500000</v>
      </c>
      <c r="F26" s="121">
        <v>13</v>
      </c>
      <c r="G26" s="128">
        <f t="shared" si="4"/>
        <v>73788000</v>
      </c>
      <c r="H26" s="101"/>
      <c r="I26" s="133"/>
      <c r="J26" s="133">
        <v>4000000</v>
      </c>
      <c r="K26" s="133"/>
      <c r="L26" s="220">
        <f t="shared" ref="L26:L44" si="5">+ROUND(J26*$K$13,0)</f>
        <v>5120000</v>
      </c>
      <c r="M26" s="220">
        <f t="shared" si="1"/>
        <v>0</v>
      </c>
      <c r="N26" s="133">
        <f t="shared" si="2"/>
        <v>5148000</v>
      </c>
      <c r="O26" s="133"/>
      <c r="P26" s="133"/>
      <c r="Q26" s="46"/>
      <c r="R26" s="46"/>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c r="FF26" s="100"/>
      <c r="FG26" s="100"/>
      <c r="FH26" s="100"/>
      <c r="FI26" s="100"/>
      <c r="FJ26" s="100"/>
      <c r="FK26" s="100"/>
      <c r="FL26" s="100"/>
      <c r="FM26" s="100"/>
      <c r="FN26" s="100"/>
      <c r="FO26" s="100"/>
      <c r="FP26" s="100"/>
      <c r="FQ26" s="100"/>
      <c r="FR26" s="100"/>
      <c r="FS26" s="100"/>
      <c r="FT26" s="100"/>
      <c r="FU26" s="100"/>
      <c r="FV26" s="100"/>
      <c r="FW26" s="100"/>
      <c r="FX26" s="100"/>
      <c r="FY26" s="100"/>
      <c r="FZ26" s="100"/>
      <c r="GA26" s="100"/>
      <c r="GB26" s="100"/>
      <c r="GC26" s="100"/>
      <c r="GD26" s="100"/>
      <c r="GE26" s="100"/>
      <c r="GF26" s="100"/>
      <c r="GG26" s="100"/>
      <c r="GH26" s="100"/>
      <c r="GI26" s="100"/>
      <c r="GJ26" s="100"/>
      <c r="GK26" s="100"/>
      <c r="GL26" s="100"/>
      <c r="GM26" s="100"/>
      <c r="GN26" s="100"/>
      <c r="GO26" s="100"/>
      <c r="GP26" s="100"/>
    </row>
    <row r="27" spans="2:198" s="108" customFormat="1" ht="18" customHeight="1" x14ac:dyDescent="0.25">
      <c r="B27" s="126"/>
      <c r="C27" s="118" t="s">
        <v>36</v>
      </c>
      <c r="D27" s="119">
        <f>+D26</f>
        <v>5176000</v>
      </c>
      <c r="E27" s="120">
        <v>500000</v>
      </c>
      <c r="F27" s="121">
        <v>13</v>
      </c>
      <c r="G27" s="128">
        <f t="shared" si="4"/>
        <v>73788000</v>
      </c>
      <c r="H27" s="101"/>
      <c r="I27" s="133"/>
      <c r="J27" s="133">
        <v>4000000</v>
      </c>
      <c r="K27" s="133"/>
      <c r="L27" s="220">
        <f t="shared" si="5"/>
        <v>5120000</v>
      </c>
      <c r="M27" s="220">
        <f t="shared" si="1"/>
        <v>0</v>
      </c>
      <c r="N27" s="133">
        <f t="shared" si="2"/>
        <v>5148000</v>
      </c>
      <c r="O27" s="133"/>
      <c r="P27" s="133"/>
      <c r="Q27" s="46"/>
      <c r="R27" s="46"/>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c r="FF27" s="100"/>
      <c r="FG27" s="100"/>
      <c r="FH27" s="100"/>
      <c r="FI27" s="100"/>
      <c r="FJ27" s="100"/>
      <c r="FK27" s="100"/>
      <c r="FL27" s="100"/>
      <c r="FM27" s="100"/>
      <c r="FN27" s="100"/>
      <c r="FO27" s="100"/>
      <c r="FP27" s="100"/>
      <c r="FQ27" s="100"/>
      <c r="FR27" s="100"/>
      <c r="FS27" s="100"/>
      <c r="FT27" s="100"/>
      <c r="FU27" s="100"/>
      <c r="FV27" s="100"/>
      <c r="FW27" s="100"/>
      <c r="FX27" s="100"/>
      <c r="FY27" s="100"/>
      <c r="FZ27" s="100"/>
      <c r="GA27" s="100"/>
      <c r="GB27" s="100"/>
      <c r="GC27" s="100"/>
      <c r="GD27" s="100"/>
      <c r="GE27" s="100"/>
      <c r="GF27" s="100"/>
      <c r="GG27" s="100"/>
      <c r="GH27" s="100"/>
      <c r="GI27" s="100"/>
      <c r="GJ27" s="100"/>
      <c r="GK27" s="100"/>
      <c r="GL27" s="100"/>
      <c r="GM27" s="100"/>
      <c r="GN27" s="100"/>
      <c r="GO27" s="100"/>
      <c r="GP27" s="100"/>
    </row>
    <row r="28" spans="2:198" s="108" customFormat="1" ht="18" customHeight="1" x14ac:dyDescent="0.25">
      <c r="B28" s="126"/>
      <c r="C28" s="118" t="s">
        <v>104</v>
      </c>
      <c r="D28" s="119">
        <v>6604000</v>
      </c>
      <c r="E28" s="120">
        <v>500000</v>
      </c>
      <c r="F28" s="121">
        <v>4</v>
      </c>
      <c r="G28" s="128">
        <f t="shared" si="4"/>
        <v>28416000</v>
      </c>
      <c r="H28" s="101">
        <f>4/6.5</f>
        <v>0.61538461538461542</v>
      </c>
      <c r="I28" s="133"/>
      <c r="J28" s="133">
        <v>5500000</v>
      </c>
      <c r="K28" s="133">
        <v>400000</v>
      </c>
      <c r="L28" s="220">
        <f t="shared" si="5"/>
        <v>7040000</v>
      </c>
      <c r="M28" s="220">
        <f t="shared" si="1"/>
        <v>512000</v>
      </c>
      <c r="N28" s="133">
        <f t="shared" si="2"/>
        <v>6822000</v>
      </c>
      <c r="O28" s="133"/>
      <c r="P28" s="133"/>
      <c r="Q28" s="46"/>
      <c r="R28" s="46"/>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c r="FF28" s="100"/>
      <c r="FG28" s="100"/>
      <c r="FH28" s="100"/>
      <c r="FI28" s="100"/>
      <c r="FJ28" s="100"/>
      <c r="FK28" s="100"/>
      <c r="FL28" s="100"/>
      <c r="FM28" s="100"/>
      <c r="FN28" s="100"/>
      <c r="FO28" s="100"/>
      <c r="FP28" s="100"/>
      <c r="FQ28" s="100"/>
      <c r="FR28" s="100"/>
      <c r="FS28" s="100"/>
      <c r="FT28" s="100"/>
      <c r="FU28" s="100"/>
      <c r="FV28" s="100"/>
      <c r="FW28" s="100"/>
      <c r="FX28" s="100"/>
      <c r="FY28" s="100"/>
      <c r="FZ28" s="100"/>
      <c r="GA28" s="100"/>
      <c r="GB28" s="100"/>
      <c r="GC28" s="100"/>
      <c r="GD28" s="100"/>
      <c r="GE28" s="100"/>
      <c r="GF28" s="100"/>
      <c r="GG28" s="100"/>
      <c r="GH28" s="100"/>
      <c r="GI28" s="100"/>
      <c r="GJ28" s="100"/>
      <c r="GK28" s="100"/>
      <c r="GL28" s="100"/>
      <c r="GM28" s="100"/>
      <c r="GN28" s="100"/>
      <c r="GO28" s="100"/>
      <c r="GP28" s="100"/>
    </row>
    <row r="29" spans="2:198" s="108" customFormat="1" ht="18" customHeight="1" x14ac:dyDescent="0.25">
      <c r="B29" s="126"/>
      <c r="C29" s="118" t="s">
        <v>105</v>
      </c>
      <c r="D29" s="119">
        <f>+D27</f>
        <v>5176000</v>
      </c>
      <c r="E29" s="120">
        <v>500000</v>
      </c>
      <c r="F29" s="121">
        <v>6.5</v>
      </c>
      <c r="G29" s="128">
        <f t="shared" si="4"/>
        <v>36894000</v>
      </c>
      <c r="H29" s="101"/>
      <c r="I29" s="133"/>
      <c r="J29" s="133">
        <v>3800000</v>
      </c>
      <c r="K29" s="133"/>
      <c r="L29" s="220">
        <f t="shared" si="5"/>
        <v>4864000</v>
      </c>
      <c r="M29" s="220">
        <f t="shared" si="1"/>
        <v>0</v>
      </c>
      <c r="N29" s="133">
        <f t="shared" si="2"/>
        <v>5020000</v>
      </c>
      <c r="O29" s="133"/>
      <c r="P29" s="133"/>
      <c r="Q29" s="46"/>
      <c r="R29" s="46"/>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c r="FF29" s="100"/>
      <c r="FG29" s="100"/>
      <c r="FH29" s="100"/>
      <c r="FI29" s="100"/>
      <c r="FJ29" s="100"/>
      <c r="FK29" s="100"/>
      <c r="FL29" s="100"/>
      <c r="FM29" s="100"/>
      <c r="FN29" s="100"/>
      <c r="FO29" s="100"/>
      <c r="FP29" s="100"/>
      <c r="FQ29" s="100"/>
      <c r="FR29" s="100"/>
      <c r="FS29" s="100"/>
      <c r="FT29" s="100"/>
      <c r="FU29" s="100"/>
      <c r="FV29" s="100"/>
      <c r="FW29" s="100"/>
      <c r="FX29" s="100"/>
      <c r="FY29" s="100"/>
      <c r="FZ29" s="100"/>
      <c r="GA29" s="100"/>
      <c r="GB29" s="100"/>
      <c r="GC29" s="100"/>
      <c r="GD29" s="100"/>
      <c r="GE29" s="100"/>
      <c r="GF29" s="100"/>
      <c r="GG29" s="100"/>
      <c r="GH29" s="100"/>
      <c r="GI29" s="100"/>
      <c r="GJ29" s="100"/>
      <c r="GK29" s="100"/>
      <c r="GL29" s="100"/>
      <c r="GM29" s="100"/>
      <c r="GN29" s="100"/>
      <c r="GO29" s="100"/>
      <c r="GP29" s="100"/>
    </row>
    <row r="30" spans="2:198" s="108" customFormat="1" ht="18" customHeight="1" x14ac:dyDescent="0.25">
      <c r="B30" s="126"/>
      <c r="C30" s="118" t="s">
        <v>106</v>
      </c>
      <c r="D30" s="119">
        <f>+D29</f>
        <v>5176000</v>
      </c>
      <c r="E30" s="120">
        <v>500000</v>
      </c>
      <c r="F30" s="121">
        <v>6.5</v>
      </c>
      <c r="G30" s="128">
        <f t="shared" si="4"/>
        <v>36894000</v>
      </c>
      <c r="H30" s="101"/>
      <c r="I30" s="133"/>
      <c r="J30" s="133">
        <v>3800000</v>
      </c>
      <c r="K30" s="133"/>
      <c r="L30" s="220">
        <f t="shared" si="5"/>
        <v>4864000</v>
      </c>
      <c r="M30" s="220">
        <f t="shared" si="1"/>
        <v>0</v>
      </c>
      <c r="N30" s="133">
        <f t="shared" si="2"/>
        <v>5020000</v>
      </c>
      <c r="O30" s="133"/>
      <c r="P30" s="133"/>
      <c r="Q30" s="46"/>
      <c r="R30" s="46"/>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c r="FF30" s="100"/>
      <c r="FG30" s="100"/>
      <c r="FH30" s="100"/>
      <c r="FI30" s="100"/>
      <c r="FJ30" s="100"/>
      <c r="FK30" s="100"/>
      <c r="FL30" s="100"/>
      <c r="FM30" s="100"/>
      <c r="FN30" s="100"/>
      <c r="FO30" s="100"/>
      <c r="FP30" s="100"/>
      <c r="FQ30" s="100"/>
      <c r="FR30" s="100"/>
      <c r="FS30" s="100"/>
      <c r="FT30" s="100"/>
      <c r="FU30" s="100"/>
      <c r="FV30" s="100"/>
      <c r="FW30" s="100"/>
      <c r="FX30" s="100"/>
      <c r="FY30" s="100"/>
      <c r="FZ30" s="100"/>
      <c r="GA30" s="100"/>
      <c r="GB30" s="100"/>
      <c r="GC30" s="100"/>
      <c r="GD30" s="100"/>
      <c r="GE30" s="100"/>
      <c r="GF30" s="100"/>
      <c r="GG30" s="100"/>
      <c r="GH30" s="100"/>
      <c r="GI30" s="100"/>
      <c r="GJ30" s="100"/>
      <c r="GK30" s="100"/>
      <c r="GL30" s="100"/>
      <c r="GM30" s="100"/>
      <c r="GN30" s="100"/>
      <c r="GO30" s="100"/>
      <c r="GP30" s="100"/>
    </row>
    <row r="31" spans="2:198" s="108" customFormat="1" ht="18" customHeight="1" x14ac:dyDescent="0.25">
      <c r="B31" s="126"/>
      <c r="C31" s="118" t="s">
        <v>107</v>
      </c>
      <c r="D31" s="119">
        <f>+D30</f>
        <v>5176000</v>
      </c>
      <c r="E31" s="120">
        <v>500000</v>
      </c>
      <c r="F31" s="121">
        <v>6.5</v>
      </c>
      <c r="G31" s="128">
        <f t="shared" si="4"/>
        <v>36894000</v>
      </c>
      <c r="H31" s="101"/>
      <c r="I31" s="133"/>
      <c r="J31" s="133">
        <v>3800000</v>
      </c>
      <c r="K31" s="133"/>
      <c r="L31" s="220">
        <f t="shared" si="5"/>
        <v>4864000</v>
      </c>
      <c r="M31" s="220">
        <f t="shared" si="1"/>
        <v>0</v>
      </c>
      <c r="N31" s="133">
        <f t="shared" si="2"/>
        <v>5020000</v>
      </c>
      <c r="O31" s="133"/>
      <c r="P31" s="133"/>
      <c r="Q31" s="46"/>
      <c r="R31" s="46"/>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c r="FF31" s="100"/>
      <c r="FG31" s="100"/>
      <c r="FH31" s="100"/>
      <c r="FI31" s="100"/>
      <c r="FJ31" s="100"/>
      <c r="FK31" s="100"/>
      <c r="FL31" s="100"/>
      <c r="FM31" s="100"/>
      <c r="FN31" s="100"/>
      <c r="FO31" s="100"/>
      <c r="FP31" s="100"/>
      <c r="FQ31" s="100"/>
      <c r="FR31" s="100"/>
      <c r="FS31" s="100"/>
      <c r="FT31" s="100"/>
      <c r="FU31" s="100"/>
      <c r="FV31" s="100"/>
      <c r="FW31" s="100"/>
      <c r="FX31" s="100"/>
      <c r="FY31" s="100"/>
      <c r="FZ31" s="100"/>
      <c r="GA31" s="100"/>
      <c r="GB31" s="100"/>
      <c r="GC31" s="100"/>
      <c r="GD31" s="100"/>
      <c r="GE31" s="100"/>
      <c r="GF31" s="100"/>
      <c r="GG31" s="100"/>
      <c r="GH31" s="100"/>
      <c r="GI31" s="100"/>
      <c r="GJ31" s="100"/>
      <c r="GK31" s="100"/>
      <c r="GL31" s="100"/>
      <c r="GM31" s="100"/>
      <c r="GN31" s="100"/>
      <c r="GO31" s="100"/>
      <c r="GP31" s="100"/>
    </row>
    <row r="32" spans="2:198" s="108" customFormat="1" ht="18" customHeight="1" x14ac:dyDescent="0.25">
      <c r="B32" s="126"/>
      <c r="C32" s="118" t="s">
        <v>39</v>
      </c>
      <c r="D32" s="119">
        <f>+'[6]COSTOS INTERVENTORIA (2025 OK)'!$M$21</f>
        <v>5176000</v>
      </c>
      <c r="E32" s="120"/>
      <c r="F32" s="121">
        <v>4</v>
      </c>
      <c r="G32" s="128">
        <f t="shared" si="4"/>
        <v>20704000</v>
      </c>
      <c r="H32" s="101"/>
      <c r="I32" s="133"/>
      <c r="J32" s="133">
        <v>3800000</v>
      </c>
      <c r="K32" s="133"/>
      <c r="L32" s="220">
        <f t="shared" si="5"/>
        <v>4864000</v>
      </c>
      <c r="M32" s="220">
        <f t="shared" si="1"/>
        <v>0</v>
      </c>
      <c r="N32" s="133">
        <f t="shared" si="2"/>
        <v>5020000</v>
      </c>
      <c r="O32" s="133"/>
      <c r="P32" s="133"/>
      <c r="Q32" s="46"/>
      <c r="R32" s="46"/>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c r="FF32" s="100"/>
      <c r="FG32" s="100"/>
      <c r="FH32" s="100"/>
      <c r="FI32" s="100"/>
      <c r="FJ32" s="100"/>
      <c r="FK32" s="100"/>
      <c r="FL32" s="100"/>
      <c r="FM32" s="100"/>
      <c r="FN32" s="100"/>
      <c r="FO32" s="100"/>
      <c r="FP32" s="100"/>
      <c r="FQ32" s="100"/>
      <c r="FR32" s="100"/>
      <c r="FS32" s="100"/>
      <c r="FT32" s="100"/>
      <c r="FU32" s="100"/>
      <c r="FV32" s="100"/>
      <c r="FW32" s="100"/>
      <c r="FX32" s="100"/>
      <c r="FY32" s="100"/>
      <c r="FZ32" s="100"/>
      <c r="GA32" s="100"/>
      <c r="GB32" s="100"/>
      <c r="GC32" s="100"/>
      <c r="GD32" s="100"/>
      <c r="GE32" s="100"/>
      <c r="GF32" s="100"/>
      <c r="GG32" s="100"/>
      <c r="GH32" s="100"/>
      <c r="GI32" s="100"/>
      <c r="GJ32" s="100"/>
      <c r="GK32" s="100"/>
      <c r="GL32" s="100"/>
      <c r="GM32" s="100"/>
      <c r="GN32" s="100"/>
      <c r="GO32" s="100"/>
      <c r="GP32" s="100"/>
    </row>
    <row r="33" spans="2:198" s="108" customFormat="1" ht="18" customHeight="1" x14ac:dyDescent="0.25">
      <c r="B33" s="126"/>
      <c r="C33" s="118" t="s">
        <v>40</v>
      </c>
      <c r="D33" s="119">
        <f>+'[6]COSTOS INTERVENTORIA (2025 OK)'!$M$21</f>
        <v>5176000</v>
      </c>
      <c r="E33" s="120"/>
      <c r="F33" s="121">
        <v>4</v>
      </c>
      <c r="G33" s="128">
        <f t="shared" si="4"/>
        <v>20704000</v>
      </c>
      <c r="H33" s="101"/>
      <c r="I33" s="133"/>
      <c r="J33" s="133">
        <v>3800000</v>
      </c>
      <c r="K33" s="133"/>
      <c r="L33" s="220">
        <f t="shared" si="5"/>
        <v>4864000</v>
      </c>
      <c r="M33" s="220">
        <f t="shared" si="1"/>
        <v>0</v>
      </c>
      <c r="N33" s="133">
        <f t="shared" si="2"/>
        <v>5020000</v>
      </c>
      <c r="O33" s="133"/>
      <c r="P33" s="133"/>
      <c r="Q33" s="46"/>
      <c r="R33" s="46"/>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c r="FF33" s="100"/>
      <c r="FG33" s="100"/>
      <c r="FH33" s="100"/>
      <c r="FI33" s="100"/>
      <c r="FJ33" s="100"/>
      <c r="FK33" s="100"/>
      <c r="FL33" s="100"/>
      <c r="FM33" s="100"/>
      <c r="FN33" s="100"/>
      <c r="FO33" s="100"/>
      <c r="FP33" s="100"/>
      <c r="FQ33" s="100"/>
      <c r="FR33" s="100"/>
      <c r="FS33" s="100"/>
      <c r="FT33" s="100"/>
      <c r="FU33" s="100"/>
      <c r="FV33" s="100"/>
      <c r="FW33" s="100"/>
      <c r="FX33" s="100"/>
      <c r="FY33" s="100"/>
      <c r="FZ33" s="100"/>
      <c r="GA33" s="100"/>
      <c r="GB33" s="100"/>
      <c r="GC33" s="100"/>
      <c r="GD33" s="100"/>
      <c r="GE33" s="100"/>
      <c r="GF33" s="100"/>
      <c r="GG33" s="100"/>
      <c r="GH33" s="100"/>
      <c r="GI33" s="100"/>
      <c r="GJ33" s="100"/>
      <c r="GK33" s="100"/>
      <c r="GL33" s="100"/>
      <c r="GM33" s="100"/>
      <c r="GN33" s="100"/>
      <c r="GO33" s="100"/>
      <c r="GP33" s="100"/>
    </row>
    <row r="34" spans="2:198" s="108" customFormat="1" ht="18" customHeight="1" x14ac:dyDescent="0.25">
      <c r="B34" s="197"/>
      <c r="C34" s="256" t="s">
        <v>108</v>
      </c>
      <c r="D34" s="256"/>
      <c r="E34" s="256"/>
      <c r="F34" s="256"/>
      <c r="G34" s="266"/>
      <c r="H34" s="101"/>
      <c r="I34" s="133"/>
      <c r="J34" s="133"/>
      <c r="K34" s="133"/>
      <c r="L34" s="220">
        <f t="shared" si="5"/>
        <v>0</v>
      </c>
      <c r="M34" s="220">
        <f t="shared" si="1"/>
        <v>0</v>
      </c>
      <c r="N34" s="133">
        <f t="shared" si="2"/>
        <v>0</v>
      </c>
      <c r="O34" s="133"/>
      <c r="P34" s="133"/>
      <c r="Q34" s="46"/>
      <c r="R34" s="46"/>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c r="FF34" s="100"/>
      <c r="FG34" s="100"/>
      <c r="FH34" s="100"/>
      <c r="FI34" s="100"/>
      <c r="FJ34" s="100"/>
      <c r="FK34" s="100"/>
      <c r="FL34" s="100"/>
      <c r="FM34" s="100"/>
      <c r="FN34" s="100"/>
      <c r="FO34" s="100"/>
      <c r="FP34" s="100"/>
      <c r="FQ34" s="100"/>
      <c r="FR34" s="100"/>
      <c r="FS34" s="100"/>
      <c r="FT34" s="100"/>
      <c r="FU34" s="100"/>
      <c r="FV34" s="100"/>
      <c r="FW34" s="100"/>
      <c r="FX34" s="100"/>
      <c r="FY34" s="100"/>
      <c r="FZ34" s="100"/>
      <c r="GA34" s="100"/>
      <c r="GB34" s="100"/>
      <c r="GC34" s="100"/>
      <c r="GD34" s="100"/>
      <c r="GE34" s="100"/>
      <c r="GF34" s="100"/>
      <c r="GG34" s="100"/>
      <c r="GH34" s="100"/>
      <c r="GI34" s="100"/>
      <c r="GJ34" s="100"/>
      <c r="GK34" s="100"/>
      <c r="GL34" s="100"/>
      <c r="GM34" s="100"/>
      <c r="GN34" s="100"/>
      <c r="GO34" s="100"/>
      <c r="GP34" s="100"/>
    </row>
    <row r="35" spans="2:198" s="108" customFormat="1" ht="18" customHeight="1" x14ac:dyDescent="0.25">
      <c r="B35" s="126"/>
      <c r="C35" s="215" t="s">
        <v>109</v>
      </c>
      <c r="D35" s="119">
        <f>+'[6]COSTOS INTERVENTORIA (2025 OK)'!$M$28</f>
        <v>2759000</v>
      </c>
      <c r="E35" s="120">
        <v>350000</v>
      </c>
      <c r="F35" s="121">
        <v>13</v>
      </c>
      <c r="G35" s="128">
        <f t="shared" si="4"/>
        <v>40417000</v>
      </c>
      <c r="H35" s="101"/>
      <c r="I35" s="133"/>
      <c r="J35" s="133">
        <v>2100000</v>
      </c>
      <c r="K35" s="133">
        <v>400000</v>
      </c>
      <c r="L35" s="220">
        <f t="shared" si="5"/>
        <v>2688000</v>
      </c>
      <c r="M35" s="220">
        <f t="shared" si="1"/>
        <v>512000</v>
      </c>
      <c r="N35" s="133">
        <f t="shared" si="2"/>
        <v>2723500</v>
      </c>
      <c r="O35" s="133"/>
      <c r="P35" s="133"/>
      <c r="Q35" s="46"/>
      <c r="R35" s="46"/>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c r="FF35" s="100"/>
      <c r="FG35" s="100"/>
      <c r="FH35" s="100"/>
      <c r="FI35" s="100"/>
      <c r="FJ35" s="100"/>
      <c r="FK35" s="100"/>
      <c r="FL35" s="100"/>
      <c r="FM35" s="100"/>
      <c r="FN35" s="100"/>
      <c r="FO35" s="100"/>
      <c r="FP35" s="100"/>
      <c r="FQ35" s="100"/>
      <c r="FR35" s="100"/>
      <c r="FS35" s="100"/>
      <c r="FT35" s="100"/>
      <c r="FU35" s="100"/>
      <c r="FV35" s="100"/>
      <c r="FW35" s="100"/>
      <c r="FX35" s="100"/>
      <c r="FY35" s="100"/>
      <c r="FZ35" s="100"/>
      <c r="GA35" s="100"/>
      <c r="GB35" s="100"/>
      <c r="GC35" s="100"/>
      <c r="GD35" s="100"/>
      <c r="GE35" s="100"/>
      <c r="GF35" s="100"/>
      <c r="GG35" s="100"/>
      <c r="GH35" s="100"/>
      <c r="GI35" s="100"/>
      <c r="GJ35" s="100"/>
      <c r="GK35" s="100"/>
      <c r="GL35" s="100"/>
      <c r="GM35" s="100"/>
      <c r="GN35" s="100"/>
      <c r="GO35" s="100"/>
      <c r="GP35" s="100"/>
    </row>
    <row r="36" spans="2:198" s="108" customFormat="1" ht="18" customHeight="1" x14ac:dyDescent="0.25">
      <c r="B36" s="126"/>
      <c r="C36" s="215" t="s">
        <v>110</v>
      </c>
      <c r="D36" s="119">
        <f>+'[6]COSTOS INTERVENTORIA (2025 OK)'!$M$29</f>
        <v>2759000</v>
      </c>
      <c r="E36" s="120">
        <v>350000</v>
      </c>
      <c r="F36" s="121">
        <v>13</v>
      </c>
      <c r="G36" s="128">
        <f t="shared" si="4"/>
        <v>40417000</v>
      </c>
      <c r="H36" s="101"/>
      <c r="I36" s="133"/>
      <c r="J36" s="133">
        <v>2100000</v>
      </c>
      <c r="K36" s="133">
        <v>400000</v>
      </c>
      <c r="L36" s="220">
        <f t="shared" si="5"/>
        <v>2688000</v>
      </c>
      <c r="M36" s="220">
        <f t="shared" si="1"/>
        <v>512000</v>
      </c>
      <c r="N36" s="133">
        <f t="shared" si="2"/>
        <v>2723500</v>
      </c>
      <c r="O36" s="133"/>
      <c r="P36" s="133"/>
      <c r="Q36" s="46"/>
      <c r="R36" s="46"/>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c r="FF36" s="100"/>
      <c r="FG36" s="100"/>
      <c r="FH36" s="100"/>
      <c r="FI36" s="100"/>
      <c r="FJ36" s="100"/>
      <c r="FK36" s="100"/>
      <c r="FL36" s="100"/>
      <c r="FM36" s="100"/>
      <c r="FN36" s="100"/>
      <c r="FO36" s="100"/>
      <c r="FP36" s="100"/>
      <c r="FQ36" s="100"/>
      <c r="FR36" s="100"/>
      <c r="FS36" s="100"/>
      <c r="FT36" s="100"/>
      <c r="FU36" s="100"/>
      <c r="FV36" s="100"/>
      <c r="FW36" s="100"/>
      <c r="FX36" s="100"/>
      <c r="FY36" s="100"/>
      <c r="FZ36" s="100"/>
      <c r="GA36" s="100"/>
      <c r="GB36" s="100"/>
      <c r="GC36" s="100"/>
      <c r="GD36" s="100"/>
      <c r="GE36" s="100"/>
      <c r="GF36" s="100"/>
      <c r="GG36" s="100"/>
      <c r="GH36" s="100"/>
      <c r="GI36" s="100"/>
      <c r="GJ36" s="100"/>
      <c r="GK36" s="100"/>
      <c r="GL36" s="100"/>
      <c r="GM36" s="100"/>
      <c r="GN36" s="100"/>
      <c r="GO36" s="100"/>
      <c r="GP36" s="100"/>
    </row>
    <row r="37" spans="2:198" s="108" customFormat="1" ht="18" customHeight="1" x14ac:dyDescent="0.25">
      <c r="B37" s="126"/>
      <c r="C37" s="215" t="s">
        <v>111</v>
      </c>
      <c r="D37" s="119">
        <f>+'[6]COSTOS INTERVENTORIA (2025 OK)'!$L$27</f>
        <v>2598000</v>
      </c>
      <c r="E37" s="120">
        <v>350000</v>
      </c>
      <c r="F37" s="121">
        <v>13</v>
      </c>
      <c r="G37" s="128">
        <f t="shared" si="4"/>
        <v>38324000</v>
      </c>
      <c r="H37" s="101"/>
      <c r="I37" s="133"/>
      <c r="J37" s="133">
        <v>2000000</v>
      </c>
      <c r="K37" s="133">
        <v>400000</v>
      </c>
      <c r="L37" s="220">
        <f t="shared" si="5"/>
        <v>2560000</v>
      </c>
      <c r="M37" s="220">
        <f t="shared" si="1"/>
        <v>512000</v>
      </c>
      <c r="N37" s="133">
        <f t="shared" si="2"/>
        <v>2579000</v>
      </c>
      <c r="O37" s="133"/>
      <c r="P37" s="133"/>
      <c r="Q37" s="46"/>
      <c r="R37" s="46"/>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c r="FF37" s="100"/>
      <c r="FG37" s="100"/>
      <c r="FH37" s="100"/>
      <c r="FI37" s="100"/>
      <c r="FJ37" s="100"/>
      <c r="FK37" s="100"/>
      <c r="FL37" s="100"/>
      <c r="FM37" s="100"/>
      <c r="FN37" s="100"/>
      <c r="FO37" s="100"/>
      <c r="FP37" s="100"/>
      <c r="FQ37" s="100"/>
      <c r="FR37" s="100"/>
      <c r="FS37" s="100"/>
      <c r="FT37" s="100"/>
      <c r="FU37" s="100"/>
      <c r="FV37" s="100"/>
      <c r="FW37" s="100"/>
      <c r="FX37" s="100"/>
      <c r="FY37" s="100"/>
      <c r="FZ37" s="100"/>
      <c r="GA37" s="100"/>
      <c r="GB37" s="100"/>
      <c r="GC37" s="100"/>
      <c r="GD37" s="100"/>
      <c r="GE37" s="100"/>
      <c r="GF37" s="100"/>
      <c r="GG37" s="100"/>
      <c r="GH37" s="100"/>
      <c r="GI37" s="100"/>
      <c r="GJ37" s="100"/>
      <c r="GK37" s="100"/>
      <c r="GL37" s="100"/>
      <c r="GM37" s="100"/>
      <c r="GN37" s="100"/>
      <c r="GO37" s="100"/>
      <c r="GP37" s="100"/>
    </row>
    <row r="38" spans="2:198" s="108" customFormat="1" ht="18" customHeight="1" x14ac:dyDescent="0.25">
      <c r="B38" s="126"/>
      <c r="C38" s="215" t="s">
        <v>112</v>
      </c>
      <c r="D38" s="119">
        <f>+D37</f>
        <v>2598000</v>
      </c>
      <c r="E38" s="120">
        <v>350000</v>
      </c>
      <c r="F38" s="121">
        <v>6.5</v>
      </c>
      <c r="G38" s="128">
        <f t="shared" si="4"/>
        <v>19162000</v>
      </c>
      <c r="H38" s="101"/>
      <c r="I38" s="133"/>
      <c r="J38" s="133">
        <v>2000000</v>
      </c>
      <c r="K38" s="133">
        <v>400000</v>
      </c>
      <c r="L38" s="220">
        <f t="shared" si="5"/>
        <v>2560000</v>
      </c>
      <c r="M38" s="220">
        <f t="shared" si="1"/>
        <v>512000</v>
      </c>
      <c r="N38" s="133">
        <f t="shared" si="2"/>
        <v>2579000</v>
      </c>
      <c r="O38" s="133"/>
      <c r="P38" s="133"/>
      <c r="Q38" s="46"/>
      <c r="R38" s="46"/>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c r="FF38" s="100"/>
      <c r="FG38" s="100"/>
      <c r="FH38" s="100"/>
      <c r="FI38" s="100"/>
      <c r="FJ38" s="100"/>
      <c r="FK38" s="100"/>
      <c r="FL38" s="100"/>
      <c r="FM38" s="100"/>
      <c r="FN38" s="100"/>
      <c r="FO38" s="100"/>
      <c r="FP38" s="100"/>
      <c r="FQ38" s="100"/>
      <c r="FR38" s="100"/>
      <c r="FS38" s="100"/>
      <c r="FT38" s="100"/>
      <c r="FU38" s="100"/>
      <c r="FV38" s="100"/>
      <c r="FW38" s="100"/>
      <c r="FX38" s="100"/>
      <c r="FY38" s="100"/>
      <c r="FZ38" s="100"/>
      <c r="GA38" s="100"/>
      <c r="GB38" s="100"/>
      <c r="GC38" s="100"/>
      <c r="GD38" s="100"/>
      <c r="GE38" s="100"/>
      <c r="GF38" s="100"/>
      <c r="GG38" s="100"/>
      <c r="GH38" s="100"/>
      <c r="GI38" s="100"/>
      <c r="GJ38" s="100"/>
      <c r="GK38" s="100"/>
      <c r="GL38" s="100"/>
      <c r="GM38" s="100"/>
      <c r="GN38" s="100"/>
      <c r="GO38" s="100"/>
      <c r="GP38" s="100"/>
    </row>
    <row r="39" spans="2:198" s="108" customFormat="1" ht="18" customHeight="1" x14ac:dyDescent="0.25">
      <c r="B39" s="197"/>
      <c r="C39" s="256" t="s">
        <v>113</v>
      </c>
      <c r="D39" s="256"/>
      <c r="E39" s="256"/>
      <c r="F39" s="256"/>
      <c r="G39" s="266"/>
      <c r="H39" s="101"/>
      <c r="I39" s="133"/>
      <c r="J39" s="133"/>
      <c r="K39" s="133"/>
      <c r="L39" s="220">
        <f t="shared" si="5"/>
        <v>0</v>
      </c>
      <c r="M39" s="220">
        <f t="shared" si="1"/>
        <v>0</v>
      </c>
      <c r="N39" s="133">
        <f t="shared" si="2"/>
        <v>0</v>
      </c>
      <c r="O39" s="133"/>
      <c r="P39" s="133"/>
      <c r="Q39" s="46"/>
      <c r="R39" s="46"/>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c r="FF39" s="100"/>
      <c r="FG39" s="100"/>
      <c r="FH39" s="100"/>
      <c r="FI39" s="100"/>
      <c r="FJ39" s="100"/>
      <c r="FK39" s="100"/>
      <c r="FL39" s="100"/>
      <c r="FM39" s="100"/>
      <c r="FN39" s="100"/>
      <c r="FO39" s="100"/>
      <c r="FP39" s="100"/>
      <c r="FQ39" s="100"/>
      <c r="FR39" s="100"/>
      <c r="FS39" s="100"/>
      <c r="FT39" s="100"/>
      <c r="FU39" s="100"/>
      <c r="FV39" s="100"/>
      <c r="FW39" s="100"/>
      <c r="FX39" s="100"/>
      <c r="FY39" s="100"/>
      <c r="FZ39" s="100"/>
      <c r="GA39" s="100"/>
      <c r="GB39" s="100"/>
      <c r="GC39" s="100"/>
      <c r="GD39" s="100"/>
      <c r="GE39" s="100"/>
      <c r="GF39" s="100"/>
      <c r="GG39" s="100"/>
      <c r="GH39" s="100"/>
      <c r="GI39" s="100"/>
      <c r="GJ39" s="100"/>
      <c r="GK39" s="100"/>
      <c r="GL39" s="100"/>
      <c r="GM39" s="100"/>
      <c r="GN39" s="100"/>
      <c r="GO39" s="100"/>
      <c r="GP39" s="100"/>
    </row>
    <row r="40" spans="2:198" s="108" customFormat="1" ht="18" customHeight="1" x14ac:dyDescent="0.25">
      <c r="B40" s="126"/>
      <c r="C40" s="215" t="str">
        <f>+'[6]COSTOS INTERVENTORIA (2025 OK)'!$A$32</f>
        <v>Auxiliar de Laboratorio</v>
      </c>
      <c r="D40" s="119">
        <f>+'[6]COSTOS INTERVENTORIA (2025 OK)'!$L$32</f>
        <v>1551000</v>
      </c>
      <c r="E40" s="120"/>
      <c r="F40" s="121">
        <v>13</v>
      </c>
      <c r="G40" s="128">
        <f>+ROUND((D40+E40)*F40,0)</f>
        <v>20163000</v>
      </c>
      <c r="H40" s="101"/>
      <c r="I40" s="133"/>
      <c r="J40" s="133">
        <v>130000</v>
      </c>
      <c r="K40" s="133"/>
      <c r="L40" s="220">
        <f t="shared" si="5"/>
        <v>166400</v>
      </c>
      <c r="M40" s="220">
        <f t="shared" si="1"/>
        <v>0</v>
      </c>
      <c r="N40" s="133">
        <f t="shared" si="2"/>
        <v>858700</v>
      </c>
      <c r="O40" s="133"/>
      <c r="P40" s="133"/>
      <c r="Q40" s="46"/>
      <c r="R40" s="46"/>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c r="FF40" s="100"/>
      <c r="FG40" s="100"/>
      <c r="FH40" s="100"/>
      <c r="FI40" s="100"/>
      <c r="FJ40" s="100"/>
      <c r="FK40" s="100"/>
      <c r="FL40" s="100"/>
      <c r="FM40" s="100"/>
      <c r="FN40" s="100"/>
      <c r="FO40" s="100"/>
      <c r="FP40" s="100"/>
      <c r="FQ40" s="100"/>
      <c r="FR40" s="100"/>
      <c r="FS40" s="100"/>
      <c r="FT40" s="100"/>
      <c r="FU40" s="100"/>
      <c r="FV40" s="100"/>
      <c r="FW40" s="100"/>
      <c r="FX40" s="100"/>
      <c r="FY40" s="100"/>
      <c r="FZ40" s="100"/>
      <c r="GA40" s="100"/>
      <c r="GB40" s="100"/>
      <c r="GC40" s="100"/>
      <c r="GD40" s="100"/>
      <c r="GE40" s="100"/>
      <c r="GF40" s="100"/>
      <c r="GG40" s="100"/>
      <c r="GH40" s="100"/>
      <c r="GI40" s="100"/>
      <c r="GJ40" s="100"/>
      <c r="GK40" s="100"/>
      <c r="GL40" s="100"/>
      <c r="GM40" s="100"/>
      <c r="GN40" s="100"/>
      <c r="GO40" s="100"/>
      <c r="GP40" s="100"/>
    </row>
    <row r="41" spans="2:198" s="108" customFormat="1" ht="18" customHeight="1" x14ac:dyDescent="0.25">
      <c r="B41" s="126"/>
      <c r="C41" s="215" t="s">
        <v>114</v>
      </c>
      <c r="D41" s="119">
        <f>+'[6]COSTOS INTERVENTORIA (2025 OK)'!$M$31</f>
        <v>1555000</v>
      </c>
      <c r="E41" s="120"/>
      <c r="F41" s="121">
        <f>13*2</f>
        <v>26</v>
      </c>
      <c r="G41" s="128">
        <f>+ROUND((D41+E41)*F41,0)</f>
        <v>40430000</v>
      </c>
      <c r="H41" s="101"/>
      <c r="I41" s="133"/>
      <c r="J41" s="133">
        <v>1300000</v>
      </c>
      <c r="K41" s="133"/>
      <c r="L41" s="220">
        <f t="shared" si="5"/>
        <v>1664000</v>
      </c>
      <c r="M41" s="220">
        <f t="shared" si="1"/>
        <v>0</v>
      </c>
      <c r="N41" s="133">
        <f t="shared" si="2"/>
        <v>1609500</v>
      </c>
      <c r="O41" s="133"/>
      <c r="P41" s="133"/>
      <c r="Q41" s="46"/>
      <c r="R41" s="46"/>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c r="FF41" s="100"/>
      <c r="FG41" s="100"/>
      <c r="FH41" s="100"/>
      <c r="FI41" s="100"/>
      <c r="FJ41" s="100"/>
      <c r="FK41" s="100"/>
      <c r="FL41" s="100"/>
      <c r="FM41" s="100"/>
      <c r="FN41" s="100"/>
      <c r="FO41" s="100"/>
      <c r="FP41" s="100"/>
      <c r="FQ41" s="100"/>
      <c r="FR41" s="100"/>
      <c r="FS41" s="100"/>
      <c r="FT41" s="100"/>
      <c r="FU41" s="100"/>
      <c r="FV41" s="100"/>
      <c r="FW41" s="100"/>
      <c r="FX41" s="100"/>
      <c r="FY41" s="100"/>
      <c r="FZ41" s="100"/>
      <c r="GA41" s="100"/>
      <c r="GB41" s="100"/>
      <c r="GC41" s="100"/>
      <c r="GD41" s="100"/>
      <c r="GE41" s="100"/>
      <c r="GF41" s="100"/>
      <c r="GG41" s="100"/>
      <c r="GH41" s="100"/>
      <c r="GI41" s="100"/>
      <c r="GJ41" s="100"/>
      <c r="GK41" s="100"/>
      <c r="GL41" s="100"/>
      <c r="GM41" s="100"/>
      <c r="GN41" s="100"/>
      <c r="GO41" s="100"/>
      <c r="GP41" s="100"/>
    </row>
    <row r="42" spans="2:198" s="108" customFormat="1" ht="18" customHeight="1" x14ac:dyDescent="0.25">
      <c r="B42" s="197"/>
      <c r="C42" s="256" t="s">
        <v>41</v>
      </c>
      <c r="D42" s="256"/>
      <c r="E42" s="256"/>
      <c r="F42" s="256"/>
      <c r="G42" s="266"/>
      <c r="H42" s="100"/>
      <c r="I42" s="133"/>
      <c r="J42" s="133"/>
      <c r="K42" s="133"/>
      <c r="L42" s="220">
        <f t="shared" si="5"/>
        <v>0</v>
      </c>
      <c r="M42" s="220">
        <f t="shared" si="1"/>
        <v>0</v>
      </c>
      <c r="N42" s="133">
        <f t="shared" si="2"/>
        <v>0</v>
      </c>
      <c r="O42" s="133"/>
      <c r="P42" s="133"/>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c r="FV42" s="100"/>
      <c r="FW42" s="100"/>
      <c r="FX42" s="100"/>
      <c r="FY42" s="100"/>
      <c r="FZ42" s="100"/>
      <c r="GA42" s="100"/>
      <c r="GB42" s="100"/>
      <c r="GC42" s="100"/>
      <c r="GD42" s="100"/>
      <c r="GE42" s="100"/>
      <c r="GF42" s="100"/>
      <c r="GG42" s="100"/>
      <c r="GH42" s="100"/>
      <c r="GI42" s="100"/>
      <c r="GJ42" s="100"/>
      <c r="GK42" s="100"/>
      <c r="GL42" s="100"/>
    </row>
    <row r="43" spans="2:198" s="108" customFormat="1" x14ac:dyDescent="0.25">
      <c r="B43" s="126"/>
      <c r="C43" s="118" t="s">
        <v>42</v>
      </c>
      <c r="D43" s="119">
        <f>+'[6]COSTOS INTERVENTORIA (2025 OK)'!$M$34</f>
        <v>1502000</v>
      </c>
      <c r="E43" s="127"/>
      <c r="F43" s="121">
        <v>6.5</v>
      </c>
      <c r="G43" s="128">
        <f t="shared" si="4"/>
        <v>9763000</v>
      </c>
      <c r="H43" s="100"/>
      <c r="I43" s="133"/>
      <c r="J43" s="133">
        <v>1000000</v>
      </c>
      <c r="K43" s="133"/>
      <c r="L43" s="220">
        <f t="shared" si="5"/>
        <v>1280000</v>
      </c>
      <c r="M43" s="220">
        <f t="shared" si="1"/>
        <v>0</v>
      </c>
      <c r="N43" s="133">
        <f t="shared" si="2"/>
        <v>1391000</v>
      </c>
      <c r="O43" s="133"/>
      <c r="P43" s="133"/>
      <c r="Q43" s="44"/>
      <c r="R43" s="44"/>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c r="FV43" s="100"/>
      <c r="FW43" s="100"/>
      <c r="FX43" s="100"/>
      <c r="FY43" s="100"/>
      <c r="FZ43" s="100"/>
      <c r="GA43" s="100"/>
      <c r="GB43" s="100"/>
      <c r="GC43" s="100"/>
      <c r="GD43" s="100"/>
      <c r="GE43" s="100"/>
      <c r="GF43" s="100"/>
      <c r="GG43" s="100"/>
      <c r="GH43" s="100"/>
      <c r="GI43" s="100"/>
      <c r="GJ43" s="100"/>
      <c r="GK43" s="100"/>
      <c r="GL43" s="100"/>
    </row>
    <row r="44" spans="2:198" s="108" customFormat="1" x14ac:dyDescent="0.25">
      <c r="B44" s="126"/>
      <c r="C44" s="118" t="s">
        <v>115</v>
      </c>
      <c r="D44" s="119">
        <f>+'[6]COSTOS INTERVENTORIA (2025 OK)'!$M$35</f>
        <v>1555000</v>
      </c>
      <c r="E44" s="127"/>
      <c r="F44" s="121">
        <f>13+6.5</f>
        <v>19.5</v>
      </c>
      <c r="G44" s="128">
        <f t="shared" si="4"/>
        <v>30322500</v>
      </c>
      <c r="H44" s="100"/>
      <c r="I44" s="133"/>
      <c r="J44" s="133">
        <v>1000000</v>
      </c>
      <c r="K44" s="133"/>
      <c r="L44" s="220">
        <f t="shared" si="5"/>
        <v>1280000</v>
      </c>
      <c r="M44" s="220">
        <f t="shared" si="1"/>
        <v>0</v>
      </c>
      <c r="N44" s="133">
        <f t="shared" si="2"/>
        <v>1417500</v>
      </c>
      <c r="O44" s="133"/>
      <c r="P44" s="133"/>
      <c r="Q44" s="46"/>
      <c r="R44" s="46"/>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c r="FF44" s="100"/>
      <c r="FG44" s="100"/>
      <c r="FH44" s="100"/>
      <c r="FI44" s="100"/>
      <c r="FJ44" s="100"/>
      <c r="FK44" s="100"/>
      <c r="FL44" s="100"/>
      <c r="FM44" s="100"/>
      <c r="FN44" s="100"/>
      <c r="FO44" s="100"/>
      <c r="FP44" s="100"/>
      <c r="FQ44" s="100"/>
      <c r="FR44" s="100"/>
      <c r="FS44" s="100"/>
      <c r="FT44" s="100"/>
      <c r="FU44" s="100"/>
      <c r="FV44" s="100"/>
      <c r="FW44" s="100"/>
      <c r="FX44" s="100"/>
      <c r="FY44" s="100"/>
      <c r="FZ44" s="100"/>
      <c r="GA44" s="100"/>
      <c r="GB44" s="100"/>
      <c r="GC44" s="100"/>
      <c r="GD44" s="100"/>
      <c r="GE44" s="100"/>
      <c r="GF44" s="100"/>
      <c r="GG44" s="100"/>
      <c r="GH44" s="100"/>
      <c r="GI44" s="100"/>
      <c r="GJ44" s="100"/>
      <c r="GK44" s="100"/>
      <c r="GL44" s="100"/>
    </row>
    <row r="45" spans="2:198" s="108" customFormat="1" ht="14.85" customHeight="1" thickBot="1" x14ac:dyDescent="0.3">
      <c r="B45" s="129"/>
      <c r="C45" s="256" t="s">
        <v>45</v>
      </c>
      <c r="D45" s="256"/>
      <c r="E45" s="256"/>
      <c r="F45" s="256"/>
      <c r="G45" s="198">
        <f>ROUND(SUM(G15:G44),0)</f>
        <v>1095524500</v>
      </c>
      <c r="H45" s="100"/>
      <c r="I45" s="133"/>
      <c r="J45" s="133"/>
      <c r="K45" s="133"/>
      <c r="L45" s="220"/>
      <c r="M45" s="220">
        <f t="shared" si="1"/>
        <v>0</v>
      </c>
      <c r="N45" s="133" t="e">
        <f t="shared" si="2"/>
        <v>#DIV/0!</v>
      </c>
      <c r="O45" s="133"/>
      <c r="P45" s="133"/>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c r="FF45" s="100"/>
      <c r="FG45" s="100"/>
      <c r="FH45" s="100"/>
      <c r="FI45" s="100"/>
      <c r="FJ45" s="100"/>
      <c r="FK45" s="100"/>
      <c r="FL45" s="100"/>
      <c r="FM45" s="100"/>
      <c r="FN45" s="100"/>
      <c r="FO45" s="100"/>
      <c r="FP45" s="100"/>
      <c r="FQ45" s="100"/>
      <c r="FR45" s="100"/>
      <c r="FS45" s="100"/>
      <c r="FT45" s="100"/>
      <c r="FU45" s="100"/>
      <c r="FV45" s="100"/>
      <c r="FW45" s="100"/>
      <c r="FX45" s="100"/>
      <c r="FY45" s="100"/>
      <c r="FZ45" s="100"/>
      <c r="GA45" s="100"/>
      <c r="GB45" s="100"/>
      <c r="GC45" s="100"/>
      <c r="GD45" s="100"/>
      <c r="GE45" s="100"/>
      <c r="GF45" s="100"/>
      <c r="GG45" s="100"/>
      <c r="GH45" s="100"/>
      <c r="GI45" s="100"/>
      <c r="GJ45" s="100"/>
      <c r="GK45" s="100"/>
      <c r="GL45" s="100"/>
      <c r="GM45" s="100"/>
      <c r="GN45" s="100"/>
      <c r="GO45" s="100"/>
      <c r="GP45" s="100"/>
    </row>
    <row r="46" spans="2:198" s="108" customFormat="1" ht="18" customHeight="1" thickBot="1" x14ac:dyDescent="0.3">
      <c r="B46" s="130"/>
      <c r="C46" s="257" t="s">
        <v>46</v>
      </c>
      <c r="D46" s="257"/>
      <c r="E46" s="257"/>
      <c r="F46" s="257"/>
      <c r="G46" s="131">
        <v>2.4</v>
      </c>
      <c r="H46" s="132" t="s">
        <v>47</v>
      </c>
      <c r="I46" s="311">
        <f>+G45*0.4</f>
        <v>438209800</v>
      </c>
      <c r="J46" s="312"/>
      <c r="K46" s="217"/>
      <c r="L46" s="217"/>
      <c r="M46" s="133">
        <f t="shared" si="1"/>
        <v>0</v>
      </c>
      <c r="N46" s="133" t="e">
        <f t="shared" si="2"/>
        <v>#DIV/0!</v>
      </c>
      <c r="O46" s="133"/>
      <c r="P46" s="133"/>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c r="FF46" s="100"/>
      <c r="FG46" s="100"/>
      <c r="FH46" s="100"/>
      <c r="FI46" s="100"/>
      <c r="FJ46" s="100"/>
      <c r="FK46" s="100"/>
      <c r="FL46" s="100"/>
      <c r="FM46" s="100"/>
      <c r="FN46" s="100"/>
      <c r="FO46" s="100"/>
      <c r="FP46" s="100"/>
      <c r="FQ46" s="100"/>
      <c r="FR46" s="100"/>
      <c r="FS46" s="100"/>
      <c r="FT46" s="100"/>
      <c r="FU46" s="100"/>
      <c r="FV46" s="100"/>
      <c r="FW46" s="100"/>
      <c r="FX46" s="100"/>
      <c r="FY46" s="100"/>
      <c r="FZ46" s="100"/>
      <c r="GA46" s="100"/>
      <c r="GB46" s="100"/>
      <c r="GC46" s="100"/>
      <c r="GD46" s="100"/>
      <c r="GE46" s="100"/>
      <c r="GF46" s="100"/>
      <c r="GG46" s="100"/>
      <c r="GH46" s="100"/>
      <c r="GI46" s="100"/>
      <c r="GJ46" s="100"/>
      <c r="GK46" s="100"/>
      <c r="GL46" s="100"/>
      <c r="GM46" s="100"/>
      <c r="GN46" s="100"/>
      <c r="GO46" s="100"/>
      <c r="GP46" s="100"/>
    </row>
    <row r="47" spans="2:198" s="108" customFormat="1" ht="18" customHeight="1" thickBot="1" x14ac:dyDescent="0.3">
      <c r="B47" s="134"/>
      <c r="C47" s="258" t="s">
        <v>48</v>
      </c>
      <c r="D47" s="258"/>
      <c r="E47" s="258"/>
      <c r="F47" s="258"/>
      <c r="G47" s="135">
        <f>+ROUND(G45*G46,0)</f>
        <v>2629258800</v>
      </c>
      <c r="H47" s="136"/>
      <c r="I47" s="217"/>
      <c r="J47" s="218">
        <f>+I46/6.5</f>
        <v>67416892.307692304</v>
      </c>
      <c r="K47" s="319" t="s">
        <v>116</v>
      </c>
      <c r="L47" s="319"/>
      <c r="M47" s="133" t="e">
        <f t="shared" si="1"/>
        <v>#VALUE!</v>
      </c>
      <c r="N47" s="133" t="e">
        <f t="shared" si="2"/>
        <v>#DIV/0!</v>
      </c>
      <c r="O47" s="133"/>
      <c r="P47" s="133"/>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c r="FF47" s="100"/>
      <c r="FG47" s="100"/>
      <c r="FH47" s="100"/>
      <c r="FI47" s="100"/>
      <c r="FJ47" s="100"/>
      <c r="FK47" s="100"/>
      <c r="FL47" s="100"/>
      <c r="FM47" s="100"/>
      <c r="FN47" s="100"/>
      <c r="FO47" s="100"/>
      <c r="FP47" s="100"/>
      <c r="FQ47" s="100"/>
      <c r="FR47" s="100"/>
      <c r="FS47" s="100"/>
      <c r="FT47" s="100"/>
      <c r="FU47" s="100"/>
      <c r="FV47" s="100"/>
      <c r="FW47" s="100"/>
      <c r="FX47" s="100"/>
      <c r="FY47" s="100"/>
      <c r="FZ47" s="100"/>
      <c r="GA47" s="100"/>
      <c r="GB47" s="100"/>
      <c r="GC47" s="100"/>
      <c r="GD47" s="100"/>
      <c r="GE47" s="100"/>
      <c r="GF47" s="100"/>
      <c r="GG47" s="100"/>
      <c r="GH47" s="100"/>
      <c r="GI47" s="100"/>
      <c r="GJ47" s="100"/>
      <c r="GK47" s="100"/>
      <c r="GL47" s="100"/>
      <c r="GM47" s="100"/>
      <c r="GN47" s="100"/>
      <c r="GO47" s="100"/>
      <c r="GP47" s="100"/>
    </row>
    <row r="48" spans="2:198" s="108" customFormat="1" ht="18" customHeight="1" thickBot="1" x14ac:dyDescent="0.3">
      <c r="B48" s="293" t="s">
        <v>49</v>
      </c>
      <c r="C48" s="294"/>
      <c r="D48" s="294"/>
      <c r="E48" s="294"/>
      <c r="F48" s="294"/>
      <c r="G48" s="295"/>
      <c r="H48" s="137"/>
      <c r="I48" s="133"/>
      <c r="J48" s="133"/>
      <c r="K48" s="133"/>
      <c r="L48" s="133"/>
      <c r="M48" s="133">
        <f t="shared" si="1"/>
        <v>0</v>
      </c>
      <c r="N48" s="133" t="e">
        <f t="shared" si="2"/>
        <v>#DIV/0!</v>
      </c>
      <c r="O48" s="133"/>
      <c r="P48" s="133"/>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c r="FF48" s="100"/>
      <c r="FG48" s="100"/>
      <c r="FH48" s="100"/>
      <c r="FI48" s="100"/>
      <c r="FJ48" s="100"/>
      <c r="FK48" s="100"/>
      <c r="FL48" s="100"/>
      <c r="FM48" s="100"/>
      <c r="FN48" s="100"/>
      <c r="FO48" s="100"/>
      <c r="FP48" s="100"/>
      <c r="FQ48" s="100"/>
      <c r="FR48" s="100"/>
      <c r="FS48" s="100"/>
      <c r="FT48" s="100"/>
      <c r="FU48" s="100"/>
      <c r="FV48" s="100"/>
      <c r="FW48" s="100"/>
      <c r="FX48" s="100"/>
      <c r="FY48" s="100"/>
      <c r="FZ48" s="100"/>
      <c r="GA48" s="100"/>
      <c r="GB48" s="100"/>
      <c r="GC48" s="100"/>
      <c r="GD48" s="100"/>
      <c r="GE48" s="100"/>
      <c r="GF48" s="100"/>
      <c r="GG48" s="100"/>
      <c r="GH48" s="100"/>
      <c r="GI48" s="100"/>
      <c r="GJ48" s="100"/>
      <c r="GK48" s="100"/>
      <c r="GL48" s="100"/>
      <c r="GM48" s="100"/>
      <c r="GN48" s="100"/>
      <c r="GO48" s="100"/>
      <c r="GP48" s="100"/>
    </row>
    <row r="49" spans="2:198" s="108" customFormat="1" ht="14.85" customHeight="1" x14ac:dyDescent="0.25">
      <c r="B49" s="296"/>
      <c r="C49" s="298" t="s">
        <v>50</v>
      </c>
      <c r="D49" s="298" t="s">
        <v>51</v>
      </c>
      <c r="E49" s="138" t="s">
        <v>52</v>
      </c>
      <c r="F49" s="300" t="s">
        <v>53</v>
      </c>
      <c r="G49" s="139" t="s">
        <v>12</v>
      </c>
      <c r="H49" s="125"/>
      <c r="I49" s="133"/>
      <c r="J49" s="133"/>
      <c r="K49" s="133"/>
      <c r="L49" s="133"/>
      <c r="M49" s="133">
        <f t="shared" si="1"/>
        <v>0</v>
      </c>
      <c r="N49" s="133" t="e">
        <f t="shared" si="2"/>
        <v>#DIV/0!</v>
      </c>
      <c r="O49" s="133"/>
      <c r="P49" s="133"/>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c r="FF49" s="100"/>
      <c r="FG49" s="100"/>
      <c r="FH49" s="100"/>
      <c r="FI49" s="100"/>
      <c r="FJ49" s="100"/>
      <c r="FK49" s="100"/>
      <c r="FL49" s="100"/>
      <c r="FM49" s="100"/>
      <c r="FN49" s="100"/>
      <c r="FO49" s="100"/>
      <c r="FP49" s="100"/>
      <c r="FQ49" s="100"/>
      <c r="FR49" s="100"/>
      <c r="FS49" s="100"/>
      <c r="FT49" s="100"/>
      <c r="FU49" s="100"/>
      <c r="FV49" s="100"/>
      <c r="FW49" s="100"/>
      <c r="FX49" s="100"/>
      <c r="FY49" s="100"/>
      <c r="FZ49" s="100"/>
      <c r="GA49" s="100"/>
      <c r="GB49" s="100"/>
      <c r="GC49" s="100"/>
      <c r="GD49" s="100"/>
      <c r="GE49" s="100"/>
      <c r="GF49" s="100"/>
      <c r="GG49" s="100"/>
      <c r="GH49" s="100"/>
      <c r="GI49" s="100"/>
      <c r="GJ49" s="100"/>
      <c r="GK49" s="100"/>
      <c r="GL49" s="100"/>
      <c r="GM49" s="100"/>
      <c r="GN49" s="100"/>
      <c r="GO49" s="100"/>
      <c r="GP49" s="100"/>
    </row>
    <row r="50" spans="2:198" s="108" customFormat="1" ht="14.85" customHeight="1" x14ac:dyDescent="0.25">
      <c r="B50" s="297"/>
      <c r="C50" s="299"/>
      <c r="D50" s="299"/>
      <c r="E50" s="140" t="s">
        <v>54</v>
      </c>
      <c r="F50" s="301"/>
      <c r="G50" s="141" t="s">
        <v>16</v>
      </c>
      <c r="H50" s="100"/>
      <c r="I50" s="133"/>
      <c r="J50" s="133"/>
      <c r="K50" s="133"/>
      <c r="L50" s="133"/>
      <c r="M50" s="133">
        <f t="shared" si="1"/>
        <v>0</v>
      </c>
      <c r="N50" s="133" t="e">
        <f t="shared" si="2"/>
        <v>#DIV/0!</v>
      </c>
      <c r="O50" s="133"/>
      <c r="P50" s="133"/>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c r="FB50" s="100"/>
      <c r="FC50" s="100"/>
      <c r="FD50" s="100"/>
      <c r="FE50" s="100"/>
      <c r="FF50" s="100"/>
      <c r="FG50" s="100"/>
      <c r="FH50" s="100"/>
      <c r="FI50" s="100"/>
      <c r="FJ50" s="100"/>
      <c r="FK50" s="100"/>
      <c r="FL50" s="100"/>
      <c r="FM50" s="100"/>
      <c r="FN50" s="100"/>
      <c r="FO50" s="100"/>
      <c r="FP50" s="100"/>
      <c r="FQ50" s="100"/>
      <c r="FR50" s="100"/>
      <c r="FS50" s="100"/>
      <c r="FT50" s="100"/>
      <c r="FU50" s="100"/>
      <c r="FV50" s="100"/>
      <c r="FW50" s="100"/>
      <c r="FX50" s="100"/>
      <c r="FY50" s="100"/>
      <c r="FZ50" s="100"/>
      <c r="GA50" s="100"/>
      <c r="GB50" s="100"/>
      <c r="GC50" s="100"/>
      <c r="GD50" s="100"/>
      <c r="GE50" s="100"/>
      <c r="GF50" s="100"/>
      <c r="GG50" s="100"/>
      <c r="GH50" s="100"/>
      <c r="GI50" s="100"/>
      <c r="GJ50" s="100"/>
      <c r="GK50" s="100"/>
      <c r="GL50" s="100"/>
      <c r="GM50" s="100"/>
      <c r="GN50" s="100"/>
      <c r="GO50" s="100"/>
      <c r="GP50" s="100"/>
    </row>
    <row r="51" spans="2:198" s="108" customFormat="1" ht="15" customHeight="1" thickBot="1" x14ac:dyDescent="0.3">
      <c r="B51" s="297"/>
      <c r="C51" s="299"/>
      <c r="D51" s="299"/>
      <c r="E51" s="115" t="s">
        <v>55</v>
      </c>
      <c r="F51" s="115" t="s">
        <v>56</v>
      </c>
      <c r="G51" s="117" t="s">
        <v>57</v>
      </c>
      <c r="H51" s="100"/>
      <c r="I51" s="133"/>
      <c r="J51" s="133"/>
      <c r="K51" s="133"/>
      <c r="L51" s="133"/>
      <c r="M51" s="133">
        <f t="shared" si="1"/>
        <v>0</v>
      </c>
      <c r="N51" s="133" t="e">
        <f t="shared" si="2"/>
        <v>#DIV/0!</v>
      </c>
      <c r="O51" s="133"/>
      <c r="P51" s="133"/>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c r="FB51" s="100"/>
      <c r="FC51" s="100"/>
      <c r="FD51" s="100"/>
      <c r="FE51" s="100"/>
      <c r="FF51" s="100"/>
      <c r="FG51" s="100"/>
      <c r="FH51" s="100"/>
      <c r="FI51" s="100"/>
      <c r="FJ51" s="100"/>
      <c r="FK51" s="100"/>
      <c r="FL51" s="100"/>
      <c r="FM51" s="100"/>
      <c r="FN51" s="100"/>
      <c r="FO51" s="100"/>
      <c r="FP51" s="100"/>
      <c r="FQ51" s="100"/>
      <c r="FR51" s="100"/>
      <c r="FS51" s="100"/>
      <c r="FT51" s="100"/>
      <c r="FU51" s="100"/>
      <c r="FV51" s="100"/>
      <c r="FW51" s="100"/>
      <c r="FX51" s="100"/>
      <c r="FY51" s="100"/>
      <c r="FZ51" s="100"/>
      <c r="GA51" s="100"/>
      <c r="GB51" s="100"/>
      <c r="GC51" s="100"/>
      <c r="GD51" s="100"/>
      <c r="GE51" s="100"/>
      <c r="GF51" s="100"/>
      <c r="GG51" s="100"/>
      <c r="GH51" s="100"/>
      <c r="GI51" s="100"/>
      <c r="GJ51" s="100"/>
      <c r="GK51" s="100"/>
      <c r="GL51" s="100"/>
      <c r="GM51" s="100"/>
      <c r="GN51" s="100"/>
      <c r="GO51" s="100"/>
      <c r="GP51" s="100"/>
    </row>
    <row r="52" spans="2:198" s="108" customFormat="1" ht="17.25" thickBot="1" x14ac:dyDescent="0.3">
      <c r="B52" s="142"/>
      <c r="C52" s="143" t="s">
        <v>58</v>
      </c>
      <c r="D52" s="144"/>
      <c r="E52" s="145"/>
      <c r="F52" s="146"/>
      <c r="G52" s="147"/>
      <c r="H52" s="100"/>
      <c r="I52" s="133"/>
      <c r="J52" s="133"/>
      <c r="K52" s="133"/>
      <c r="L52" s="133"/>
      <c r="M52" s="133">
        <f t="shared" si="1"/>
        <v>0</v>
      </c>
      <c r="N52" s="133" t="e">
        <f t="shared" si="2"/>
        <v>#DIV/0!</v>
      </c>
      <c r="O52" s="133"/>
      <c r="P52" s="133"/>
      <c r="Q52" s="44"/>
      <c r="R52" s="44"/>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c r="FB52" s="100"/>
      <c r="FC52" s="100"/>
      <c r="FD52" s="100"/>
      <c r="FE52" s="100"/>
      <c r="FF52" s="100"/>
      <c r="FG52" s="100"/>
      <c r="FH52" s="100"/>
      <c r="FI52" s="100"/>
      <c r="FJ52" s="100"/>
      <c r="FK52" s="100"/>
      <c r="FL52" s="100"/>
      <c r="FM52" s="100"/>
      <c r="FN52" s="100"/>
      <c r="FO52" s="100"/>
      <c r="FP52" s="100"/>
      <c r="FQ52" s="100"/>
      <c r="FR52" s="100"/>
      <c r="FS52" s="100"/>
      <c r="FT52" s="100"/>
      <c r="FU52" s="100"/>
      <c r="FV52" s="100"/>
      <c r="FW52" s="100"/>
      <c r="FX52" s="100"/>
      <c r="FY52" s="100"/>
      <c r="FZ52" s="100"/>
      <c r="GA52" s="100"/>
      <c r="GB52" s="100"/>
      <c r="GC52" s="100"/>
      <c r="GD52" s="100"/>
      <c r="GE52" s="100"/>
      <c r="GF52" s="100"/>
      <c r="GG52" s="100"/>
      <c r="GH52" s="100"/>
      <c r="GI52" s="100"/>
      <c r="GJ52" s="100"/>
      <c r="GK52" s="100"/>
      <c r="GL52" s="100"/>
      <c r="GM52" s="100"/>
      <c r="GN52" s="100"/>
      <c r="GO52" s="100"/>
      <c r="GP52" s="100"/>
    </row>
    <row r="53" spans="2:198" s="108" customFormat="1" ht="17.25" thickBot="1" x14ac:dyDescent="0.3">
      <c r="B53" s="148"/>
      <c r="C53" s="149" t="s">
        <v>59</v>
      </c>
      <c r="D53" s="150" t="s">
        <v>60</v>
      </c>
      <c r="E53" s="151">
        <f>+'[6]COSTOS INTERVENTORIA (2025 OK)'!$L$36</f>
        <v>270000</v>
      </c>
      <c r="F53" s="152">
        <v>152</v>
      </c>
      <c r="G53" s="128">
        <f>+ROUND(F53*E53,0)</f>
        <v>41040000</v>
      </c>
      <c r="H53" s="100"/>
      <c r="I53" s="133"/>
      <c r="J53" s="133">
        <v>200000</v>
      </c>
      <c r="K53" s="133"/>
      <c r="L53" s="220">
        <f t="shared" ref="L53:L64" si="6">+ROUND(J53*$K$13,0)</f>
        <v>256000</v>
      </c>
      <c r="M53" s="220">
        <f t="shared" si="1"/>
        <v>0</v>
      </c>
      <c r="N53" s="133">
        <f t="shared" si="2"/>
        <v>256000</v>
      </c>
      <c r="O53" s="133"/>
      <c r="P53" s="133"/>
      <c r="Q53" s="44"/>
      <c r="R53" s="44"/>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c r="FB53" s="100"/>
      <c r="FC53" s="100"/>
      <c r="FD53" s="100"/>
      <c r="FE53" s="100"/>
      <c r="FF53" s="100"/>
      <c r="FG53" s="100"/>
      <c r="FH53" s="100"/>
      <c r="FI53" s="100"/>
      <c r="FJ53" s="100"/>
      <c r="FK53" s="100"/>
      <c r="FL53" s="100"/>
      <c r="FM53" s="100"/>
      <c r="FN53" s="100"/>
      <c r="FO53" s="100"/>
      <c r="FP53" s="100"/>
      <c r="FQ53" s="100"/>
      <c r="FR53" s="100"/>
      <c r="FS53" s="100"/>
      <c r="FT53" s="100"/>
      <c r="FU53" s="100"/>
      <c r="FV53" s="100"/>
      <c r="FW53" s="100"/>
      <c r="FX53" s="100"/>
      <c r="FY53" s="100"/>
      <c r="FZ53" s="100"/>
      <c r="GA53" s="100"/>
      <c r="GB53" s="100"/>
      <c r="GC53" s="100"/>
      <c r="GD53" s="100"/>
      <c r="GE53" s="100"/>
      <c r="GF53" s="100"/>
      <c r="GG53" s="100"/>
      <c r="GH53" s="100"/>
      <c r="GI53" s="100"/>
      <c r="GJ53" s="100"/>
      <c r="GK53" s="100"/>
      <c r="GL53" s="100"/>
      <c r="GM53" s="100"/>
      <c r="GN53" s="100"/>
      <c r="GO53" s="100"/>
      <c r="GP53" s="100"/>
    </row>
    <row r="54" spans="2:198" s="108" customFormat="1" ht="17.25" thickBot="1" x14ac:dyDescent="0.3">
      <c r="B54" s="142"/>
      <c r="C54" s="143" t="s">
        <v>61</v>
      </c>
      <c r="D54" s="144"/>
      <c r="E54" s="145"/>
      <c r="F54" s="146"/>
      <c r="G54" s="147"/>
      <c r="H54" s="100"/>
      <c r="I54" s="133"/>
      <c r="J54" s="133"/>
      <c r="K54" s="133"/>
      <c r="L54" s="220">
        <f t="shared" si="6"/>
        <v>0</v>
      </c>
      <c r="M54" s="220">
        <f t="shared" si="1"/>
        <v>0</v>
      </c>
      <c r="N54" s="133">
        <f t="shared" si="2"/>
        <v>0</v>
      </c>
      <c r="O54" s="133"/>
      <c r="P54" s="133"/>
      <c r="Q54" s="44"/>
      <c r="R54" s="44"/>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c r="FB54" s="100"/>
      <c r="FC54" s="100"/>
      <c r="FD54" s="100"/>
      <c r="FE54" s="100"/>
      <c r="FF54" s="100"/>
      <c r="FG54" s="100"/>
      <c r="FH54" s="100"/>
      <c r="FI54" s="100"/>
      <c r="FJ54" s="100"/>
      <c r="FK54" s="100"/>
      <c r="FL54" s="100"/>
      <c r="FM54" s="100"/>
      <c r="FN54" s="100"/>
      <c r="FO54" s="100"/>
      <c r="FP54" s="100"/>
      <c r="FQ54" s="100"/>
      <c r="FR54" s="100"/>
      <c r="FS54" s="100"/>
      <c r="FT54" s="100"/>
      <c r="FU54" s="100"/>
      <c r="FV54" s="100"/>
      <c r="FW54" s="100"/>
      <c r="FX54" s="100"/>
      <c r="FY54" s="100"/>
      <c r="FZ54" s="100"/>
      <c r="GA54" s="100"/>
      <c r="GB54" s="100"/>
      <c r="GC54" s="100"/>
      <c r="GD54" s="100"/>
      <c r="GE54" s="100"/>
      <c r="GF54" s="100"/>
      <c r="GG54" s="100"/>
      <c r="GH54" s="100"/>
      <c r="GI54" s="100"/>
      <c r="GJ54" s="100"/>
      <c r="GK54" s="100"/>
      <c r="GL54" s="100"/>
      <c r="GM54" s="100"/>
      <c r="GN54" s="100"/>
      <c r="GO54" s="100"/>
      <c r="GP54" s="100"/>
    </row>
    <row r="55" spans="2:198" s="108" customFormat="1" ht="45" customHeight="1" x14ac:dyDescent="0.25">
      <c r="B55" s="153"/>
      <c r="C55" s="199" t="str">
        <f>+'[6]COSTOS INTERVENTORIA (2025 OK)'!$A$38</f>
        <v>Vehículo tipo campero ó camioneta  (incluye peajes y combustible) y cuyo modelo sea hasta diez (10) años anteriores al año de suscripción del contrato.</v>
      </c>
      <c r="D55" s="154" t="s">
        <v>63</v>
      </c>
      <c r="E55" s="155">
        <v>6100000</v>
      </c>
      <c r="F55" s="156">
        <f>+F16+6.5</f>
        <v>19.5</v>
      </c>
      <c r="G55" s="128">
        <f>+ROUND(F55*E55,0)</f>
        <v>118950000</v>
      </c>
      <c r="H55" s="100"/>
      <c r="I55" s="133"/>
      <c r="J55" s="133">
        <v>5000000</v>
      </c>
      <c r="K55" s="133"/>
      <c r="L55" s="220">
        <f t="shared" si="6"/>
        <v>6400000</v>
      </c>
      <c r="M55" s="220">
        <f t="shared" si="1"/>
        <v>0</v>
      </c>
      <c r="N55" s="133">
        <f t="shared" si="2"/>
        <v>6400000</v>
      </c>
      <c r="O55" s="133"/>
      <c r="P55" s="133"/>
      <c r="Q55" s="44"/>
      <c r="R55" s="44"/>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c r="FF55" s="100"/>
      <c r="FG55" s="100"/>
      <c r="FH55" s="100"/>
      <c r="FI55" s="100"/>
      <c r="FJ55" s="100"/>
      <c r="FK55" s="100"/>
      <c r="FL55" s="100"/>
      <c r="FM55" s="100"/>
      <c r="FN55" s="100"/>
      <c r="FO55" s="100"/>
      <c r="FP55" s="100"/>
      <c r="FQ55" s="100"/>
      <c r="FR55" s="100"/>
      <c r="FS55" s="100"/>
      <c r="FT55" s="100"/>
      <c r="FU55" s="100"/>
      <c r="FV55" s="100"/>
      <c r="FW55" s="100"/>
      <c r="FX55" s="100"/>
      <c r="FY55" s="100"/>
      <c r="FZ55" s="100"/>
      <c r="GA55" s="100"/>
      <c r="GB55" s="100"/>
      <c r="GC55" s="100"/>
      <c r="GD55" s="100"/>
      <c r="GE55" s="100"/>
      <c r="GF55" s="100"/>
      <c r="GG55" s="100"/>
      <c r="GH55" s="100"/>
      <c r="GI55" s="100"/>
      <c r="GJ55" s="100"/>
      <c r="GK55" s="100"/>
      <c r="GL55" s="100"/>
      <c r="GM55" s="100"/>
      <c r="GN55" s="100"/>
      <c r="GO55" s="100"/>
      <c r="GP55" s="100"/>
    </row>
    <row r="56" spans="2:198" s="108" customFormat="1" ht="27" customHeight="1" x14ac:dyDescent="0.25">
      <c r="B56" s="153"/>
      <c r="C56" s="199" t="str">
        <f>+'[6]COSTOS INTERVENTORIA (2025 OK)'!$A$42</f>
        <v>Equipo completo de topografía</v>
      </c>
      <c r="D56" s="154" t="s">
        <v>63</v>
      </c>
      <c r="E56" s="155">
        <f>+'[6]COSTOS INTERVENTORIA (2025 OK)'!$M$42</f>
        <v>2932000</v>
      </c>
      <c r="F56" s="156">
        <v>13</v>
      </c>
      <c r="G56" s="128">
        <f>+ROUND(F56*E56,0)</f>
        <v>38116000</v>
      </c>
      <c r="H56" s="100"/>
      <c r="I56" s="133"/>
      <c r="J56" s="133">
        <v>2500000</v>
      </c>
      <c r="K56" s="133"/>
      <c r="L56" s="220">
        <f t="shared" si="6"/>
        <v>3200000</v>
      </c>
      <c r="M56" s="220">
        <f t="shared" si="1"/>
        <v>0</v>
      </c>
      <c r="N56" s="133">
        <f t="shared" si="2"/>
        <v>3200000</v>
      </c>
      <c r="O56" s="133"/>
      <c r="P56" s="133"/>
      <c r="Q56" s="44"/>
      <c r="R56" s="44"/>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c r="FF56" s="100"/>
      <c r="FG56" s="100"/>
      <c r="FH56" s="100"/>
      <c r="FI56" s="100"/>
      <c r="FJ56" s="100"/>
      <c r="FK56" s="100"/>
      <c r="FL56" s="100"/>
      <c r="FM56" s="100"/>
      <c r="FN56" s="100"/>
      <c r="FO56" s="100"/>
      <c r="FP56" s="100"/>
      <c r="FQ56" s="100"/>
      <c r="FR56" s="100"/>
      <c r="FS56" s="100"/>
      <c r="FT56" s="100"/>
      <c r="FU56" s="100"/>
      <c r="FV56" s="100"/>
      <c r="FW56" s="100"/>
      <c r="FX56" s="100"/>
      <c r="FY56" s="100"/>
      <c r="FZ56" s="100"/>
      <c r="GA56" s="100"/>
      <c r="GB56" s="100"/>
      <c r="GC56" s="100"/>
      <c r="GD56" s="100"/>
      <c r="GE56" s="100"/>
      <c r="GF56" s="100"/>
      <c r="GG56" s="100"/>
      <c r="GH56" s="100"/>
      <c r="GI56" s="100"/>
      <c r="GJ56" s="100"/>
      <c r="GK56" s="100"/>
      <c r="GL56" s="100"/>
      <c r="GM56" s="100"/>
      <c r="GN56" s="100"/>
      <c r="GO56" s="100"/>
      <c r="GP56" s="100"/>
    </row>
    <row r="57" spans="2:198" s="108" customFormat="1" ht="29.45" customHeight="1" x14ac:dyDescent="0.25">
      <c r="B57" s="153"/>
      <c r="C57" s="199" t="str">
        <f>+'[6]COSTOS INTERVENTORIA (2025 OK)'!$A$44</f>
        <v>Equipo completo de Laboratorio de Suelos, Materiales, Pavimentos y Concretos</v>
      </c>
      <c r="D57" s="154" t="s">
        <v>63</v>
      </c>
      <c r="E57" s="155">
        <f>+E56</f>
        <v>2932000</v>
      </c>
      <c r="F57" s="156">
        <v>13</v>
      </c>
      <c r="G57" s="128">
        <f>+ROUND(F57*E57,0)</f>
        <v>38116000</v>
      </c>
      <c r="H57" s="100"/>
      <c r="I57" s="133"/>
      <c r="J57" s="133">
        <v>2500000</v>
      </c>
      <c r="K57" s="133"/>
      <c r="L57" s="220">
        <f t="shared" si="6"/>
        <v>3200000</v>
      </c>
      <c r="M57" s="220">
        <f t="shared" si="1"/>
        <v>0</v>
      </c>
      <c r="N57" s="133">
        <f t="shared" si="2"/>
        <v>3200000</v>
      </c>
      <c r="O57" s="133"/>
      <c r="P57" s="133"/>
      <c r="Q57" s="44"/>
      <c r="R57" s="44"/>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c r="FF57" s="100"/>
      <c r="FG57" s="100"/>
      <c r="FH57" s="100"/>
      <c r="FI57" s="100"/>
      <c r="FJ57" s="100"/>
      <c r="FK57" s="100"/>
      <c r="FL57" s="100"/>
      <c r="FM57" s="100"/>
      <c r="FN57" s="100"/>
      <c r="FO57" s="100"/>
      <c r="FP57" s="100"/>
      <c r="FQ57" s="100"/>
      <c r="FR57" s="100"/>
      <c r="FS57" s="100"/>
      <c r="FT57" s="100"/>
      <c r="FU57" s="100"/>
      <c r="FV57" s="100"/>
      <c r="FW57" s="100"/>
      <c r="FX57" s="100"/>
      <c r="FY57" s="100"/>
      <c r="FZ57" s="100"/>
      <c r="GA57" s="100"/>
      <c r="GB57" s="100"/>
      <c r="GC57" s="100"/>
      <c r="GD57" s="100"/>
      <c r="GE57" s="100"/>
      <c r="GF57" s="100"/>
      <c r="GG57" s="100"/>
      <c r="GH57" s="100"/>
      <c r="GI57" s="100"/>
      <c r="GJ57" s="100"/>
      <c r="GK57" s="100"/>
      <c r="GL57" s="100"/>
      <c r="GM57" s="100"/>
      <c r="GN57" s="100"/>
      <c r="GO57" s="100"/>
      <c r="GP57" s="100"/>
    </row>
    <row r="58" spans="2:198" s="108" customFormat="1" ht="30" customHeight="1" thickBot="1" x14ac:dyDescent="0.3">
      <c r="B58" s="148"/>
      <c r="C58" s="149" t="s">
        <v>66</v>
      </c>
      <c r="D58" s="150" t="s">
        <v>63</v>
      </c>
      <c r="E58" s="151">
        <v>2200000</v>
      </c>
      <c r="F58" s="152">
        <v>6.5</v>
      </c>
      <c r="G58" s="202">
        <f>+ROUND(F58*E58,0)</f>
        <v>14300000</v>
      </c>
      <c r="H58" s="100"/>
      <c r="I58" s="133"/>
      <c r="J58" s="133">
        <v>2000000</v>
      </c>
      <c r="K58" s="133"/>
      <c r="L58" s="220">
        <f t="shared" si="6"/>
        <v>2560000</v>
      </c>
      <c r="M58" s="220">
        <f t="shared" si="1"/>
        <v>0</v>
      </c>
      <c r="N58" s="133">
        <f t="shared" si="2"/>
        <v>2560000</v>
      </c>
      <c r="O58" s="133"/>
      <c r="P58" s="133"/>
      <c r="Q58" s="44"/>
      <c r="R58" s="44"/>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c r="FF58" s="100"/>
      <c r="FG58" s="100"/>
      <c r="FH58" s="100"/>
      <c r="FI58" s="100"/>
      <c r="FJ58" s="100"/>
      <c r="FK58" s="100"/>
      <c r="FL58" s="100"/>
      <c r="FM58" s="100"/>
      <c r="FN58" s="100"/>
      <c r="FO58" s="100"/>
      <c r="FP58" s="100"/>
      <c r="FQ58" s="100"/>
      <c r="FR58" s="100"/>
      <c r="FS58" s="100"/>
      <c r="FT58" s="100"/>
      <c r="FU58" s="100"/>
      <c r="FV58" s="100"/>
      <c r="FW58" s="100"/>
      <c r="FX58" s="100"/>
      <c r="FY58" s="100"/>
      <c r="FZ58" s="100"/>
      <c r="GA58" s="100"/>
      <c r="GB58" s="100"/>
      <c r="GC58" s="100"/>
      <c r="GD58" s="100"/>
      <c r="GE58" s="100"/>
      <c r="GF58" s="100"/>
      <c r="GG58" s="100"/>
      <c r="GH58" s="100"/>
      <c r="GI58" s="100"/>
      <c r="GJ58" s="100"/>
      <c r="GK58" s="100"/>
      <c r="GL58" s="100"/>
      <c r="GM58" s="100"/>
      <c r="GN58" s="100"/>
      <c r="GO58" s="100"/>
      <c r="GP58" s="100"/>
    </row>
    <row r="59" spans="2:198" s="108" customFormat="1" ht="17.25" thickBot="1" x14ac:dyDescent="0.3">
      <c r="B59" s="142"/>
      <c r="C59" s="143" t="s">
        <v>49</v>
      </c>
      <c r="D59" s="144"/>
      <c r="E59" s="145"/>
      <c r="F59" s="146"/>
      <c r="G59" s="147"/>
      <c r="H59" s="100"/>
      <c r="I59" s="133"/>
      <c r="J59" s="133"/>
      <c r="K59" s="133"/>
      <c r="L59" s="220">
        <f t="shared" si="6"/>
        <v>0</v>
      </c>
      <c r="M59" s="220">
        <f t="shared" si="1"/>
        <v>0</v>
      </c>
      <c r="N59" s="133">
        <f t="shared" si="2"/>
        <v>0</v>
      </c>
      <c r="O59" s="133"/>
      <c r="P59" s="133"/>
      <c r="Q59" s="44"/>
      <c r="R59" s="44"/>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c r="FF59" s="100"/>
      <c r="FG59" s="100"/>
      <c r="FH59" s="100"/>
      <c r="FI59" s="100"/>
      <c r="FJ59" s="100"/>
      <c r="FK59" s="100"/>
      <c r="FL59" s="100"/>
      <c r="FM59" s="100"/>
      <c r="FN59" s="100"/>
      <c r="FO59" s="100"/>
      <c r="FP59" s="100"/>
      <c r="FQ59" s="100"/>
      <c r="FR59" s="100"/>
      <c r="FS59" s="100"/>
      <c r="FT59" s="100"/>
      <c r="FU59" s="100"/>
      <c r="FV59" s="100"/>
      <c r="FW59" s="100"/>
      <c r="FX59" s="100"/>
      <c r="FY59" s="100"/>
      <c r="FZ59" s="100"/>
      <c r="GA59" s="100"/>
      <c r="GB59" s="100"/>
      <c r="GC59" s="100"/>
      <c r="GD59" s="100"/>
      <c r="GE59" s="100"/>
      <c r="GF59" s="100"/>
      <c r="GG59" s="100"/>
      <c r="GH59" s="100"/>
      <c r="GI59" s="100"/>
      <c r="GJ59" s="100"/>
      <c r="GK59" s="100"/>
      <c r="GL59" s="100"/>
      <c r="GM59" s="100"/>
      <c r="GN59" s="100"/>
      <c r="GO59" s="100"/>
      <c r="GP59" s="100"/>
    </row>
    <row r="60" spans="2:198" s="108" customFormat="1" ht="27.6" customHeight="1" x14ac:dyDescent="0.25">
      <c r="B60" s="203"/>
      <c r="C60" s="204" t="s">
        <v>67</v>
      </c>
      <c r="D60" s="205" t="s">
        <v>63</v>
      </c>
      <c r="E60" s="206">
        <f>+'[6]COSTOS INTERVENTORIA (2025 OK)'!$M$47</f>
        <v>2862000</v>
      </c>
      <c r="F60" s="207">
        <v>6.5</v>
      </c>
      <c r="G60" s="208">
        <f>+ROUND(F60*E60,0)</f>
        <v>18603000</v>
      </c>
      <c r="H60" s="100"/>
      <c r="I60" s="216"/>
      <c r="J60" s="216">
        <v>1700000</v>
      </c>
      <c r="K60" s="133"/>
      <c r="L60" s="220">
        <f t="shared" si="6"/>
        <v>2176000</v>
      </c>
      <c r="M60" s="220">
        <f t="shared" si="1"/>
        <v>0</v>
      </c>
      <c r="N60" s="133">
        <f t="shared" si="2"/>
        <v>2176000</v>
      </c>
      <c r="O60" s="133"/>
      <c r="P60" s="133"/>
      <c r="Q60" s="44"/>
      <c r="R60" s="44"/>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c r="FF60" s="100"/>
      <c r="FG60" s="100"/>
      <c r="FH60" s="100"/>
      <c r="FI60" s="100"/>
      <c r="FJ60" s="100"/>
      <c r="FK60" s="100"/>
      <c r="FL60" s="100"/>
      <c r="FM60" s="100"/>
      <c r="FN60" s="100"/>
      <c r="FO60" s="100"/>
      <c r="FP60" s="100"/>
      <c r="FQ60" s="100"/>
      <c r="FR60" s="100"/>
      <c r="FS60" s="100"/>
      <c r="FT60" s="100"/>
      <c r="FU60" s="100"/>
      <c r="FV60" s="100"/>
      <c r="FW60" s="100"/>
      <c r="FX60" s="100"/>
      <c r="FY60" s="100"/>
      <c r="FZ60" s="100"/>
      <c r="GA60" s="100"/>
      <c r="GB60" s="100"/>
      <c r="GC60" s="100"/>
      <c r="GD60" s="100"/>
      <c r="GE60" s="100"/>
      <c r="GF60" s="100"/>
      <c r="GG60" s="100"/>
      <c r="GH60" s="100"/>
      <c r="GI60" s="100"/>
      <c r="GJ60" s="100"/>
      <c r="GK60" s="100"/>
      <c r="GL60" s="100"/>
      <c r="GM60" s="100"/>
      <c r="GN60" s="100"/>
      <c r="GO60" s="100"/>
      <c r="GP60" s="100"/>
    </row>
    <row r="61" spans="2:198" s="108" customFormat="1" ht="30.6" customHeight="1" thickBot="1" x14ac:dyDescent="0.3">
      <c r="B61" s="157"/>
      <c r="C61" s="158" t="s">
        <v>68</v>
      </c>
      <c r="D61" s="159" t="s">
        <v>63</v>
      </c>
      <c r="E61" s="160">
        <f>+'[6]COSTOS INTERVENTORIA (2025 OK)'!$M$48</f>
        <v>1127000</v>
      </c>
      <c r="F61" s="161">
        <v>6.5</v>
      </c>
      <c r="G61" s="128">
        <f>+ROUND(F61*E61,0)</f>
        <v>7325500</v>
      </c>
      <c r="H61" s="100"/>
      <c r="I61" s="216"/>
      <c r="J61" s="216">
        <v>700000</v>
      </c>
      <c r="K61" s="133"/>
      <c r="L61" s="220">
        <f t="shared" si="6"/>
        <v>896000</v>
      </c>
      <c r="M61" s="220">
        <f t="shared" si="1"/>
        <v>0</v>
      </c>
      <c r="N61" s="133">
        <f t="shared" si="2"/>
        <v>896000</v>
      </c>
      <c r="O61" s="133"/>
      <c r="P61" s="133"/>
      <c r="Q61" s="45"/>
      <c r="R61" s="45"/>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c r="FF61" s="100"/>
      <c r="FG61" s="100"/>
      <c r="FH61" s="100"/>
      <c r="FI61" s="100"/>
      <c r="FJ61" s="100"/>
      <c r="FK61" s="100"/>
      <c r="FL61" s="100"/>
      <c r="FM61" s="100"/>
      <c r="FN61" s="100"/>
      <c r="FO61" s="100"/>
      <c r="FP61" s="100"/>
      <c r="FQ61" s="100"/>
      <c r="FR61" s="100"/>
      <c r="FS61" s="100"/>
      <c r="FT61" s="100"/>
      <c r="FU61" s="100"/>
      <c r="FV61" s="100"/>
      <c r="FW61" s="100"/>
      <c r="FX61" s="100"/>
      <c r="FY61" s="100"/>
      <c r="FZ61" s="100"/>
      <c r="GA61" s="100"/>
      <c r="GB61" s="100"/>
      <c r="GC61" s="100"/>
      <c r="GD61" s="100"/>
      <c r="GE61" s="100"/>
      <c r="GF61" s="100"/>
      <c r="GG61" s="100"/>
      <c r="GH61" s="100"/>
      <c r="GI61" s="100"/>
      <c r="GJ61" s="100"/>
      <c r="GK61" s="100"/>
      <c r="GL61" s="100"/>
      <c r="GM61" s="100"/>
      <c r="GN61" s="100"/>
      <c r="GO61" s="100"/>
      <c r="GP61" s="100"/>
    </row>
    <row r="62" spans="2:198" s="108" customFormat="1" ht="21.6" customHeight="1" x14ac:dyDescent="0.25">
      <c r="B62" s="157"/>
      <c r="C62" s="158" t="s">
        <v>69</v>
      </c>
      <c r="D62" s="162" t="s">
        <v>63</v>
      </c>
      <c r="E62" s="160">
        <f>+'[6]COSTOS INTERVENTORIA (2025 OK)'!$L$49*1.2</f>
        <v>1248000</v>
      </c>
      <c r="F62" s="161">
        <v>6.5</v>
      </c>
      <c r="G62" s="128">
        <f>+ROUND(F62*E62,0)</f>
        <v>8112000</v>
      </c>
      <c r="H62" s="100"/>
      <c r="I62" s="133"/>
      <c r="J62" s="133">
        <v>945000</v>
      </c>
      <c r="K62" s="133"/>
      <c r="L62" s="220">
        <f t="shared" si="6"/>
        <v>1209600</v>
      </c>
      <c r="M62" s="220">
        <f t="shared" si="1"/>
        <v>0</v>
      </c>
      <c r="N62" s="133">
        <f t="shared" si="2"/>
        <v>1209600</v>
      </c>
      <c r="O62" s="133"/>
      <c r="P62" s="133"/>
      <c r="Q62" s="44"/>
      <c r="R62" s="44"/>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c r="EC62" s="100"/>
      <c r="ED62" s="100"/>
      <c r="EE62" s="100"/>
      <c r="EF62" s="100"/>
      <c r="EG62" s="100"/>
      <c r="EH62" s="100"/>
      <c r="EI62" s="100"/>
      <c r="EJ62" s="100"/>
      <c r="EK62" s="100"/>
      <c r="EL62" s="100"/>
      <c r="EM62" s="100"/>
      <c r="EN62" s="100"/>
      <c r="EO62" s="100"/>
      <c r="EP62" s="100"/>
      <c r="EQ62" s="100"/>
      <c r="ER62" s="100"/>
      <c r="ES62" s="100"/>
      <c r="ET62" s="100"/>
      <c r="EU62" s="100"/>
      <c r="EV62" s="100"/>
      <c r="EW62" s="100"/>
      <c r="EX62" s="100"/>
      <c r="EY62" s="100"/>
      <c r="EZ62" s="100"/>
      <c r="FA62" s="100"/>
      <c r="FB62" s="100"/>
      <c r="FC62" s="100"/>
      <c r="FD62" s="100"/>
      <c r="FE62" s="100"/>
      <c r="FF62" s="100"/>
      <c r="FG62" s="100"/>
      <c r="FH62" s="100"/>
      <c r="FI62" s="100"/>
      <c r="FJ62" s="100"/>
      <c r="FK62" s="100"/>
      <c r="FL62" s="100"/>
      <c r="FM62" s="100"/>
      <c r="FN62" s="100"/>
      <c r="FO62" s="100"/>
      <c r="FP62" s="100"/>
      <c r="FQ62" s="100"/>
      <c r="FR62" s="100"/>
      <c r="FS62" s="100"/>
      <c r="FT62" s="100"/>
      <c r="FU62" s="100"/>
      <c r="FV62" s="100"/>
      <c r="FW62" s="100"/>
      <c r="FX62" s="100"/>
      <c r="FY62" s="100"/>
      <c r="FZ62" s="100"/>
      <c r="GA62" s="100"/>
      <c r="GB62" s="100"/>
      <c r="GC62" s="100"/>
      <c r="GD62" s="100"/>
      <c r="GE62" s="100"/>
      <c r="GF62" s="100"/>
      <c r="GG62" s="100"/>
      <c r="GH62" s="100"/>
      <c r="GI62" s="100"/>
      <c r="GJ62" s="100"/>
      <c r="GK62" s="100"/>
      <c r="GL62" s="100"/>
      <c r="GM62" s="100"/>
      <c r="GN62" s="100"/>
      <c r="GO62" s="100"/>
      <c r="GP62" s="100"/>
    </row>
    <row r="63" spans="2:198" s="108" customFormat="1" ht="29.45" customHeight="1" thickBot="1" x14ac:dyDescent="0.3">
      <c r="B63" s="212"/>
      <c r="C63" s="209" t="s">
        <v>70</v>
      </c>
      <c r="D63" s="210" t="s">
        <v>63</v>
      </c>
      <c r="E63" s="211">
        <v>250000</v>
      </c>
      <c r="F63" s="163">
        <v>6.5</v>
      </c>
      <c r="G63" s="164">
        <f>+ROUND(E63*F63,0)</f>
        <v>1625000</v>
      </c>
      <c r="H63" s="165" t="s">
        <v>27</v>
      </c>
      <c r="I63" s="100"/>
      <c r="J63" s="100"/>
      <c r="K63" s="100"/>
      <c r="L63" s="220">
        <f t="shared" si="6"/>
        <v>0</v>
      </c>
      <c r="M63" s="220">
        <f t="shared" si="1"/>
        <v>0</v>
      </c>
      <c r="N63" s="133">
        <f t="shared" si="2"/>
        <v>0</v>
      </c>
      <c r="O63" s="133"/>
      <c r="P63" s="133"/>
      <c r="Q63" s="100"/>
      <c r="R63" s="100"/>
      <c r="S63" s="100"/>
      <c r="T63" s="100"/>
      <c r="U63" s="100"/>
      <c r="V63" s="100"/>
      <c r="W63" s="100"/>
      <c r="X63" s="100"/>
      <c r="Y63" s="100"/>
      <c r="Z63" s="100"/>
      <c r="AA63" s="100"/>
      <c r="AB63" s="100"/>
      <c r="AC63" s="100"/>
      <c r="AD63" s="100"/>
      <c r="AE63" s="100"/>
      <c r="AF63" s="100"/>
      <c r="AG63" s="100"/>
      <c r="AH63" s="100"/>
      <c r="AI63" s="100"/>
      <c r="AJ63" s="100"/>
      <c r="AK63" s="100"/>
      <c r="AL63" s="100"/>
      <c r="AM63" s="100"/>
      <c r="AN63" s="100"/>
      <c r="AO63" s="100"/>
      <c r="AP63" s="100"/>
      <c r="AQ63" s="100"/>
      <c r="AR63" s="100"/>
      <c r="AS63" s="100"/>
      <c r="AT63" s="100"/>
      <c r="AU63" s="100"/>
      <c r="AV63" s="100"/>
      <c r="AW63" s="100"/>
      <c r="AX63" s="100"/>
      <c r="AY63" s="100"/>
      <c r="AZ63" s="100"/>
      <c r="BA63" s="100"/>
      <c r="BB63" s="100"/>
      <c r="BC63" s="100"/>
      <c r="BD63" s="100"/>
      <c r="BE63" s="100"/>
      <c r="BF63" s="100"/>
      <c r="BG63" s="100"/>
      <c r="BH63" s="100"/>
      <c r="BI63" s="100"/>
      <c r="BJ63" s="100"/>
      <c r="BK63" s="100"/>
      <c r="BL63" s="100"/>
      <c r="BM63" s="100"/>
      <c r="BN63" s="100"/>
      <c r="BO63" s="100"/>
      <c r="BP63" s="100"/>
      <c r="BQ63" s="100"/>
      <c r="BR63" s="100"/>
      <c r="BS63" s="100"/>
      <c r="BT63" s="100"/>
      <c r="BU63" s="100"/>
      <c r="BV63" s="100"/>
      <c r="BW63" s="100"/>
      <c r="BX63" s="100"/>
      <c r="BY63" s="100"/>
      <c r="BZ63" s="100"/>
      <c r="CA63" s="100"/>
      <c r="CB63" s="100"/>
      <c r="CC63" s="100"/>
      <c r="CD63" s="100"/>
      <c r="CE63" s="100"/>
      <c r="CF63" s="100"/>
      <c r="CG63" s="100"/>
      <c r="CH63" s="100"/>
      <c r="CI63" s="100"/>
      <c r="CJ63" s="100"/>
      <c r="CK63" s="100"/>
      <c r="CL63" s="100"/>
      <c r="CM63" s="100"/>
      <c r="CN63" s="100"/>
      <c r="CO63" s="100"/>
      <c r="CP63" s="100"/>
      <c r="CQ63" s="100"/>
      <c r="CR63" s="100"/>
      <c r="CS63" s="100"/>
      <c r="CT63" s="100"/>
      <c r="CU63" s="100"/>
      <c r="CV63" s="100"/>
      <c r="CW63" s="100"/>
      <c r="CX63" s="100"/>
      <c r="CY63" s="100"/>
      <c r="CZ63" s="100"/>
      <c r="DA63" s="100"/>
      <c r="DB63" s="100"/>
      <c r="DC63" s="100"/>
      <c r="DD63" s="100"/>
      <c r="DE63" s="100"/>
      <c r="DF63" s="100"/>
      <c r="DG63" s="100"/>
      <c r="DH63" s="100"/>
      <c r="DI63" s="100"/>
      <c r="DJ63" s="100"/>
      <c r="DK63" s="100"/>
      <c r="DL63" s="100"/>
      <c r="DM63" s="100"/>
      <c r="DN63" s="100"/>
      <c r="DO63" s="100"/>
      <c r="DP63" s="100"/>
      <c r="DQ63" s="100"/>
      <c r="DR63" s="100"/>
      <c r="DS63" s="100"/>
      <c r="DT63" s="100"/>
      <c r="DU63" s="100"/>
      <c r="DV63" s="100"/>
      <c r="DW63" s="100"/>
      <c r="DX63" s="100"/>
      <c r="DY63" s="100"/>
      <c r="DZ63" s="100"/>
      <c r="EA63" s="100"/>
      <c r="EB63" s="100"/>
      <c r="EC63" s="100"/>
      <c r="ED63" s="100"/>
      <c r="EE63" s="100"/>
      <c r="EF63" s="100"/>
      <c r="EG63" s="100"/>
      <c r="EH63" s="100"/>
      <c r="EI63" s="100"/>
      <c r="EJ63" s="100"/>
      <c r="EK63" s="100"/>
      <c r="EL63" s="100"/>
      <c r="EM63" s="100"/>
      <c r="EN63" s="100"/>
      <c r="EO63" s="100"/>
      <c r="EP63" s="100"/>
      <c r="EQ63" s="100"/>
      <c r="ER63" s="100"/>
      <c r="ES63" s="100"/>
      <c r="ET63" s="100"/>
      <c r="EU63" s="100"/>
      <c r="EV63" s="100"/>
      <c r="EW63" s="100"/>
      <c r="EX63" s="100"/>
      <c r="EY63" s="100"/>
      <c r="EZ63" s="100"/>
      <c r="FA63" s="100"/>
      <c r="FB63" s="100"/>
      <c r="FC63" s="100"/>
      <c r="FD63" s="100"/>
      <c r="FE63" s="100"/>
      <c r="FF63" s="100"/>
      <c r="FG63" s="100"/>
      <c r="FH63" s="100"/>
      <c r="FI63" s="100"/>
      <c r="FJ63" s="100"/>
      <c r="FK63" s="100"/>
      <c r="FL63" s="100"/>
      <c r="FM63" s="100"/>
      <c r="FN63" s="100"/>
      <c r="FO63" s="100"/>
      <c r="FP63" s="100"/>
      <c r="FQ63" s="100"/>
      <c r="FR63" s="100"/>
      <c r="FS63" s="100"/>
      <c r="FT63" s="100"/>
      <c r="FU63" s="100"/>
      <c r="FV63" s="100"/>
      <c r="FW63" s="100"/>
      <c r="FX63" s="100"/>
      <c r="FY63" s="100"/>
      <c r="FZ63" s="100"/>
      <c r="GA63" s="100"/>
      <c r="GB63" s="100"/>
      <c r="GC63" s="100"/>
      <c r="GD63" s="100"/>
      <c r="GE63" s="100"/>
      <c r="GF63" s="100"/>
      <c r="GG63" s="100"/>
      <c r="GH63" s="100"/>
      <c r="GI63" s="100"/>
      <c r="GJ63" s="100"/>
      <c r="GK63" s="100"/>
      <c r="GL63" s="100"/>
      <c r="GM63" s="100"/>
      <c r="GN63" s="100"/>
      <c r="GO63" s="100"/>
      <c r="GP63" s="100"/>
    </row>
    <row r="64" spans="2:198" s="108" customFormat="1" ht="16.5" customHeight="1" x14ac:dyDescent="0.25">
      <c r="B64" s="166"/>
      <c r="C64" s="302" t="s">
        <v>71</v>
      </c>
      <c r="D64" s="303"/>
      <c r="E64" s="303"/>
      <c r="F64" s="304"/>
      <c r="G64" s="167">
        <f>SUM(G52:G63)</f>
        <v>286187500</v>
      </c>
      <c r="H64" s="168"/>
      <c r="I64" s="169"/>
      <c r="J64" s="170"/>
      <c r="K64" s="136"/>
      <c r="L64" s="133">
        <f t="shared" si="6"/>
        <v>0</v>
      </c>
      <c r="M64" s="133">
        <f t="shared" si="1"/>
        <v>0</v>
      </c>
      <c r="N64" s="133">
        <f t="shared" si="2"/>
        <v>0</v>
      </c>
      <c r="O64" s="133"/>
      <c r="P64" s="133"/>
      <c r="Q64" s="136"/>
      <c r="V64" s="100"/>
      <c r="W64" s="100"/>
      <c r="X64" s="100"/>
      <c r="Y64" s="100"/>
      <c r="Z64" s="100"/>
      <c r="AA64" s="100"/>
      <c r="AB64" s="100"/>
      <c r="AC64" s="100"/>
      <c r="AD64" s="100"/>
      <c r="AE64" s="100"/>
      <c r="AF64" s="100"/>
      <c r="AG64" s="100"/>
      <c r="AH64" s="100"/>
      <c r="AI64" s="100"/>
      <c r="AJ64" s="100"/>
      <c r="AK64" s="100"/>
      <c r="AL64" s="100"/>
      <c r="AM64" s="100"/>
      <c r="AN64" s="100"/>
      <c r="AO64" s="100"/>
      <c r="AP64" s="100"/>
      <c r="AQ64" s="100"/>
      <c r="AR64" s="100"/>
      <c r="AS64" s="100"/>
      <c r="AT64" s="100"/>
      <c r="AU64" s="100"/>
      <c r="AV64" s="100"/>
      <c r="AW64" s="100"/>
      <c r="AX64" s="100"/>
      <c r="AY64" s="100"/>
      <c r="AZ64" s="100"/>
      <c r="BA64" s="100"/>
      <c r="BB64" s="100"/>
      <c r="BC64" s="100"/>
      <c r="BD64" s="100"/>
      <c r="BE64" s="100"/>
      <c r="BF64" s="100"/>
      <c r="BG64" s="100"/>
      <c r="BH64" s="100"/>
      <c r="BI64" s="100"/>
      <c r="BJ64" s="100"/>
      <c r="BK64" s="100"/>
      <c r="BL64" s="100"/>
      <c r="BM64" s="100"/>
      <c r="BN64" s="100"/>
      <c r="BO64" s="100"/>
      <c r="BP64" s="100"/>
      <c r="BQ64" s="100"/>
      <c r="BR64" s="100"/>
      <c r="BS64" s="100"/>
      <c r="BT64" s="100"/>
      <c r="BU64" s="100"/>
      <c r="BV64" s="100"/>
      <c r="BW64" s="100"/>
      <c r="BX64" s="100"/>
      <c r="BY64" s="100"/>
      <c r="BZ64" s="100"/>
      <c r="CA64" s="100"/>
      <c r="CB64" s="100"/>
      <c r="CC64" s="100"/>
      <c r="CD64" s="100"/>
      <c r="CE64" s="100"/>
      <c r="CF64" s="100"/>
      <c r="CG64" s="100"/>
      <c r="CH64" s="100"/>
      <c r="CI64" s="100"/>
      <c r="CJ64" s="100"/>
      <c r="CK64" s="100"/>
      <c r="CL64" s="100"/>
      <c r="CM64" s="100"/>
      <c r="CN64" s="100"/>
      <c r="CO64" s="100"/>
      <c r="CP64" s="100"/>
      <c r="CQ64" s="100"/>
      <c r="CR64" s="100"/>
      <c r="CS64" s="100"/>
      <c r="CT64" s="100"/>
      <c r="CU64" s="100"/>
      <c r="CV64" s="100"/>
      <c r="CW64" s="100"/>
      <c r="CX64" s="100"/>
      <c r="CY64" s="100"/>
      <c r="CZ64" s="100"/>
      <c r="DA64" s="100"/>
      <c r="DB64" s="100"/>
      <c r="DC64" s="100"/>
      <c r="DD64" s="100"/>
      <c r="DE64" s="100"/>
      <c r="DF64" s="100"/>
      <c r="DG64" s="100"/>
      <c r="DH64" s="100"/>
      <c r="DI64" s="100"/>
      <c r="DJ64" s="100"/>
      <c r="DK64" s="100"/>
      <c r="DL64" s="100"/>
      <c r="DM64" s="100"/>
      <c r="DN64" s="100"/>
      <c r="DO64" s="100"/>
      <c r="DP64" s="100"/>
      <c r="DQ64" s="100"/>
      <c r="DR64" s="100"/>
      <c r="DS64" s="100"/>
      <c r="DT64" s="100"/>
      <c r="DU64" s="100"/>
      <c r="DV64" s="100"/>
      <c r="DW64" s="100"/>
      <c r="DX64" s="100"/>
      <c r="DY64" s="100"/>
      <c r="DZ64" s="100"/>
      <c r="EA64" s="100"/>
      <c r="EB64" s="100"/>
      <c r="EC64" s="100"/>
      <c r="ED64" s="100"/>
      <c r="EE64" s="100"/>
      <c r="EF64" s="100"/>
      <c r="EG64" s="100"/>
      <c r="EH64" s="100"/>
      <c r="EI64" s="100"/>
      <c r="EJ64" s="100"/>
      <c r="EK64" s="100"/>
      <c r="EL64" s="100"/>
      <c r="EM64" s="100"/>
      <c r="EN64" s="100"/>
      <c r="EO64" s="100"/>
      <c r="EP64" s="100"/>
      <c r="EQ64" s="100"/>
      <c r="ER64" s="100"/>
      <c r="ES64" s="100"/>
      <c r="ET64" s="100"/>
      <c r="EU64" s="100"/>
      <c r="EV64" s="100"/>
      <c r="EW64" s="100"/>
      <c r="EX64" s="100"/>
      <c r="EY64" s="100"/>
      <c r="EZ64" s="100"/>
      <c r="FA64" s="100"/>
      <c r="FB64" s="100"/>
      <c r="FC64" s="100"/>
      <c r="FD64" s="100"/>
      <c r="FE64" s="100"/>
      <c r="FF64" s="100"/>
      <c r="FG64" s="100"/>
      <c r="FH64" s="100"/>
      <c r="FI64" s="100"/>
      <c r="FJ64" s="100"/>
      <c r="FK64" s="100"/>
      <c r="FL64" s="100"/>
      <c r="FM64" s="100"/>
      <c r="FN64" s="100"/>
      <c r="FO64" s="100"/>
      <c r="FP64" s="100"/>
      <c r="FQ64" s="100"/>
      <c r="FR64" s="100"/>
      <c r="FS64" s="100"/>
      <c r="FT64" s="100"/>
      <c r="FU64" s="100"/>
      <c r="FV64" s="100"/>
      <c r="FW64" s="100"/>
      <c r="FX64" s="100"/>
      <c r="FY64" s="100"/>
      <c r="FZ64" s="100"/>
      <c r="GA64" s="100"/>
      <c r="GB64" s="100"/>
      <c r="GC64" s="100"/>
      <c r="GD64" s="100"/>
      <c r="GE64" s="100"/>
      <c r="GF64" s="100"/>
      <c r="GG64" s="100"/>
      <c r="GH64" s="100"/>
      <c r="GI64" s="100"/>
      <c r="GJ64" s="100"/>
      <c r="GK64" s="100"/>
      <c r="GL64" s="100"/>
      <c r="GM64" s="100"/>
      <c r="GN64" s="100"/>
      <c r="GO64" s="100"/>
      <c r="GP64" s="100"/>
    </row>
    <row r="65" spans="1:198" s="108" customFormat="1" ht="18" customHeight="1" x14ac:dyDescent="0.25">
      <c r="B65" s="171"/>
      <c r="C65" s="259" t="s">
        <v>72</v>
      </c>
      <c r="D65" s="260"/>
      <c r="E65" s="260"/>
      <c r="F65" s="305"/>
      <c r="G65" s="172">
        <f>+G64+G47</f>
        <v>2915446300</v>
      </c>
      <c r="H65" s="173"/>
      <c r="I65" s="174"/>
      <c r="J65" s="100"/>
      <c r="K65" s="100"/>
      <c r="L65" s="100"/>
      <c r="M65" s="133">
        <f t="shared" si="1"/>
        <v>0</v>
      </c>
      <c r="N65" s="133" t="e">
        <f t="shared" si="2"/>
        <v>#DIV/0!</v>
      </c>
      <c r="O65" s="133"/>
      <c r="P65" s="133"/>
      <c r="Q65" s="100"/>
      <c r="R65" s="100"/>
      <c r="S65" s="100"/>
      <c r="T65" s="100"/>
      <c r="U65" s="100"/>
      <c r="V65" s="100"/>
      <c r="W65" s="100"/>
      <c r="X65" s="100"/>
      <c r="Y65" s="100"/>
      <c r="Z65" s="100"/>
      <c r="AA65" s="100"/>
      <c r="AB65" s="100"/>
      <c r="AC65" s="100"/>
      <c r="AD65" s="100"/>
      <c r="AE65" s="100"/>
      <c r="AF65" s="100"/>
      <c r="AG65" s="100"/>
      <c r="AH65" s="100"/>
      <c r="AI65" s="100"/>
      <c r="AJ65" s="100"/>
      <c r="AK65" s="100"/>
      <c r="AL65" s="100"/>
      <c r="AM65" s="100"/>
      <c r="AN65" s="100"/>
      <c r="AO65" s="100"/>
      <c r="AP65" s="100"/>
      <c r="AQ65" s="100"/>
      <c r="AR65" s="100"/>
      <c r="AS65" s="100"/>
      <c r="AT65" s="100"/>
      <c r="AU65" s="100"/>
      <c r="AV65" s="100"/>
      <c r="AW65" s="100"/>
      <c r="AX65" s="100"/>
      <c r="AY65" s="100"/>
      <c r="AZ65" s="100"/>
      <c r="BA65" s="100"/>
      <c r="BB65" s="100"/>
      <c r="BC65" s="100"/>
      <c r="BD65" s="100"/>
      <c r="BE65" s="100"/>
      <c r="BF65" s="100"/>
      <c r="BG65" s="100"/>
      <c r="BH65" s="100"/>
      <c r="BI65" s="100"/>
      <c r="BJ65" s="100"/>
      <c r="BK65" s="100"/>
      <c r="BL65" s="100"/>
      <c r="BM65" s="100"/>
      <c r="BN65" s="100"/>
      <c r="BO65" s="100"/>
      <c r="BP65" s="100"/>
      <c r="BQ65" s="100"/>
      <c r="BR65" s="100"/>
      <c r="BS65" s="100"/>
      <c r="BT65" s="100"/>
      <c r="BU65" s="100"/>
      <c r="BV65" s="100"/>
      <c r="BW65" s="100"/>
      <c r="BX65" s="100"/>
      <c r="BY65" s="100"/>
      <c r="BZ65" s="100"/>
      <c r="CA65" s="100"/>
      <c r="CB65" s="100"/>
      <c r="CC65" s="100"/>
      <c r="CD65" s="100"/>
      <c r="CE65" s="100"/>
      <c r="CF65" s="100"/>
      <c r="CG65" s="100"/>
      <c r="CH65" s="100"/>
      <c r="CI65" s="100"/>
      <c r="CJ65" s="100"/>
      <c r="CK65" s="100"/>
      <c r="CL65" s="100"/>
      <c r="CM65" s="100"/>
      <c r="CN65" s="100"/>
      <c r="CO65" s="100"/>
      <c r="CP65" s="100"/>
      <c r="CQ65" s="100"/>
      <c r="CR65" s="100"/>
      <c r="CS65" s="100"/>
      <c r="CT65" s="100"/>
      <c r="CU65" s="100"/>
      <c r="CV65" s="100"/>
      <c r="CW65" s="100"/>
      <c r="CX65" s="100"/>
      <c r="CY65" s="100"/>
      <c r="CZ65" s="100"/>
      <c r="DA65" s="100"/>
      <c r="DB65" s="100"/>
      <c r="DC65" s="100"/>
      <c r="DD65" s="100"/>
      <c r="DE65" s="100"/>
      <c r="DF65" s="100"/>
      <c r="DG65" s="100"/>
      <c r="DH65" s="100"/>
      <c r="DI65" s="100"/>
      <c r="DJ65" s="100"/>
      <c r="DK65" s="100"/>
      <c r="DL65" s="100"/>
      <c r="DM65" s="100"/>
      <c r="DN65" s="100"/>
      <c r="DO65" s="100"/>
      <c r="DP65" s="100"/>
      <c r="DQ65" s="100"/>
      <c r="DR65" s="100"/>
      <c r="DS65" s="100"/>
      <c r="DT65" s="100"/>
      <c r="DU65" s="100"/>
      <c r="DV65" s="100"/>
      <c r="DW65" s="100"/>
      <c r="DX65" s="100"/>
      <c r="DY65" s="100"/>
      <c r="DZ65" s="100"/>
      <c r="EA65" s="100"/>
      <c r="EB65" s="100"/>
      <c r="EC65" s="100"/>
      <c r="ED65" s="100"/>
      <c r="EE65" s="100"/>
      <c r="EF65" s="100"/>
      <c r="EG65" s="100"/>
      <c r="EH65" s="100"/>
      <c r="EI65" s="100"/>
      <c r="EJ65" s="100"/>
      <c r="EK65" s="100"/>
      <c r="EL65" s="100"/>
      <c r="EM65" s="100"/>
      <c r="EN65" s="100"/>
      <c r="EO65" s="100"/>
      <c r="EP65" s="100"/>
      <c r="EQ65" s="100"/>
      <c r="ER65" s="100"/>
      <c r="ES65" s="100"/>
      <c r="ET65" s="100"/>
      <c r="EU65" s="100"/>
      <c r="EV65" s="100"/>
      <c r="EW65" s="100"/>
      <c r="EX65" s="100"/>
      <c r="EY65" s="100"/>
      <c r="EZ65" s="100"/>
      <c r="FA65" s="100"/>
      <c r="FB65" s="100"/>
      <c r="FC65" s="100"/>
      <c r="FD65" s="100"/>
      <c r="FE65" s="100"/>
      <c r="FF65" s="100"/>
      <c r="FG65" s="100"/>
      <c r="FH65" s="100"/>
      <c r="FI65" s="100"/>
      <c r="FJ65" s="100"/>
      <c r="FK65" s="100"/>
      <c r="FL65" s="100"/>
      <c r="FM65" s="100"/>
      <c r="FN65" s="100"/>
      <c r="FO65" s="100"/>
      <c r="FP65" s="100"/>
      <c r="FQ65" s="100"/>
      <c r="FR65" s="100"/>
      <c r="FS65" s="100"/>
      <c r="FT65" s="100"/>
      <c r="FU65" s="100"/>
      <c r="FV65" s="100"/>
      <c r="FW65" s="100"/>
      <c r="FX65" s="100"/>
      <c r="FY65" s="100"/>
      <c r="FZ65" s="100"/>
      <c r="GA65" s="100"/>
      <c r="GB65" s="100"/>
      <c r="GC65" s="100"/>
      <c r="GD65" s="100"/>
      <c r="GE65" s="100"/>
      <c r="GF65" s="100"/>
      <c r="GG65" s="100"/>
      <c r="GH65" s="100"/>
      <c r="GI65" s="100"/>
      <c r="GJ65" s="100"/>
      <c r="GK65" s="100"/>
      <c r="GL65" s="100"/>
      <c r="GM65" s="100"/>
      <c r="GN65" s="100"/>
      <c r="GO65" s="100"/>
      <c r="GP65" s="100"/>
    </row>
    <row r="66" spans="1:198" s="108" customFormat="1" ht="18" customHeight="1" x14ac:dyDescent="0.25">
      <c r="B66" s="175"/>
      <c r="C66" s="306" t="s">
        <v>73</v>
      </c>
      <c r="D66" s="306"/>
      <c r="E66" s="306"/>
      <c r="F66" s="306"/>
      <c r="G66" s="176">
        <f>+G65*0.4</f>
        <v>1166178520</v>
      </c>
      <c r="H66" s="165" t="s">
        <v>27</v>
      </c>
      <c r="I66" s="177"/>
      <c r="J66" s="133"/>
      <c r="K66" s="100"/>
      <c r="L66" s="100"/>
      <c r="M66" s="133">
        <f t="shared" si="1"/>
        <v>0</v>
      </c>
      <c r="N66" s="133" t="e">
        <f t="shared" si="2"/>
        <v>#DIV/0!</v>
      </c>
      <c r="O66" s="133"/>
      <c r="P66" s="133"/>
      <c r="Q66" s="100"/>
      <c r="R66" s="100"/>
      <c r="S66" s="100"/>
      <c r="T66" s="100"/>
      <c r="U66" s="100"/>
      <c r="V66" s="100"/>
      <c r="W66" s="100"/>
      <c r="X66" s="100"/>
      <c r="Y66" s="100"/>
      <c r="Z66" s="100"/>
      <c r="AA66" s="100"/>
      <c r="AB66" s="100"/>
      <c r="AC66" s="100"/>
      <c r="AD66" s="100"/>
      <c r="AE66" s="100"/>
      <c r="AF66" s="100"/>
      <c r="AG66" s="100"/>
      <c r="AH66" s="100"/>
      <c r="AI66" s="100"/>
      <c r="AJ66" s="100"/>
      <c r="AK66" s="100"/>
      <c r="AL66" s="100"/>
      <c r="AM66" s="100"/>
      <c r="AN66" s="100"/>
      <c r="AO66" s="100"/>
      <c r="AP66" s="100"/>
      <c r="AQ66" s="100"/>
      <c r="AR66" s="100"/>
      <c r="AS66" s="100"/>
      <c r="AT66" s="100"/>
      <c r="AU66" s="100"/>
      <c r="AV66" s="100"/>
      <c r="AW66" s="100"/>
      <c r="AX66" s="100"/>
      <c r="AY66" s="100"/>
      <c r="AZ66" s="100"/>
      <c r="BA66" s="100"/>
      <c r="BB66" s="100"/>
      <c r="BC66" s="100"/>
      <c r="BD66" s="100"/>
      <c r="BE66" s="100"/>
      <c r="BF66" s="100"/>
      <c r="BG66" s="100"/>
      <c r="BH66" s="100"/>
      <c r="BI66" s="100"/>
      <c r="BJ66" s="100"/>
      <c r="BK66" s="100"/>
      <c r="BL66" s="100"/>
      <c r="BM66" s="100"/>
      <c r="BN66" s="100"/>
      <c r="BO66" s="100"/>
      <c r="BP66" s="100"/>
      <c r="BQ66" s="100"/>
      <c r="BR66" s="100"/>
      <c r="BS66" s="100"/>
      <c r="BT66" s="100"/>
      <c r="BU66" s="100"/>
      <c r="BV66" s="100"/>
      <c r="BW66" s="100"/>
      <c r="BX66" s="100"/>
      <c r="BY66" s="100"/>
      <c r="BZ66" s="100"/>
      <c r="CA66" s="100"/>
      <c r="CB66" s="100"/>
      <c r="CC66" s="100"/>
      <c r="CD66" s="100"/>
      <c r="CE66" s="100"/>
      <c r="CF66" s="100"/>
      <c r="CG66" s="100"/>
      <c r="CH66" s="100"/>
      <c r="CI66" s="100"/>
      <c r="CJ66" s="100"/>
      <c r="CK66" s="100"/>
      <c r="CL66" s="100"/>
      <c r="CM66" s="100"/>
      <c r="CN66" s="100"/>
      <c r="CO66" s="100"/>
      <c r="CP66" s="100"/>
      <c r="CQ66" s="100"/>
      <c r="CR66" s="100"/>
      <c r="CS66" s="100"/>
      <c r="CT66" s="100"/>
      <c r="CU66" s="100"/>
      <c r="CV66" s="100"/>
      <c r="CW66" s="100"/>
      <c r="CX66" s="100"/>
      <c r="CY66" s="100"/>
      <c r="CZ66" s="100"/>
      <c r="DA66" s="100"/>
      <c r="DB66" s="100"/>
      <c r="DC66" s="100"/>
      <c r="DD66" s="100"/>
      <c r="DE66" s="100"/>
      <c r="DF66" s="100"/>
      <c r="DG66" s="100"/>
      <c r="DH66" s="100"/>
      <c r="DI66" s="100"/>
      <c r="DJ66" s="100"/>
      <c r="DK66" s="100"/>
      <c r="DL66" s="100"/>
      <c r="DM66" s="100"/>
      <c r="DN66" s="100"/>
      <c r="DO66" s="100"/>
      <c r="DP66" s="100"/>
      <c r="DQ66" s="100"/>
      <c r="DR66" s="100"/>
      <c r="DS66" s="100"/>
      <c r="DT66" s="100"/>
      <c r="DU66" s="100"/>
      <c r="DV66" s="100"/>
      <c r="DW66" s="100"/>
      <c r="DX66" s="100"/>
      <c r="DY66" s="100"/>
      <c r="DZ66" s="100"/>
      <c r="EA66" s="100"/>
      <c r="EB66" s="100"/>
      <c r="EC66" s="100"/>
      <c r="ED66" s="100"/>
      <c r="EE66" s="100"/>
      <c r="EF66" s="100"/>
      <c r="EG66" s="100"/>
      <c r="EH66" s="100"/>
      <c r="EI66" s="100"/>
      <c r="EJ66" s="100"/>
      <c r="EK66" s="100"/>
      <c r="EL66" s="100"/>
      <c r="EM66" s="100"/>
      <c r="EN66" s="100"/>
      <c r="EO66" s="100"/>
      <c r="EP66" s="100"/>
      <c r="EQ66" s="100"/>
      <c r="ER66" s="100"/>
      <c r="ES66" s="100"/>
      <c r="ET66" s="100"/>
      <c r="EU66" s="100"/>
      <c r="EV66" s="100"/>
      <c r="EW66" s="100"/>
      <c r="EX66" s="100"/>
      <c r="EY66" s="100"/>
      <c r="EZ66" s="100"/>
      <c r="FA66" s="100"/>
      <c r="FB66" s="100"/>
      <c r="FC66" s="100"/>
      <c r="FD66" s="100"/>
      <c r="FE66" s="100"/>
      <c r="FF66" s="100"/>
      <c r="FG66" s="100"/>
      <c r="FH66" s="100"/>
      <c r="FI66" s="100"/>
      <c r="FJ66" s="100"/>
      <c r="FK66" s="100"/>
      <c r="FL66" s="100"/>
      <c r="FM66" s="100"/>
      <c r="FN66" s="100"/>
      <c r="FO66" s="100"/>
      <c r="FP66" s="100"/>
      <c r="FQ66" s="100"/>
      <c r="FR66" s="100"/>
      <c r="FS66" s="100"/>
      <c r="FT66" s="100"/>
      <c r="FU66" s="100"/>
      <c r="FV66" s="100"/>
      <c r="FW66" s="100"/>
      <c r="FX66" s="100"/>
      <c r="FY66" s="100"/>
      <c r="FZ66" s="100"/>
      <c r="GA66" s="100"/>
      <c r="GB66" s="100"/>
      <c r="GC66" s="100"/>
      <c r="GD66" s="100"/>
      <c r="GE66" s="100"/>
      <c r="GF66" s="100"/>
      <c r="GG66" s="100"/>
      <c r="GH66" s="100"/>
      <c r="GI66" s="100"/>
      <c r="GJ66" s="100"/>
      <c r="GK66" s="100"/>
      <c r="GL66" s="100"/>
      <c r="GM66" s="100"/>
      <c r="GN66" s="100"/>
      <c r="GO66" s="100"/>
      <c r="GP66" s="100"/>
    </row>
    <row r="67" spans="1:198" s="108" customFormat="1" ht="18" customHeight="1" x14ac:dyDescent="0.25">
      <c r="B67" s="171"/>
      <c r="C67" s="256" t="s">
        <v>74</v>
      </c>
      <c r="D67" s="256"/>
      <c r="E67" s="256"/>
      <c r="F67" s="256"/>
      <c r="G67" s="172">
        <f>+G66+G65</f>
        <v>4081624820</v>
      </c>
      <c r="H67" s="168">
        <f>+G66/G69</f>
        <v>0.24009603840547983</v>
      </c>
      <c r="I67" s="174"/>
      <c r="J67" s="177"/>
      <c r="K67" s="100"/>
      <c r="L67" s="100"/>
      <c r="M67" s="133">
        <f t="shared" si="1"/>
        <v>0</v>
      </c>
      <c r="N67" s="133"/>
      <c r="O67" s="133"/>
      <c r="P67" s="133"/>
      <c r="Q67" s="100"/>
      <c r="R67" s="100"/>
      <c r="S67" s="100"/>
      <c r="T67" s="100"/>
      <c r="U67" s="100"/>
      <c r="V67" s="100"/>
      <c r="W67" s="100"/>
      <c r="X67" s="100"/>
      <c r="Y67" s="100"/>
      <c r="Z67" s="100"/>
      <c r="AA67" s="100"/>
      <c r="AB67" s="100"/>
      <c r="AC67" s="100"/>
      <c r="AD67" s="100"/>
      <c r="AE67" s="100"/>
      <c r="AF67" s="100"/>
      <c r="AG67" s="100"/>
      <c r="AH67" s="100"/>
      <c r="AI67" s="100"/>
      <c r="AJ67" s="100"/>
      <c r="AK67" s="100"/>
      <c r="AL67" s="100"/>
      <c r="AM67" s="100"/>
      <c r="AN67" s="100"/>
      <c r="AO67" s="100"/>
      <c r="AP67" s="100"/>
      <c r="AQ67" s="100"/>
      <c r="AR67" s="100"/>
      <c r="AS67" s="100"/>
      <c r="AT67" s="100"/>
      <c r="AU67" s="100"/>
      <c r="AV67" s="100"/>
      <c r="AW67" s="100"/>
      <c r="AX67" s="100"/>
      <c r="AY67" s="100"/>
      <c r="AZ67" s="100"/>
      <c r="BA67" s="100"/>
      <c r="BB67" s="100"/>
      <c r="BC67" s="100"/>
      <c r="BD67" s="100"/>
      <c r="BE67" s="100"/>
      <c r="BF67" s="100"/>
      <c r="BG67" s="100"/>
      <c r="BH67" s="100"/>
      <c r="BI67" s="100"/>
      <c r="BJ67" s="100"/>
      <c r="BK67" s="100"/>
      <c r="BL67" s="100"/>
      <c r="BM67" s="100"/>
      <c r="BN67" s="100"/>
      <c r="BO67" s="100"/>
      <c r="BP67" s="100"/>
      <c r="BQ67" s="100"/>
      <c r="BR67" s="100"/>
      <c r="BS67" s="100"/>
      <c r="BT67" s="100"/>
      <c r="BU67" s="100"/>
      <c r="BV67" s="100"/>
      <c r="BW67" s="100"/>
      <c r="BX67" s="100"/>
      <c r="BY67" s="100"/>
      <c r="BZ67" s="100"/>
      <c r="CA67" s="100"/>
      <c r="CB67" s="100"/>
      <c r="CC67" s="100"/>
      <c r="CD67" s="100"/>
      <c r="CE67" s="100"/>
      <c r="CF67" s="100"/>
      <c r="CG67" s="100"/>
      <c r="CH67" s="100"/>
      <c r="CI67" s="100"/>
      <c r="CJ67" s="100"/>
      <c r="CK67" s="100"/>
      <c r="CL67" s="100"/>
      <c r="CM67" s="100"/>
      <c r="CN67" s="100"/>
      <c r="CO67" s="100"/>
      <c r="CP67" s="100"/>
      <c r="CQ67" s="100"/>
      <c r="CR67" s="100"/>
      <c r="CS67" s="100"/>
      <c r="CT67" s="100"/>
      <c r="CU67" s="100"/>
      <c r="CV67" s="100"/>
      <c r="CW67" s="100"/>
      <c r="CX67" s="100"/>
      <c r="CY67" s="100"/>
      <c r="CZ67" s="100"/>
      <c r="DA67" s="100"/>
      <c r="DB67" s="100"/>
      <c r="DC67" s="100"/>
      <c r="DD67" s="100"/>
      <c r="DE67" s="100"/>
      <c r="DF67" s="100"/>
      <c r="DG67" s="100"/>
      <c r="DH67" s="100"/>
      <c r="DI67" s="100"/>
      <c r="DJ67" s="100"/>
      <c r="DK67" s="100"/>
      <c r="DL67" s="100"/>
      <c r="DM67" s="100"/>
      <c r="DN67" s="100"/>
      <c r="DO67" s="100"/>
      <c r="DP67" s="100"/>
      <c r="DQ67" s="100"/>
      <c r="DR67" s="100"/>
      <c r="DS67" s="100"/>
      <c r="DT67" s="100"/>
      <c r="DU67" s="100"/>
      <c r="DV67" s="100"/>
      <c r="DW67" s="100"/>
      <c r="DX67" s="100"/>
      <c r="DY67" s="100"/>
      <c r="DZ67" s="100"/>
      <c r="EA67" s="100"/>
      <c r="EB67" s="100"/>
      <c r="EC67" s="100"/>
      <c r="ED67" s="100"/>
      <c r="EE67" s="100"/>
      <c r="EF67" s="100"/>
      <c r="EG67" s="100"/>
      <c r="EH67" s="100"/>
      <c r="EI67" s="100"/>
      <c r="EJ67" s="100"/>
      <c r="EK67" s="100"/>
      <c r="EL67" s="100"/>
      <c r="EM67" s="100"/>
      <c r="EN67" s="100"/>
      <c r="EO67" s="100"/>
      <c r="EP67" s="100"/>
      <c r="EQ67" s="100"/>
      <c r="ER67" s="100"/>
      <c r="ES67" s="100"/>
      <c r="ET67" s="100"/>
      <c r="EU67" s="100"/>
      <c r="EV67" s="100"/>
      <c r="EW67" s="100"/>
      <c r="EX67" s="100"/>
      <c r="EY67" s="100"/>
      <c r="EZ67" s="100"/>
      <c r="FA67" s="100"/>
      <c r="FB67" s="100"/>
      <c r="FC67" s="100"/>
      <c r="FD67" s="100"/>
      <c r="FE67" s="100"/>
      <c r="FF67" s="100"/>
      <c r="FG67" s="100"/>
      <c r="FH67" s="100"/>
      <c r="FI67" s="100"/>
      <c r="FJ67" s="100"/>
      <c r="FK67" s="100"/>
      <c r="FL67" s="100"/>
      <c r="FM67" s="100"/>
      <c r="FN67" s="100"/>
      <c r="FO67" s="100"/>
      <c r="FP67" s="100"/>
      <c r="FQ67" s="100"/>
      <c r="FR67" s="100"/>
      <c r="FS67" s="100"/>
      <c r="FT67" s="100"/>
      <c r="FU67" s="100"/>
      <c r="FV67" s="100"/>
      <c r="FW67" s="100"/>
      <c r="FX67" s="100"/>
      <c r="FY67" s="100"/>
      <c r="FZ67" s="100"/>
      <c r="GA67" s="100"/>
      <c r="GB67" s="100"/>
      <c r="GC67" s="100"/>
      <c r="GD67" s="100"/>
      <c r="GE67" s="100"/>
      <c r="GF67" s="100"/>
      <c r="GG67" s="100"/>
      <c r="GH67" s="100"/>
      <c r="GI67" s="100"/>
      <c r="GJ67" s="100"/>
      <c r="GK67" s="100"/>
      <c r="GL67" s="100"/>
      <c r="GM67" s="100"/>
      <c r="GN67" s="100"/>
      <c r="GO67" s="100"/>
      <c r="GP67" s="100"/>
    </row>
    <row r="68" spans="1:198" s="108" customFormat="1" ht="18" customHeight="1" x14ac:dyDescent="0.25">
      <c r="B68" s="171"/>
      <c r="C68" s="256" t="s">
        <v>75</v>
      </c>
      <c r="D68" s="256"/>
      <c r="E68" s="256"/>
      <c r="F68" s="256"/>
      <c r="G68" s="178">
        <f>+ROUND(G67*19%,0)</f>
        <v>775508716</v>
      </c>
      <c r="H68" s="125"/>
      <c r="I68" s="133"/>
      <c r="J68" s="100"/>
      <c r="K68" s="100"/>
      <c r="L68" s="100"/>
      <c r="M68" s="133">
        <f t="shared" si="1"/>
        <v>0</v>
      </c>
      <c r="N68" s="133"/>
      <c r="O68" s="133"/>
      <c r="P68" s="133"/>
      <c r="Q68" s="100"/>
      <c r="R68" s="100"/>
      <c r="S68" s="100"/>
      <c r="T68" s="100"/>
      <c r="U68" s="100"/>
      <c r="V68" s="100"/>
      <c r="W68" s="100"/>
      <c r="X68" s="100"/>
      <c r="Y68" s="100"/>
      <c r="Z68" s="100"/>
      <c r="AA68" s="100"/>
      <c r="AB68" s="100"/>
      <c r="AC68" s="100"/>
      <c r="AD68" s="100"/>
      <c r="AE68" s="100"/>
      <c r="AF68" s="100"/>
      <c r="AG68" s="100"/>
      <c r="AH68" s="100"/>
      <c r="AI68" s="100"/>
      <c r="AJ68" s="100"/>
      <c r="AK68" s="100"/>
      <c r="AL68" s="100"/>
      <c r="AM68" s="100"/>
      <c r="AN68" s="100"/>
      <c r="AO68" s="100"/>
      <c r="AP68" s="100"/>
      <c r="AQ68" s="100"/>
      <c r="AR68" s="100"/>
      <c r="AS68" s="100"/>
      <c r="AT68" s="100"/>
      <c r="AU68" s="100"/>
      <c r="AV68" s="100"/>
      <c r="AW68" s="100"/>
      <c r="AX68" s="100"/>
      <c r="AY68" s="100"/>
      <c r="AZ68" s="100"/>
      <c r="BA68" s="100"/>
      <c r="BB68" s="100"/>
      <c r="BC68" s="100"/>
      <c r="BD68" s="100"/>
      <c r="BE68" s="100"/>
      <c r="BF68" s="100"/>
      <c r="BG68" s="100"/>
      <c r="BH68" s="100"/>
      <c r="BI68" s="100"/>
      <c r="BJ68" s="100"/>
      <c r="BK68" s="100"/>
      <c r="BL68" s="100"/>
      <c r="BM68" s="100"/>
      <c r="BN68" s="100"/>
      <c r="BO68" s="100"/>
      <c r="BP68" s="100"/>
      <c r="BQ68" s="100"/>
      <c r="BR68" s="100"/>
      <c r="BS68" s="100"/>
      <c r="BT68" s="100"/>
      <c r="BU68" s="100"/>
      <c r="BV68" s="100"/>
      <c r="BW68" s="100"/>
      <c r="BX68" s="100"/>
      <c r="BY68" s="100"/>
      <c r="BZ68" s="100"/>
      <c r="CA68" s="100"/>
      <c r="CB68" s="100"/>
      <c r="CC68" s="100"/>
      <c r="CD68" s="100"/>
      <c r="CE68" s="100"/>
      <c r="CF68" s="100"/>
      <c r="CG68" s="100"/>
      <c r="CH68" s="100"/>
      <c r="CI68" s="100"/>
      <c r="CJ68" s="100"/>
      <c r="CK68" s="100"/>
      <c r="CL68" s="100"/>
      <c r="CM68" s="100"/>
      <c r="CN68" s="100"/>
      <c r="CO68" s="100"/>
      <c r="CP68" s="100"/>
      <c r="CQ68" s="100"/>
      <c r="CR68" s="100"/>
      <c r="CS68" s="100"/>
      <c r="CT68" s="100"/>
      <c r="CU68" s="100"/>
      <c r="CV68" s="100"/>
      <c r="CW68" s="100"/>
      <c r="CX68" s="100"/>
      <c r="CY68" s="100"/>
      <c r="CZ68" s="100"/>
      <c r="DA68" s="100"/>
      <c r="DB68" s="100"/>
      <c r="DC68" s="100"/>
      <c r="DD68" s="100"/>
      <c r="DE68" s="100"/>
      <c r="DF68" s="100"/>
      <c r="DG68" s="100"/>
      <c r="DH68" s="100"/>
      <c r="DI68" s="100"/>
      <c r="DJ68" s="100"/>
      <c r="DK68" s="100"/>
      <c r="DL68" s="100"/>
      <c r="DM68" s="100"/>
      <c r="DN68" s="100"/>
      <c r="DO68" s="100"/>
      <c r="DP68" s="100"/>
      <c r="DQ68" s="100"/>
      <c r="DR68" s="100"/>
      <c r="DS68" s="100"/>
      <c r="DT68" s="100"/>
      <c r="DU68" s="100"/>
      <c r="DV68" s="100"/>
      <c r="DW68" s="100"/>
      <c r="DX68" s="100"/>
      <c r="DY68" s="100"/>
      <c r="DZ68" s="100"/>
      <c r="EA68" s="100"/>
      <c r="EB68" s="100"/>
      <c r="EC68" s="100"/>
      <c r="ED68" s="100"/>
      <c r="EE68" s="100"/>
      <c r="EF68" s="100"/>
      <c r="EG68" s="100"/>
      <c r="EH68" s="100"/>
      <c r="EI68" s="100"/>
      <c r="EJ68" s="100"/>
      <c r="EK68" s="100"/>
      <c r="EL68" s="100"/>
      <c r="EM68" s="100"/>
      <c r="EN68" s="100"/>
      <c r="EO68" s="100"/>
      <c r="EP68" s="100"/>
      <c r="EQ68" s="100"/>
      <c r="ER68" s="100"/>
      <c r="ES68" s="100"/>
      <c r="ET68" s="100"/>
      <c r="EU68" s="100"/>
      <c r="EV68" s="100"/>
      <c r="EW68" s="100"/>
      <c r="EX68" s="100"/>
      <c r="EY68" s="100"/>
      <c r="EZ68" s="100"/>
      <c r="FA68" s="100"/>
      <c r="FB68" s="100"/>
      <c r="FC68" s="100"/>
      <c r="FD68" s="100"/>
      <c r="FE68" s="100"/>
      <c r="FF68" s="100"/>
      <c r="FG68" s="100"/>
      <c r="FH68" s="100"/>
      <c r="FI68" s="100"/>
      <c r="FJ68" s="100"/>
      <c r="FK68" s="100"/>
      <c r="FL68" s="100"/>
      <c r="FM68" s="100"/>
      <c r="FN68" s="100"/>
      <c r="FO68" s="100"/>
      <c r="FP68" s="100"/>
      <c r="FQ68" s="100"/>
      <c r="FR68" s="100"/>
      <c r="FS68" s="100"/>
      <c r="FT68" s="100"/>
      <c r="FU68" s="100"/>
      <c r="FV68" s="100"/>
      <c r="FW68" s="100"/>
      <c r="FX68" s="100"/>
      <c r="FY68" s="100"/>
      <c r="FZ68" s="100"/>
      <c r="GA68" s="100"/>
      <c r="GB68" s="100"/>
      <c r="GC68" s="100"/>
      <c r="GD68" s="100"/>
      <c r="GE68" s="100"/>
      <c r="GF68" s="100"/>
      <c r="GG68" s="100"/>
      <c r="GH68" s="100"/>
      <c r="GI68" s="100"/>
      <c r="GJ68" s="100"/>
      <c r="GK68" s="100"/>
      <c r="GL68" s="100"/>
      <c r="GM68" s="100"/>
      <c r="GN68" s="100"/>
      <c r="GO68" s="100"/>
      <c r="GP68" s="100"/>
    </row>
    <row r="69" spans="1:198" s="108" customFormat="1" ht="18" customHeight="1" thickBot="1" x14ac:dyDescent="0.3">
      <c r="A69" s="179"/>
      <c r="B69" s="180"/>
      <c r="C69" s="307" t="s">
        <v>76</v>
      </c>
      <c r="D69" s="307"/>
      <c r="E69" s="307"/>
      <c r="F69" s="307"/>
      <c r="G69" s="181">
        <f>+G67+G68</f>
        <v>4857133536</v>
      </c>
      <c r="H69" s="201">
        <f>+G69/138000000000</f>
        <v>3.5196619826086954E-2</v>
      </c>
      <c r="I69" s="182"/>
      <c r="J69" s="174"/>
      <c r="K69" s="183"/>
      <c r="L69" s="183"/>
      <c r="M69" s="133">
        <f t="shared" si="1"/>
        <v>0</v>
      </c>
      <c r="N69" s="133"/>
      <c r="O69" s="133"/>
      <c r="P69" s="133"/>
      <c r="Q69" s="100"/>
      <c r="R69" s="100"/>
      <c r="S69" s="100"/>
      <c r="T69" s="100"/>
      <c r="U69" s="100"/>
      <c r="V69" s="100"/>
      <c r="W69" s="100"/>
      <c r="X69" s="100"/>
      <c r="Y69" s="100"/>
      <c r="Z69" s="100"/>
      <c r="AA69" s="100"/>
      <c r="AB69" s="100"/>
      <c r="AC69" s="100"/>
      <c r="AD69" s="100"/>
      <c r="AE69" s="100"/>
      <c r="AF69" s="100"/>
      <c r="AG69" s="100"/>
      <c r="AH69" s="100"/>
      <c r="AI69" s="100"/>
      <c r="AJ69" s="100"/>
      <c r="AK69" s="100"/>
      <c r="AL69" s="100"/>
      <c r="AM69" s="100"/>
      <c r="AN69" s="100"/>
      <c r="AO69" s="100"/>
      <c r="AP69" s="100"/>
      <c r="AQ69" s="100"/>
      <c r="AR69" s="100"/>
      <c r="AS69" s="100"/>
      <c r="AT69" s="100"/>
      <c r="AU69" s="100"/>
      <c r="AV69" s="100"/>
      <c r="AW69" s="100"/>
      <c r="AX69" s="100"/>
      <c r="AY69" s="100"/>
      <c r="AZ69" s="100"/>
      <c r="BA69" s="100"/>
      <c r="BB69" s="100"/>
      <c r="BC69" s="100"/>
      <c r="BD69" s="100"/>
      <c r="BE69" s="100"/>
      <c r="BF69" s="100"/>
      <c r="BG69" s="100"/>
      <c r="BH69" s="100"/>
      <c r="BI69" s="100"/>
      <c r="BJ69" s="100"/>
      <c r="BK69" s="100"/>
      <c r="BL69" s="100"/>
      <c r="BM69" s="100"/>
      <c r="BN69" s="100"/>
      <c r="BO69" s="100"/>
      <c r="BP69" s="100"/>
      <c r="BQ69" s="100"/>
      <c r="BR69" s="100"/>
      <c r="BS69" s="100"/>
      <c r="BT69" s="100"/>
      <c r="BU69" s="100"/>
      <c r="BV69" s="100"/>
      <c r="BW69" s="100"/>
      <c r="BX69" s="100"/>
      <c r="BY69" s="100"/>
      <c r="BZ69" s="100"/>
      <c r="CA69" s="100"/>
      <c r="CB69" s="100"/>
      <c r="CC69" s="100"/>
      <c r="CD69" s="100"/>
      <c r="CE69" s="100"/>
      <c r="CF69" s="100"/>
      <c r="CG69" s="100"/>
      <c r="CH69" s="100"/>
      <c r="CI69" s="100"/>
      <c r="CJ69" s="100"/>
      <c r="CK69" s="100"/>
      <c r="CL69" s="100"/>
      <c r="CM69" s="100"/>
      <c r="CN69" s="100"/>
      <c r="CO69" s="100"/>
      <c r="CP69" s="100"/>
      <c r="CQ69" s="100"/>
      <c r="CR69" s="100"/>
      <c r="CS69" s="100"/>
      <c r="CT69" s="100"/>
      <c r="CU69" s="100"/>
      <c r="CV69" s="100"/>
      <c r="CW69" s="100"/>
      <c r="CX69" s="100"/>
      <c r="CY69" s="100"/>
      <c r="CZ69" s="100"/>
      <c r="DA69" s="100"/>
      <c r="DB69" s="100"/>
      <c r="DC69" s="100"/>
      <c r="DD69" s="100"/>
      <c r="DE69" s="100"/>
      <c r="DF69" s="100"/>
      <c r="DG69" s="100"/>
      <c r="DH69" s="100"/>
      <c r="DI69" s="100"/>
      <c r="DJ69" s="100"/>
      <c r="DK69" s="100"/>
      <c r="DL69" s="100"/>
      <c r="DM69" s="100"/>
      <c r="DN69" s="100"/>
      <c r="DO69" s="100"/>
      <c r="DP69" s="100"/>
      <c r="DQ69" s="100"/>
      <c r="DR69" s="100"/>
      <c r="DS69" s="100"/>
      <c r="DT69" s="100"/>
      <c r="DU69" s="100"/>
      <c r="DV69" s="100"/>
      <c r="DW69" s="100"/>
      <c r="DX69" s="100"/>
      <c r="DY69" s="100"/>
      <c r="DZ69" s="100"/>
      <c r="EA69" s="100"/>
      <c r="EB69" s="100"/>
      <c r="EC69" s="100"/>
      <c r="ED69" s="100"/>
      <c r="EE69" s="100"/>
      <c r="EF69" s="100"/>
      <c r="EG69" s="100"/>
      <c r="EH69" s="100"/>
      <c r="EI69" s="100"/>
      <c r="EJ69" s="100"/>
      <c r="EK69" s="100"/>
      <c r="EL69" s="100"/>
      <c r="EM69" s="100"/>
      <c r="EN69" s="100"/>
      <c r="EO69" s="100"/>
      <c r="EP69" s="100"/>
      <c r="EQ69" s="100"/>
      <c r="ER69" s="100"/>
      <c r="ES69" s="100"/>
      <c r="ET69" s="100"/>
      <c r="EU69" s="100"/>
      <c r="EV69" s="100"/>
      <c r="EW69" s="100"/>
      <c r="EX69" s="100"/>
      <c r="EY69" s="100"/>
      <c r="EZ69" s="100"/>
      <c r="FA69" s="100"/>
      <c r="FB69" s="100"/>
      <c r="FC69" s="100"/>
      <c r="FD69" s="100"/>
      <c r="FE69" s="100"/>
      <c r="FF69" s="100"/>
      <c r="FG69" s="100"/>
      <c r="FH69" s="100"/>
      <c r="FI69" s="100"/>
      <c r="FJ69" s="100"/>
      <c r="FK69" s="100"/>
      <c r="FL69" s="100"/>
      <c r="FM69" s="100"/>
      <c r="FN69" s="100"/>
      <c r="FO69" s="100"/>
      <c r="FP69" s="100"/>
      <c r="FQ69" s="100"/>
      <c r="FR69" s="100"/>
      <c r="FS69" s="100"/>
      <c r="FT69" s="100"/>
      <c r="FU69" s="100"/>
      <c r="FV69" s="100"/>
      <c r="FW69" s="100"/>
      <c r="FX69" s="100"/>
      <c r="FY69" s="100"/>
      <c r="FZ69" s="100"/>
      <c r="GA69" s="100"/>
      <c r="GB69" s="100"/>
      <c r="GC69" s="100"/>
      <c r="GD69" s="100"/>
      <c r="GE69" s="100"/>
      <c r="GF69" s="100"/>
      <c r="GG69" s="100"/>
      <c r="GH69" s="100"/>
      <c r="GI69" s="100"/>
      <c r="GJ69" s="100"/>
      <c r="GK69" s="100"/>
      <c r="GL69" s="100"/>
      <c r="GM69" s="100"/>
      <c r="GN69" s="100"/>
      <c r="GO69" s="100"/>
      <c r="GP69" s="100"/>
    </row>
    <row r="70" spans="1:198" ht="20.100000000000001" customHeight="1" x14ac:dyDescent="0.25">
      <c r="B70" s="329" t="s">
        <v>77</v>
      </c>
      <c r="C70" s="330"/>
      <c r="D70" s="330"/>
      <c r="E70" s="330"/>
      <c r="F70" s="330"/>
      <c r="G70" s="331"/>
      <c r="H70" s="184"/>
      <c r="I70" s="185"/>
      <c r="L70" s="186"/>
      <c r="M70" s="133">
        <f t="shared" si="1"/>
        <v>0</v>
      </c>
      <c r="N70" s="133"/>
      <c r="O70" s="133"/>
      <c r="P70" s="133"/>
    </row>
    <row r="71" spans="1:198" ht="36.75" customHeight="1" x14ac:dyDescent="0.25">
      <c r="B71" s="313" t="s">
        <v>78</v>
      </c>
      <c r="C71" s="314"/>
      <c r="D71" s="314"/>
      <c r="E71" s="314"/>
      <c r="F71" s="314"/>
      <c r="G71" s="315"/>
      <c r="H71" s="187"/>
      <c r="I71" s="133"/>
      <c r="M71" s="133">
        <f t="shared" si="1"/>
        <v>0</v>
      </c>
      <c r="N71" s="133"/>
      <c r="O71" s="133"/>
      <c r="P71" s="133"/>
    </row>
    <row r="72" spans="1:198" ht="30" customHeight="1" x14ac:dyDescent="0.25">
      <c r="B72" s="313" t="s">
        <v>79</v>
      </c>
      <c r="C72" s="314"/>
      <c r="D72" s="314"/>
      <c r="E72" s="314"/>
      <c r="F72" s="314"/>
      <c r="G72" s="315"/>
      <c r="H72" s="168"/>
      <c r="I72" s="187"/>
      <c r="K72" s="187"/>
      <c r="M72" s="133">
        <f t="shared" si="1"/>
        <v>0</v>
      </c>
      <c r="N72" s="133"/>
      <c r="O72" s="133"/>
      <c r="P72" s="133"/>
      <c r="R72" s="187"/>
    </row>
    <row r="73" spans="1:198" ht="20.100000000000001" customHeight="1" x14ac:dyDescent="0.25">
      <c r="B73" s="313" t="s">
        <v>80</v>
      </c>
      <c r="C73" s="314"/>
      <c r="D73" s="314"/>
      <c r="E73" s="314"/>
      <c r="F73" s="314"/>
      <c r="G73" s="315"/>
      <c r="H73" s="133"/>
      <c r="I73" s="187"/>
      <c r="M73" s="133">
        <f t="shared" si="1"/>
        <v>0</v>
      </c>
      <c r="N73" s="133"/>
      <c r="O73" s="133"/>
      <c r="P73" s="133"/>
      <c r="Q73" s="187"/>
    </row>
    <row r="74" spans="1:198" ht="35.450000000000003" customHeight="1" x14ac:dyDescent="0.25">
      <c r="B74" s="313" t="s">
        <v>81</v>
      </c>
      <c r="C74" s="314"/>
      <c r="D74" s="314"/>
      <c r="E74" s="314"/>
      <c r="F74" s="314"/>
      <c r="G74" s="315"/>
      <c r="H74" s="174"/>
      <c r="J74" s="187"/>
      <c r="L74" s="187"/>
      <c r="M74" s="133">
        <f t="shared" si="1"/>
        <v>0</v>
      </c>
      <c r="N74" s="133"/>
      <c r="O74" s="133"/>
      <c r="P74" s="133"/>
    </row>
    <row r="75" spans="1:198" ht="15.6" customHeight="1" x14ac:dyDescent="0.25">
      <c r="B75" s="313" t="s">
        <v>82</v>
      </c>
      <c r="C75" s="314"/>
      <c r="D75" s="314"/>
      <c r="E75" s="314"/>
      <c r="F75" s="314"/>
      <c r="G75" s="315"/>
      <c r="M75" s="133">
        <f t="shared" si="1"/>
        <v>0</v>
      </c>
      <c r="N75" s="133"/>
      <c r="O75" s="133"/>
      <c r="P75" s="133"/>
    </row>
    <row r="76" spans="1:198" ht="14.45" customHeight="1" x14ac:dyDescent="0.25">
      <c r="B76" s="313" t="s">
        <v>83</v>
      </c>
      <c r="C76" s="314"/>
      <c r="D76" s="314"/>
      <c r="E76" s="314"/>
      <c r="F76" s="314"/>
      <c r="G76" s="315"/>
      <c r="M76" s="133">
        <f t="shared" si="1"/>
        <v>0</v>
      </c>
      <c r="N76" s="133"/>
      <c r="O76" s="133"/>
      <c r="P76" s="133"/>
    </row>
    <row r="77" spans="1:198" ht="22.35" customHeight="1" x14ac:dyDescent="0.25">
      <c r="B77" s="313" t="s">
        <v>84</v>
      </c>
      <c r="C77" s="314"/>
      <c r="D77" s="314"/>
      <c r="E77" s="314"/>
      <c r="F77" s="314"/>
      <c r="G77" s="315"/>
      <c r="M77" s="133">
        <f t="shared" si="1"/>
        <v>0</v>
      </c>
      <c r="N77" s="133"/>
      <c r="O77" s="133"/>
      <c r="P77" s="133"/>
    </row>
    <row r="78" spans="1:198" ht="30.6" customHeight="1" x14ac:dyDescent="0.25">
      <c r="B78" s="313" t="s">
        <v>85</v>
      </c>
      <c r="C78" s="314"/>
      <c r="D78" s="314"/>
      <c r="E78" s="314"/>
      <c r="F78" s="314"/>
      <c r="G78" s="315"/>
    </row>
    <row r="79" spans="1:198" ht="30.75" customHeight="1" x14ac:dyDescent="0.25">
      <c r="B79" s="313" t="s">
        <v>86</v>
      </c>
      <c r="C79" s="314"/>
      <c r="D79" s="314"/>
      <c r="E79" s="314"/>
      <c r="F79" s="314"/>
      <c r="G79" s="315"/>
    </row>
    <row r="80" spans="1:198" ht="30" customHeight="1" x14ac:dyDescent="0.25">
      <c r="B80" s="326" t="s">
        <v>87</v>
      </c>
      <c r="C80" s="327"/>
      <c r="D80" s="327"/>
      <c r="E80" s="327"/>
      <c r="F80" s="327"/>
      <c r="G80" s="328"/>
    </row>
    <row r="81" spans="2:7" ht="50.85" customHeight="1" x14ac:dyDescent="0.25">
      <c r="B81" s="313" t="s">
        <v>88</v>
      </c>
      <c r="C81" s="314"/>
      <c r="D81" s="314"/>
      <c r="E81" s="314"/>
      <c r="F81" s="314"/>
      <c r="G81" s="315"/>
    </row>
    <row r="82" spans="2:7" ht="37.700000000000003" customHeight="1" x14ac:dyDescent="0.25">
      <c r="B82" s="313" t="s">
        <v>89</v>
      </c>
      <c r="C82" s="314"/>
      <c r="D82" s="314"/>
      <c r="E82" s="314"/>
      <c r="F82" s="314"/>
      <c r="G82" s="315"/>
    </row>
    <row r="83" spans="2:7" ht="25.35" customHeight="1" x14ac:dyDescent="0.25">
      <c r="B83" s="323" t="s">
        <v>90</v>
      </c>
      <c r="C83" s="324"/>
      <c r="D83" s="324"/>
      <c r="E83" s="324"/>
      <c r="F83" s="324"/>
      <c r="G83" s="325"/>
    </row>
    <row r="84" spans="2:7" ht="27.6" customHeight="1" x14ac:dyDescent="0.25">
      <c r="B84" s="320" t="s">
        <v>117</v>
      </c>
      <c r="C84" s="321"/>
      <c r="D84" s="321"/>
      <c r="E84" s="321"/>
      <c r="F84" s="321"/>
      <c r="G84" s="322"/>
    </row>
    <row r="85" spans="2:7" ht="36.6" customHeight="1" x14ac:dyDescent="0.25">
      <c r="B85" s="316" t="s">
        <v>118</v>
      </c>
      <c r="C85" s="317"/>
      <c r="D85" s="317"/>
      <c r="E85" s="317"/>
      <c r="F85" s="317"/>
      <c r="G85" s="318"/>
    </row>
    <row r="86" spans="2:7" ht="49.7" customHeight="1" x14ac:dyDescent="0.25">
      <c r="B86" s="316" t="s">
        <v>119</v>
      </c>
      <c r="C86" s="317"/>
      <c r="D86" s="317"/>
      <c r="E86" s="317"/>
      <c r="F86" s="317"/>
      <c r="G86" s="318"/>
    </row>
    <row r="87" spans="2:7" ht="40.35" customHeight="1" thickBot="1" x14ac:dyDescent="0.3">
      <c r="B87" s="253" t="s">
        <v>92</v>
      </c>
      <c r="C87" s="254"/>
      <c r="D87" s="254"/>
      <c r="E87" s="254"/>
      <c r="F87" s="254"/>
      <c r="G87" s="255"/>
    </row>
  </sheetData>
  <mergeCells count="48">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 ref="B73:G73"/>
    <mergeCell ref="B74:G74"/>
    <mergeCell ref="B75:G75"/>
    <mergeCell ref="B76:G76"/>
    <mergeCell ref="B77:G77"/>
    <mergeCell ref="C68:F68"/>
    <mergeCell ref="C47:F47"/>
    <mergeCell ref="B48:G48"/>
    <mergeCell ref="B49:B51"/>
    <mergeCell ref="C49:C51"/>
    <mergeCell ref="D49:D51"/>
    <mergeCell ref="F49:F50"/>
    <mergeCell ref="C64:F64"/>
    <mergeCell ref="C65:F65"/>
    <mergeCell ref="C66:F66"/>
    <mergeCell ref="C67:F67"/>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N56"/>
  <sheetViews>
    <sheetView zoomScale="40" zoomScaleNormal="40" workbookViewId="0">
      <pane xSplit="1" ySplit="9" topLeftCell="B10" activePane="bottomRight" state="frozen"/>
      <selection activeCell="B10" sqref="B10:D10"/>
      <selection pane="topRight" activeCell="B10" sqref="B10:D10"/>
      <selection pane="bottomLeft" activeCell="B10" sqref="B10:D10"/>
      <selection pane="bottomRight" activeCell="V10" sqref="V10:V12"/>
    </sheetView>
  </sheetViews>
  <sheetFormatPr baseColWidth="10" defaultColWidth="10.140625" defaultRowHeight="18" x14ac:dyDescent="0.25"/>
  <cols>
    <col min="1" max="1" width="49.42578125" style="55" customWidth="1"/>
    <col min="2" max="21" width="3.28515625" style="55" customWidth="1"/>
    <col min="22" max="22" width="113.42578125" style="55" customWidth="1"/>
    <col min="23" max="25" width="17.85546875" style="68" bestFit="1" customWidth="1"/>
    <col min="26" max="27" width="17.42578125" style="68" customWidth="1"/>
    <col min="28" max="28" width="18.42578125" style="68" customWidth="1"/>
    <col min="29" max="29" width="15.85546875" style="68" customWidth="1"/>
    <col min="30" max="33" width="18.7109375" style="68" customWidth="1"/>
    <col min="34" max="34" width="17.42578125" style="68" customWidth="1"/>
    <col min="35" max="40" width="20.140625" style="68" customWidth="1"/>
    <col min="41" max="231" width="10.140625" style="55"/>
    <col min="232" max="232" width="36.28515625" style="55" customWidth="1"/>
    <col min="233" max="256" width="3.28515625" style="55" customWidth="1"/>
    <col min="257" max="257" width="44.140625" style="55" customWidth="1"/>
    <col min="258" max="275" width="9.85546875" style="55" customWidth="1"/>
    <col min="276" max="487" width="10.140625" style="55"/>
    <col min="488" max="488" width="36.28515625" style="55" customWidth="1"/>
    <col min="489" max="512" width="3.28515625" style="55" customWidth="1"/>
    <col min="513" max="513" width="44.140625" style="55" customWidth="1"/>
    <col min="514" max="531" width="9.85546875" style="55" customWidth="1"/>
    <col min="532" max="743" width="10.140625" style="55"/>
    <col min="744" max="744" width="36.28515625" style="55" customWidth="1"/>
    <col min="745" max="768" width="3.28515625" style="55" customWidth="1"/>
    <col min="769" max="769" width="44.140625" style="55" customWidth="1"/>
    <col min="770" max="787" width="9.85546875" style="55" customWidth="1"/>
    <col min="788" max="999" width="10.140625" style="55"/>
    <col min="1000" max="1000" width="36.28515625" style="55" customWidth="1"/>
    <col min="1001" max="1024" width="3.28515625" style="55" customWidth="1"/>
    <col min="1025" max="1025" width="44.140625" style="55" customWidth="1"/>
    <col min="1026" max="1043" width="9.85546875" style="55" customWidth="1"/>
    <col min="1044" max="1255" width="10.140625" style="55"/>
    <col min="1256" max="1256" width="36.28515625" style="55" customWidth="1"/>
    <col min="1257" max="1280" width="3.28515625" style="55" customWidth="1"/>
    <col min="1281" max="1281" width="44.140625" style="55" customWidth="1"/>
    <col min="1282" max="1299" width="9.85546875" style="55" customWidth="1"/>
    <col min="1300" max="1511" width="10.140625" style="55"/>
    <col min="1512" max="1512" width="36.28515625" style="55" customWidth="1"/>
    <col min="1513" max="1536" width="3.28515625" style="55" customWidth="1"/>
    <col min="1537" max="1537" width="44.140625" style="55" customWidth="1"/>
    <col min="1538" max="1555" width="9.85546875" style="55" customWidth="1"/>
    <col min="1556" max="1767" width="10.140625" style="55"/>
    <col min="1768" max="1768" width="36.28515625" style="55" customWidth="1"/>
    <col min="1769" max="1792" width="3.28515625" style="55" customWidth="1"/>
    <col min="1793" max="1793" width="44.140625" style="55" customWidth="1"/>
    <col min="1794" max="1811" width="9.85546875" style="55" customWidth="1"/>
    <col min="1812" max="2023" width="10.140625" style="55"/>
    <col min="2024" max="2024" width="36.28515625" style="55" customWidth="1"/>
    <col min="2025" max="2048" width="3.28515625" style="55" customWidth="1"/>
    <col min="2049" max="2049" width="44.140625" style="55" customWidth="1"/>
    <col min="2050" max="2067" width="9.85546875" style="55" customWidth="1"/>
    <col min="2068" max="2279" width="10.140625" style="55"/>
    <col min="2280" max="2280" width="36.28515625" style="55" customWidth="1"/>
    <col min="2281" max="2304" width="3.28515625" style="55" customWidth="1"/>
    <col min="2305" max="2305" width="44.140625" style="55" customWidth="1"/>
    <col min="2306" max="2323" width="9.85546875" style="55" customWidth="1"/>
    <col min="2324" max="2535" width="10.140625" style="55"/>
    <col min="2536" max="2536" width="36.28515625" style="55" customWidth="1"/>
    <col min="2537" max="2560" width="3.28515625" style="55" customWidth="1"/>
    <col min="2561" max="2561" width="44.140625" style="55" customWidth="1"/>
    <col min="2562" max="2579" width="9.85546875" style="55" customWidth="1"/>
    <col min="2580" max="2791" width="10.140625" style="55"/>
    <col min="2792" max="2792" width="36.28515625" style="55" customWidth="1"/>
    <col min="2793" max="2816" width="3.28515625" style="55" customWidth="1"/>
    <col min="2817" max="2817" width="44.140625" style="55" customWidth="1"/>
    <col min="2818" max="2835" width="9.85546875" style="55" customWidth="1"/>
    <col min="2836" max="3047" width="10.140625" style="55"/>
    <col min="3048" max="3048" width="36.28515625" style="55" customWidth="1"/>
    <col min="3049" max="3072" width="3.28515625" style="55" customWidth="1"/>
    <col min="3073" max="3073" width="44.140625" style="55" customWidth="1"/>
    <col min="3074" max="3091" width="9.85546875" style="55" customWidth="1"/>
    <col min="3092" max="3303" width="10.140625" style="55"/>
    <col min="3304" max="3304" width="36.28515625" style="55" customWidth="1"/>
    <col min="3305" max="3328" width="3.28515625" style="55" customWidth="1"/>
    <col min="3329" max="3329" width="44.140625" style="55" customWidth="1"/>
    <col min="3330" max="3347" width="9.85546875" style="55" customWidth="1"/>
    <col min="3348" max="3559" width="10.140625" style="55"/>
    <col min="3560" max="3560" width="36.28515625" style="55" customWidth="1"/>
    <col min="3561" max="3584" width="3.28515625" style="55" customWidth="1"/>
    <col min="3585" max="3585" width="44.140625" style="55" customWidth="1"/>
    <col min="3586" max="3603" width="9.85546875" style="55" customWidth="1"/>
    <col min="3604" max="3815" width="10.140625" style="55"/>
    <col min="3816" max="3816" width="36.28515625" style="55" customWidth="1"/>
    <col min="3817" max="3840" width="3.28515625" style="55" customWidth="1"/>
    <col min="3841" max="3841" width="44.140625" style="55" customWidth="1"/>
    <col min="3842" max="3859" width="9.85546875" style="55" customWidth="1"/>
    <col min="3860" max="4071" width="10.140625" style="55"/>
    <col min="4072" max="4072" width="36.28515625" style="55" customWidth="1"/>
    <col min="4073" max="4096" width="3.28515625" style="55" customWidth="1"/>
    <col min="4097" max="4097" width="44.140625" style="55" customWidth="1"/>
    <col min="4098" max="4115" width="9.85546875" style="55" customWidth="1"/>
    <col min="4116" max="4327" width="10.140625" style="55"/>
    <col min="4328" max="4328" width="36.28515625" style="55" customWidth="1"/>
    <col min="4329" max="4352" width="3.28515625" style="55" customWidth="1"/>
    <col min="4353" max="4353" width="44.140625" style="55" customWidth="1"/>
    <col min="4354" max="4371" width="9.85546875" style="55" customWidth="1"/>
    <col min="4372" max="4583" width="10.140625" style="55"/>
    <col min="4584" max="4584" width="36.28515625" style="55" customWidth="1"/>
    <col min="4585" max="4608" width="3.28515625" style="55" customWidth="1"/>
    <col min="4609" max="4609" width="44.140625" style="55" customWidth="1"/>
    <col min="4610" max="4627" width="9.85546875" style="55" customWidth="1"/>
    <col min="4628" max="4839" width="10.140625" style="55"/>
    <col min="4840" max="4840" width="36.28515625" style="55" customWidth="1"/>
    <col min="4841" max="4864" width="3.28515625" style="55" customWidth="1"/>
    <col min="4865" max="4865" width="44.140625" style="55" customWidth="1"/>
    <col min="4866" max="4883" width="9.85546875" style="55" customWidth="1"/>
    <col min="4884" max="5095" width="10.140625" style="55"/>
    <col min="5096" max="5096" width="36.28515625" style="55" customWidth="1"/>
    <col min="5097" max="5120" width="3.28515625" style="55" customWidth="1"/>
    <col min="5121" max="5121" width="44.140625" style="55" customWidth="1"/>
    <col min="5122" max="5139" width="9.85546875" style="55" customWidth="1"/>
    <col min="5140" max="5351" width="10.140625" style="55"/>
    <col min="5352" max="5352" width="36.28515625" style="55" customWidth="1"/>
    <col min="5353" max="5376" width="3.28515625" style="55" customWidth="1"/>
    <col min="5377" max="5377" width="44.140625" style="55" customWidth="1"/>
    <col min="5378" max="5395" width="9.85546875" style="55" customWidth="1"/>
    <col min="5396" max="5607" width="10.140625" style="55"/>
    <col min="5608" max="5608" width="36.28515625" style="55" customWidth="1"/>
    <col min="5609" max="5632" width="3.28515625" style="55" customWidth="1"/>
    <col min="5633" max="5633" width="44.140625" style="55" customWidth="1"/>
    <col min="5634" max="5651" width="9.85546875" style="55" customWidth="1"/>
    <col min="5652" max="5863" width="10.140625" style="55"/>
    <col min="5864" max="5864" width="36.28515625" style="55" customWidth="1"/>
    <col min="5865" max="5888" width="3.28515625" style="55" customWidth="1"/>
    <col min="5889" max="5889" width="44.140625" style="55" customWidth="1"/>
    <col min="5890" max="5907" width="9.85546875" style="55" customWidth="1"/>
    <col min="5908" max="6119" width="10.140625" style="55"/>
    <col min="6120" max="6120" width="36.28515625" style="55" customWidth="1"/>
    <col min="6121" max="6144" width="3.28515625" style="55" customWidth="1"/>
    <col min="6145" max="6145" width="44.140625" style="55" customWidth="1"/>
    <col min="6146" max="6163" width="9.85546875" style="55" customWidth="1"/>
    <col min="6164" max="6375" width="10.140625" style="55"/>
    <col min="6376" max="6376" width="36.28515625" style="55" customWidth="1"/>
    <col min="6377" max="6400" width="3.28515625" style="55" customWidth="1"/>
    <col min="6401" max="6401" width="44.140625" style="55" customWidth="1"/>
    <col min="6402" max="6419" width="9.85546875" style="55" customWidth="1"/>
    <col min="6420" max="6631" width="10.140625" style="55"/>
    <col min="6632" max="6632" width="36.28515625" style="55" customWidth="1"/>
    <col min="6633" max="6656" width="3.28515625" style="55" customWidth="1"/>
    <col min="6657" max="6657" width="44.140625" style="55" customWidth="1"/>
    <col min="6658" max="6675" width="9.85546875" style="55" customWidth="1"/>
    <col min="6676" max="6887" width="10.140625" style="55"/>
    <col min="6888" max="6888" width="36.28515625" style="55" customWidth="1"/>
    <col min="6889" max="6912" width="3.28515625" style="55" customWidth="1"/>
    <col min="6913" max="6913" width="44.140625" style="55" customWidth="1"/>
    <col min="6914" max="6931" width="9.85546875" style="55" customWidth="1"/>
    <col min="6932" max="7143" width="10.140625" style="55"/>
    <col min="7144" max="7144" width="36.28515625" style="55" customWidth="1"/>
    <col min="7145" max="7168" width="3.28515625" style="55" customWidth="1"/>
    <col min="7169" max="7169" width="44.140625" style="55" customWidth="1"/>
    <col min="7170" max="7187" width="9.85546875" style="55" customWidth="1"/>
    <col min="7188" max="7399" width="10.140625" style="55"/>
    <col min="7400" max="7400" width="36.28515625" style="55" customWidth="1"/>
    <col min="7401" max="7424" width="3.28515625" style="55" customWidth="1"/>
    <col min="7425" max="7425" width="44.140625" style="55" customWidth="1"/>
    <col min="7426" max="7443" width="9.85546875" style="55" customWidth="1"/>
    <col min="7444" max="7655" width="10.140625" style="55"/>
    <col min="7656" max="7656" width="36.28515625" style="55" customWidth="1"/>
    <col min="7657" max="7680" width="3.28515625" style="55" customWidth="1"/>
    <col min="7681" max="7681" width="44.140625" style="55" customWidth="1"/>
    <col min="7682" max="7699" width="9.85546875" style="55" customWidth="1"/>
    <col min="7700" max="7911" width="10.140625" style="55"/>
    <col min="7912" max="7912" width="36.28515625" style="55" customWidth="1"/>
    <col min="7913" max="7936" width="3.28515625" style="55" customWidth="1"/>
    <col min="7937" max="7937" width="44.140625" style="55" customWidth="1"/>
    <col min="7938" max="7955" width="9.85546875" style="55" customWidth="1"/>
    <col min="7956" max="8167" width="10.140625" style="55"/>
    <col min="8168" max="8168" width="36.28515625" style="55" customWidth="1"/>
    <col min="8169" max="8192" width="3.28515625" style="55" customWidth="1"/>
    <col min="8193" max="8193" width="44.140625" style="55" customWidth="1"/>
    <col min="8194" max="8211" width="9.85546875" style="55" customWidth="1"/>
    <col min="8212" max="8423" width="10.140625" style="55"/>
    <col min="8424" max="8424" width="36.28515625" style="55" customWidth="1"/>
    <col min="8425" max="8448" width="3.28515625" style="55" customWidth="1"/>
    <col min="8449" max="8449" width="44.140625" style="55" customWidth="1"/>
    <col min="8450" max="8467" width="9.85546875" style="55" customWidth="1"/>
    <col min="8468" max="8679" width="10.140625" style="55"/>
    <col min="8680" max="8680" width="36.28515625" style="55" customWidth="1"/>
    <col min="8681" max="8704" width="3.28515625" style="55" customWidth="1"/>
    <col min="8705" max="8705" width="44.140625" style="55" customWidth="1"/>
    <col min="8706" max="8723" width="9.85546875" style="55" customWidth="1"/>
    <col min="8724" max="8935" width="10.140625" style="55"/>
    <col min="8936" max="8936" width="36.28515625" style="55" customWidth="1"/>
    <col min="8937" max="8960" width="3.28515625" style="55" customWidth="1"/>
    <col min="8961" max="8961" width="44.140625" style="55" customWidth="1"/>
    <col min="8962" max="8979" width="9.85546875" style="55" customWidth="1"/>
    <col min="8980" max="9191" width="10.140625" style="55"/>
    <col min="9192" max="9192" width="36.28515625" style="55" customWidth="1"/>
    <col min="9193" max="9216" width="3.28515625" style="55" customWidth="1"/>
    <col min="9217" max="9217" width="44.140625" style="55" customWidth="1"/>
    <col min="9218" max="9235" width="9.85546875" style="55" customWidth="1"/>
    <col min="9236" max="9447" width="10.140625" style="55"/>
    <col min="9448" max="9448" width="36.28515625" style="55" customWidth="1"/>
    <col min="9449" max="9472" width="3.28515625" style="55" customWidth="1"/>
    <col min="9473" max="9473" width="44.140625" style="55" customWidth="1"/>
    <col min="9474" max="9491" width="9.85546875" style="55" customWidth="1"/>
    <col min="9492" max="9703" width="10.140625" style="55"/>
    <col min="9704" max="9704" width="36.28515625" style="55" customWidth="1"/>
    <col min="9705" max="9728" width="3.28515625" style="55" customWidth="1"/>
    <col min="9729" max="9729" width="44.140625" style="55" customWidth="1"/>
    <col min="9730" max="9747" width="9.85546875" style="55" customWidth="1"/>
    <col min="9748" max="9959" width="10.140625" style="55"/>
    <col min="9960" max="9960" width="36.28515625" style="55" customWidth="1"/>
    <col min="9961" max="9984" width="3.28515625" style="55" customWidth="1"/>
    <col min="9985" max="9985" width="44.140625" style="55" customWidth="1"/>
    <col min="9986" max="10003" width="9.85546875" style="55" customWidth="1"/>
    <col min="10004" max="10215" width="10.140625" style="55"/>
    <col min="10216" max="10216" width="36.28515625" style="55" customWidth="1"/>
    <col min="10217" max="10240" width="3.28515625" style="55" customWidth="1"/>
    <col min="10241" max="10241" width="44.140625" style="55" customWidth="1"/>
    <col min="10242" max="10259" width="9.85546875" style="55" customWidth="1"/>
    <col min="10260" max="10471" width="10.140625" style="55"/>
    <col min="10472" max="10472" width="36.28515625" style="55" customWidth="1"/>
    <col min="10473" max="10496" width="3.28515625" style="55" customWidth="1"/>
    <col min="10497" max="10497" width="44.140625" style="55" customWidth="1"/>
    <col min="10498" max="10515" width="9.85546875" style="55" customWidth="1"/>
    <col min="10516" max="10727" width="10.140625" style="55"/>
    <col min="10728" max="10728" width="36.28515625" style="55" customWidth="1"/>
    <col min="10729" max="10752" width="3.28515625" style="55" customWidth="1"/>
    <col min="10753" max="10753" width="44.140625" style="55" customWidth="1"/>
    <col min="10754" max="10771" width="9.85546875" style="55" customWidth="1"/>
    <col min="10772" max="10983" width="10.140625" style="55"/>
    <col min="10984" max="10984" width="36.28515625" style="55" customWidth="1"/>
    <col min="10985" max="11008" width="3.28515625" style="55" customWidth="1"/>
    <col min="11009" max="11009" width="44.140625" style="55" customWidth="1"/>
    <col min="11010" max="11027" width="9.85546875" style="55" customWidth="1"/>
    <col min="11028" max="11239" width="10.140625" style="55"/>
    <col min="11240" max="11240" width="36.28515625" style="55" customWidth="1"/>
    <col min="11241" max="11264" width="3.28515625" style="55" customWidth="1"/>
    <col min="11265" max="11265" width="44.140625" style="55" customWidth="1"/>
    <col min="11266" max="11283" width="9.85546875" style="55" customWidth="1"/>
    <col min="11284" max="11495" width="10.140625" style="55"/>
    <col min="11496" max="11496" width="36.28515625" style="55" customWidth="1"/>
    <col min="11497" max="11520" width="3.28515625" style="55" customWidth="1"/>
    <col min="11521" max="11521" width="44.140625" style="55" customWidth="1"/>
    <col min="11522" max="11539" width="9.85546875" style="55" customWidth="1"/>
    <col min="11540" max="11751" width="10.140625" style="55"/>
    <col min="11752" max="11752" width="36.28515625" style="55" customWidth="1"/>
    <col min="11753" max="11776" width="3.28515625" style="55" customWidth="1"/>
    <col min="11777" max="11777" width="44.140625" style="55" customWidth="1"/>
    <col min="11778" max="11795" width="9.85546875" style="55" customWidth="1"/>
    <col min="11796" max="12007" width="10.140625" style="55"/>
    <col min="12008" max="12008" width="36.28515625" style="55" customWidth="1"/>
    <col min="12009" max="12032" width="3.28515625" style="55" customWidth="1"/>
    <col min="12033" max="12033" width="44.140625" style="55" customWidth="1"/>
    <col min="12034" max="12051" width="9.85546875" style="55" customWidth="1"/>
    <col min="12052" max="12263" width="10.140625" style="55"/>
    <col min="12264" max="12264" width="36.28515625" style="55" customWidth="1"/>
    <col min="12265" max="12288" width="3.28515625" style="55" customWidth="1"/>
    <col min="12289" max="12289" width="44.140625" style="55" customWidth="1"/>
    <col min="12290" max="12307" width="9.85546875" style="55" customWidth="1"/>
    <col min="12308" max="12519" width="10.140625" style="55"/>
    <col min="12520" max="12520" width="36.28515625" style="55" customWidth="1"/>
    <col min="12521" max="12544" width="3.28515625" style="55" customWidth="1"/>
    <col min="12545" max="12545" width="44.140625" style="55" customWidth="1"/>
    <col min="12546" max="12563" width="9.85546875" style="55" customWidth="1"/>
    <col min="12564" max="12775" width="10.140625" style="55"/>
    <col min="12776" max="12776" width="36.28515625" style="55" customWidth="1"/>
    <col min="12777" max="12800" width="3.28515625" style="55" customWidth="1"/>
    <col min="12801" max="12801" width="44.140625" style="55" customWidth="1"/>
    <col min="12802" max="12819" width="9.85546875" style="55" customWidth="1"/>
    <col min="12820" max="13031" width="10.140625" style="55"/>
    <col min="13032" max="13032" width="36.28515625" style="55" customWidth="1"/>
    <col min="13033" max="13056" width="3.28515625" style="55" customWidth="1"/>
    <col min="13057" max="13057" width="44.140625" style="55" customWidth="1"/>
    <col min="13058" max="13075" width="9.85546875" style="55" customWidth="1"/>
    <col min="13076" max="13287" width="10.140625" style="55"/>
    <col min="13288" max="13288" width="36.28515625" style="55" customWidth="1"/>
    <col min="13289" max="13312" width="3.28515625" style="55" customWidth="1"/>
    <col min="13313" max="13313" width="44.140625" style="55" customWidth="1"/>
    <col min="13314" max="13331" width="9.85546875" style="55" customWidth="1"/>
    <col min="13332" max="13543" width="10.140625" style="55"/>
    <col min="13544" max="13544" width="36.28515625" style="55" customWidth="1"/>
    <col min="13545" max="13568" width="3.28515625" style="55" customWidth="1"/>
    <col min="13569" max="13569" width="44.140625" style="55" customWidth="1"/>
    <col min="13570" max="13587" width="9.85546875" style="55" customWidth="1"/>
    <col min="13588" max="13799" width="10.140625" style="55"/>
    <col min="13800" max="13800" width="36.28515625" style="55" customWidth="1"/>
    <col min="13801" max="13824" width="3.28515625" style="55" customWidth="1"/>
    <col min="13825" max="13825" width="44.140625" style="55" customWidth="1"/>
    <col min="13826" max="13843" width="9.85546875" style="55" customWidth="1"/>
    <col min="13844" max="14055" width="10.140625" style="55"/>
    <col min="14056" max="14056" width="36.28515625" style="55" customWidth="1"/>
    <col min="14057" max="14080" width="3.28515625" style="55" customWidth="1"/>
    <col min="14081" max="14081" width="44.140625" style="55" customWidth="1"/>
    <col min="14082" max="14099" width="9.85546875" style="55" customWidth="1"/>
    <col min="14100" max="14311" width="10.140625" style="55"/>
    <col min="14312" max="14312" width="36.28515625" style="55" customWidth="1"/>
    <col min="14313" max="14336" width="3.28515625" style="55" customWidth="1"/>
    <col min="14337" max="14337" width="44.140625" style="55" customWidth="1"/>
    <col min="14338" max="14355" width="9.85546875" style="55" customWidth="1"/>
    <col min="14356" max="14567" width="10.140625" style="55"/>
    <col min="14568" max="14568" width="36.28515625" style="55" customWidth="1"/>
    <col min="14569" max="14592" width="3.28515625" style="55" customWidth="1"/>
    <col min="14593" max="14593" width="44.140625" style="55" customWidth="1"/>
    <col min="14594" max="14611" width="9.85546875" style="55" customWidth="1"/>
    <col min="14612" max="14823" width="10.140625" style="55"/>
    <col min="14824" max="14824" width="36.28515625" style="55" customWidth="1"/>
    <col min="14825" max="14848" width="3.28515625" style="55" customWidth="1"/>
    <col min="14849" max="14849" width="44.140625" style="55" customWidth="1"/>
    <col min="14850" max="14867" width="9.85546875" style="55" customWidth="1"/>
    <col min="14868" max="15079" width="10.140625" style="55"/>
    <col min="15080" max="15080" width="36.28515625" style="55" customWidth="1"/>
    <col min="15081" max="15104" width="3.28515625" style="55" customWidth="1"/>
    <col min="15105" max="15105" width="44.140625" style="55" customWidth="1"/>
    <col min="15106" max="15123" width="9.85546875" style="55" customWidth="1"/>
    <col min="15124" max="15335" width="10.140625" style="55"/>
    <col min="15336" max="15336" width="36.28515625" style="55" customWidth="1"/>
    <col min="15337" max="15360" width="3.28515625" style="55" customWidth="1"/>
    <col min="15361" max="15361" width="44.140625" style="55" customWidth="1"/>
    <col min="15362" max="15379" width="9.85546875" style="55" customWidth="1"/>
    <col min="15380" max="15591" width="10.140625" style="55"/>
    <col min="15592" max="15592" width="36.28515625" style="55" customWidth="1"/>
    <col min="15593" max="15616" width="3.28515625" style="55" customWidth="1"/>
    <col min="15617" max="15617" width="44.140625" style="55" customWidth="1"/>
    <col min="15618" max="15635" width="9.85546875" style="55" customWidth="1"/>
    <col min="15636" max="15847" width="10.140625" style="55"/>
    <col min="15848" max="15848" width="36.28515625" style="55" customWidth="1"/>
    <col min="15849" max="15872" width="3.28515625" style="55" customWidth="1"/>
    <col min="15873" max="15873" width="44.140625" style="55" customWidth="1"/>
    <col min="15874" max="15891" width="9.85546875" style="55" customWidth="1"/>
    <col min="15892" max="16103" width="10.140625" style="55"/>
    <col min="16104" max="16104" width="36.28515625" style="55" customWidth="1"/>
    <col min="16105" max="16128" width="3.28515625" style="55" customWidth="1"/>
    <col min="16129" max="16129" width="44.140625" style="55" customWidth="1"/>
    <col min="16130" max="16384" width="9.85546875" style="55" customWidth="1"/>
  </cols>
  <sheetData>
    <row r="1" spans="1:40" ht="11.25" customHeight="1" thickTop="1" x14ac:dyDescent="0.25">
      <c r="A1" s="336" t="s">
        <v>0</v>
      </c>
      <c r="B1" s="337"/>
      <c r="C1" s="337"/>
      <c r="D1" s="337"/>
      <c r="E1" s="337"/>
      <c r="F1" s="337"/>
      <c r="G1" s="337"/>
      <c r="H1" s="337"/>
      <c r="I1" s="337"/>
      <c r="J1" s="337"/>
      <c r="K1" s="337"/>
      <c r="L1" s="337"/>
      <c r="M1" s="337"/>
      <c r="N1" s="337"/>
      <c r="O1" s="337"/>
      <c r="P1" s="337"/>
      <c r="Q1" s="337"/>
      <c r="R1" s="337"/>
      <c r="S1" s="337"/>
      <c r="T1" s="337"/>
      <c r="U1" s="337"/>
      <c r="V1" s="337"/>
      <c r="W1" s="337"/>
      <c r="X1" s="337"/>
      <c r="Y1" s="337"/>
      <c r="Z1" s="337"/>
      <c r="AA1" s="337"/>
      <c r="AB1" s="337"/>
      <c r="AC1" s="337"/>
      <c r="AD1" s="337"/>
      <c r="AE1" s="337"/>
      <c r="AF1" s="337"/>
      <c r="AG1" s="337"/>
      <c r="AH1" s="241"/>
      <c r="AI1" s="241"/>
      <c r="AJ1" s="241"/>
      <c r="AK1" s="241"/>
      <c r="AL1" s="241"/>
      <c r="AM1" s="55"/>
      <c r="AN1" s="55"/>
    </row>
    <row r="2" spans="1:40" ht="20.100000000000001" customHeight="1" x14ac:dyDescent="0.25">
      <c r="A2" s="338" t="s">
        <v>1</v>
      </c>
      <c r="B2" s="339"/>
      <c r="C2" s="339"/>
      <c r="D2" s="339"/>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241"/>
      <c r="AI2" s="241"/>
      <c r="AJ2" s="241"/>
      <c r="AK2" s="241"/>
      <c r="AL2" s="241"/>
      <c r="AM2" s="55"/>
      <c r="AN2" s="55"/>
    </row>
    <row r="3" spans="1:40" ht="20.100000000000001" customHeight="1" x14ac:dyDescent="0.25">
      <c r="A3" s="338" t="s">
        <v>120</v>
      </c>
      <c r="B3" s="339"/>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241"/>
      <c r="AI3" s="241"/>
      <c r="AJ3" s="241"/>
      <c r="AK3" s="241"/>
      <c r="AL3" s="241"/>
      <c r="AM3" s="55"/>
      <c r="AN3" s="55"/>
    </row>
    <row r="4" spans="1:40" ht="16.5" customHeight="1" x14ac:dyDescent="0.25">
      <c r="A4" s="338" t="s">
        <v>237</v>
      </c>
      <c r="B4" s="339"/>
      <c r="C4" s="339"/>
      <c r="D4" s="339"/>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241"/>
      <c r="AI4" s="241"/>
      <c r="AJ4" s="241"/>
      <c r="AK4" s="241"/>
      <c r="AL4" s="241"/>
      <c r="AM4" s="55"/>
      <c r="AN4" s="55"/>
    </row>
    <row r="5" spans="1:40" ht="30" customHeight="1" x14ac:dyDescent="0.25">
      <c r="A5" s="340" t="s">
        <v>4</v>
      </c>
      <c r="B5" s="341"/>
      <c r="C5" s="341"/>
      <c r="D5" s="341"/>
      <c r="E5" s="341"/>
      <c r="F5" s="341"/>
      <c r="G5" s="341"/>
      <c r="H5" s="341"/>
      <c r="I5" s="341"/>
      <c r="J5" s="341"/>
      <c r="K5" s="341"/>
      <c r="L5" s="341"/>
      <c r="M5" s="341"/>
      <c r="N5" s="341"/>
      <c r="O5" s="341"/>
      <c r="P5" s="341"/>
      <c r="Q5" s="341"/>
      <c r="R5" s="341"/>
      <c r="S5" s="341"/>
      <c r="T5" s="341"/>
      <c r="U5" s="341"/>
      <c r="V5" s="341"/>
      <c r="W5" s="341"/>
      <c r="X5" s="341"/>
      <c r="Y5" s="341"/>
      <c r="Z5" s="341"/>
      <c r="AA5" s="341"/>
      <c r="AB5" s="341"/>
      <c r="AC5" s="341"/>
      <c r="AD5" s="341"/>
      <c r="AE5" s="341"/>
      <c r="AF5" s="341"/>
      <c r="AG5" s="341"/>
      <c r="AH5" s="242"/>
      <c r="AI5" s="242"/>
      <c r="AJ5" s="242"/>
      <c r="AK5" s="242"/>
      <c r="AL5" s="242"/>
      <c r="AM5" s="55"/>
      <c r="AN5" s="55"/>
    </row>
    <row r="6" spans="1:40" ht="21" customHeight="1" x14ac:dyDescent="0.25">
      <c r="A6" s="340"/>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c r="AC6" s="341"/>
      <c r="AD6" s="341"/>
      <c r="AE6" s="341"/>
      <c r="AF6" s="341"/>
      <c r="AG6" s="341"/>
      <c r="AH6" s="242"/>
      <c r="AI6" s="242"/>
      <c r="AJ6" s="242"/>
      <c r="AK6" s="242"/>
      <c r="AL6" s="242"/>
      <c r="AM6" s="55"/>
      <c r="AN6" s="55"/>
    </row>
    <row r="7" spans="1:40" ht="20.100000000000001" customHeight="1" x14ac:dyDescent="0.25">
      <c r="A7" s="334" t="s">
        <v>121</v>
      </c>
      <c r="B7" s="335"/>
      <c r="C7" s="335"/>
      <c r="D7" s="335"/>
      <c r="E7" s="335"/>
      <c r="F7" s="335"/>
      <c r="G7" s="335"/>
      <c r="H7" s="335"/>
      <c r="I7" s="335"/>
      <c r="J7" s="335"/>
      <c r="K7" s="335"/>
      <c r="L7" s="335"/>
      <c r="M7" s="335"/>
      <c r="N7" s="335"/>
      <c r="O7" s="335"/>
      <c r="P7" s="335"/>
      <c r="Q7" s="335"/>
      <c r="R7" s="335"/>
      <c r="S7" s="335"/>
      <c r="T7" s="335"/>
      <c r="U7" s="335"/>
      <c r="V7" s="335"/>
      <c r="W7" s="335"/>
      <c r="X7" s="335"/>
      <c r="Y7" s="335"/>
      <c r="Z7" s="335"/>
      <c r="AA7" s="335"/>
      <c r="AB7" s="335"/>
      <c r="AC7" s="335"/>
      <c r="AD7" s="335"/>
      <c r="AE7" s="335"/>
      <c r="AF7" s="335"/>
      <c r="AG7" s="335"/>
      <c r="AH7" s="240"/>
      <c r="AI7" s="240"/>
      <c r="AJ7" s="240"/>
      <c r="AK7" s="240"/>
      <c r="AL7" s="240"/>
      <c r="AM7" s="55"/>
      <c r="AN7" s="55"/>
    </row>
    <row r="8" spans="1:40" ht="37.5" customHeight="1" x14ac:dyDescent="0.25">
      <c r="A8" s="334"/>
      <c r="B8" s="335"/>
      <c r="C8" s="335"/>
      <c r="D8" s="335"/>
      <c r="E8" s="335"/>
      <c r="F8" s="335"/>
      <c r="G8" s="335"/>
      <c r="H8" s="335"/>
      <c r="I8" s="335"/>
      <c r="J8" s="335"/>
      <c r="K8" s="335"/>
      <c r="L8" s="335"/>
      <c r="M8" s="335"/>
      <c r="N8" s="335"/>
      <c r="O8" s="335"/>
      <c r="P8" s="335"/>
      <c r="Q8" s="335"/>
      <c r="R8" s="335"/>
      <c r="S8" s="335"/>
      <c r="T8" s="335"/>
      <c r="U8" s="335"/>
      <c r="V8" s="335"/>
      <c r="W8" s="335"/>
      <c r="X8" s="335"/>
      <c r="Y8" s="335"/>
      <c r="Z8" s="335"/>
      <c r="AA8" s="335"/>
      <c r="AB8" s="335"/>
      <c r="AC8" s="335"/>
      <c r="AD8" s="335"/>
      <c r="AE8" s="335"/>
      <c r="AF8" s="335"/>
      <c r="AG8" s="335"/>
      <c r="AH8" s="240"/>
      <c r="AI8" s="240"/>
      <c r="AJ8" s="240"/>
      <c r="AK8" s="240"/>
      <c r="AL8" s="240"/>
      <c r="AM8" s="55"/>
      <c r="AN8" s="55"/>
    </row>
    <row r="9" spans="1:40" ht="14.1" customHeight="1" thickBot="1" x14ac:dyDescent="0.3">
      <c r="A9" s="56"/>
      <c r="B9" s="333" t="s">
        <v>122</v>
      </c>
      <c r="C9" s="333"/>
      <c r="D9" s="333"/>
      <c r="E9" s="333"/>
      <c r="F9" s="333"/>
      <c r="G9" s="333"/>
      <c r="H9" s="333"/>
      <c r="I9" s="333"/>
      <c r="J9" s="333"/>
      <c r="K9" s="333"/>
      <c r="L9" s="333"/>
      <c r="M9" s="333"/>
      <c r="N9" s="333"/>
      <c r="O9" s="333"/>
      <c r="P9" s="333"/>
      <c r="Q9" s="333"/>
      <c r="R9" s="333"/>
      <c r="S9" s="333"/>
      <c r="T9" s="333"/>
      <c r="U9" s="333"/>
      <c r="V9" s="57"/>
      <c r="W9" s="58"/>
      <c r="X9" s="59"/>
      <c r="Y9" s="59"/>
      <c r="Z9" s="59"/>
      <c r="AA9" s="59"/>
      <c r="AB9" s="59"/>
      <c r="AC9" s="59"/>
      <c r="AD9" s="59"/>
      <c r="AE9" s="59"/>
      <c r="AF9" s="59"/>
      <c r="AG9" s="59"/>
      <c r="AH9" s="59"/>
      <c r="AI9" s="59"/>
      <c r="AJ9" s="59"/>
      <c r="AK9" s="59"/>
      <c r="AL9" s="59"/>
      <c r="AM9" s="59"/>
      <c r="AN9" s="59"/>
    </row>
    <row r="10" spans="1:40" ht="50.1" customHeight="1" thickTop="1" x14ac:dyDescent="0.25">
      <c r="A10" s="348" t="s">
        <v>123</v>
      </c>
      <c r="B10" s="351" t="s">
        <v>124</v>
      </c>
      <c r="C10" s="352"/>
      <c r="D10" s="352"/>
      <c r="E10" s="229">
        <v>1</v>
      </c>
      <c r="F10" s="351" t="s">
        <v>124</v>
      </c>
      <c r="G10" s="352"/>
      <c r="H10" s="352"/>
      <c r="I10" s="229">
        <v>2</v>
      </c>
      <c r="J10" s="351" t="s">
        <v>124</v>
      </c>
      <c r="K10" s="352"/>
      <c r="L10" s="352"/>
      <c r="M10" s="229">
        <v>3</v>
      </c>
      <c r="N10" s="351" t="s">
        <v>124</v>
      </c>
      <c r="O10" s="352"/>
      <c r="P10" s="352"/>
      <c r="Q10" s="229">
        <v>4</v>
      </c>
      <c r="R10" s="351" t="s">
        <v>124</v>
      </c>
      <c r="S10" s="352"/>
      <c r="T10" s="352"/>
      <c r="U10" s="229">
        <v>5</v>
      </c>
      <c r="V10" s="353" t="s">
        <v>125</v>
      </c>
      <c r="W10" s="332" t="s">
        <v>126</v>
      </c>
      <c r="X10" s="332"/>
      <c r="Y10" s="332"/>
      <c r="Z10" s="332"/>
      <c r="AA10" s="332"/>
      <c r="AB10" s="332"/>
      <c r="AC10" s="332"/>
      <c r="AD10" s="332"/>
      <c r="AE10" s="332"/>
      <c r="AF10" s="332"/>
      <c r="AG10" s="332"/>
      <c r="AH10" s="332"/>
      <c r="AI10" s="332"/>
      <c r="AJ10" s="332"/>
      <c r="AK10" s="332"/>
      <c r="AL10" s="332"/>
      <c r="AM10" s="332"/>
      <c r="AN10" s="332"/>
    </row>
    <row r="11" spans="1:40" ht="50.1" customHeight="1" thickBot="1" x14ac:dyDescent="0.3">
      <c r="A11" s="349"/>
      <c r="B11" s="60">
        <v>1</v>
      </c>
      <c r="C11" s="61">
        <v>2</v>
      </c>
      <c r="D11" s="61">
        <v>3</v>
      </c>
      <c r="E11" s="62">
        <v>4</v>
      </c>
      <c r="F11" s="60">
        <v>1</v>
      </c>
      <c r="G11" s="61">
        <v>2</v>
      </c>
      <c r="H11" s="61">
        <v>3</v>
      </c>
      <c r="I11" s="62">
        <v>4</v>
      </c>
      <c r="J11" s="60">
        <v>1</v>
      </c>
      <c r="K11" s="61">
        <v>2</v>
      </c>
      <c r="L11" s="61">
        <v>3</v>
      </c>
      <c r="M11" s="62">
        <v>4</v>
      </c>
      <c r="N11" s="60">
        <v>1</v>
      </c>
      <c r="O11" s="61">
        <v>2</v>
      </c>
      <c r="P11" s="61">
        <v>3</v>
      </c>
      <c r="Q11" s="62">
        <v>4</v>
      </c>
      <c r="R11" s="60">
        <v>1</v>
      </c>
      <c r="S11" s="61">
        <v>2</v>
      </c>
      <c r="T11" s="61">
        <v>3</v>
      </c>
      <c r="U11" s="62">
        <v>4</v>
      </c>
      <c r="V11" s="354"/>
      <c r="W11" s="63">
        <v>1</v>
      </c>
      <c r="X11" s="63">
        <v>1</v>
      </c>
      <c r="Y11" s="63">
        <v>1</v>
      </c>
      <c r="Z11" s="63">
        <v>1</v>
      </c>
      <c r="AA11" s="63">
        <v>1</v>
      </c>
      <c r="AB11" s="63">
        <v>1</v>
      </c>
      <c r="AC11" s="63">
        <v>1</v>
      </c>
      <c r="AD11" s="63">
        <v>1</v>
      </c>
      <c r="AE11" s="63">
        <v>1</v>
      </c>
      <c r="AF11" s="63">
        <v>1</v>
      </c>
      <c r="AG11" s="63">
        <v>1</v>
      </c>
      <c r="AH11" s="63">
        <v>1</v>
      </c>
      <c r="AI11" s="63">
        <v>1</v>
      </c>
      <c r="AJ11" s="63">
        <v>1</v>
      </c>
      <c r="AK11" s="63">
        <v>1</v>
      </c>
      <c r="AL11" s="63">
        <v>1</v>
      </c>
      <c r="AM11" s="63">
        <v>1</v>
      </c>
      <c r="AN11" s="63">
        <v>1</v>
      </c>
    </row>
    <row r="12" spans="1:40" ht="93" customHeight="1" thickTop="1" thickBot="1" x14ac:dyDescent="0.3">
      <c r="A12" s="350"/>
      <c r="B12" s="356"/>
      <c r="C12" s="357"/>
      <c r="D12" s="357"/>
      <c r="E12" s="358"/>
      <c r="F12" s="356"/>
      <c r="G12" s="357"/>
      <c r="H12" s="357"/>
      <c r="I12" s="358"/>
      <c r="J12" s="356"/>
      <c r="K12" s="357"/>
      <c r="L12" s="357"/>
      <c r="M12" s="358"/>
      <c r="N12" s="356"/>
      <c r="O12" s="357"/>
      <c r="P12" s="357"/>
      <c r="Q12" s="358"/>
      <c r="R12" s="356"/>
      <c r="S12" s="357"/>
      <c r="T12" s="357"/>
      <c r="U12" s="358"/>
      <c r="V12" s="355"/>
      <c r="W12" s="50" t="s">
        <v>23</v>
      </c>
      <c r="X12" s="51" t="s">
        <v>127</v>
      </c>
      <c r="Y12" s="51" t="s">
        <v>25</v>
      </c>
      <c r="Z12" s="247" t="s">
        <v>233</v>
      </c>
      <c r="AA12" s="51" t="s">
        <v>129</v>
      </c>
      <c r="AB12" s="51" t="s">
        <v>130</v>
      </c>
      <c r="AC12" s="51" t="s">
        <v>29</v>
      </c>
      <c r="AD12" s="51" t="s">
        <v>30</v>
      </c>
      <c r="AE12" s="225" t="s">
        <v>28</v>
      </c>
      <c r="AF12" s="225" t="s">
        <v>32</v>
      </c>
      <c r="AG12" s="225" t="s">
        <v>33</v>
      </c>
      <c r="AH12" s="51" t="s">
        <v>35</v>
      </c>
      <c r="AI12" s="51" t="s">
        <v>34</v>
      </c>
      <c r="AJ12" s="52" t="s">
        <v>36</v>
      </c>
      <c r="AK12" s="52" t="s">
        <v>38</v>
      </c>
      <c r="AL12" s="51" t="s">
        <v>37</v>
      </c>
      <c r="AM12" s="51" t="s">
        <v>39</v>
      </c>
      <c r="AN12" s="51" t="s">
        <v>40</v>
      </c>
    </row>
    <row r="13" spans="1:40" ht="132.75" customHeight="1" thickBot="1" x14ac:dyDescent="0.3">
      <c r="A13" s="64" t="s">
        <v>131</v>
      </c>
      <c r="B13" s="65">
        <v>1</v>
      </c>
      <c r="C13" s="66">
        <v>1</v>
      </c>
      <c r="D13" s="66">
        <v>1</v>
      </c>
      <c r="E13" s="67">
        <v>1</v>
      </c>
      <c r="F13" s="65">
        <v>0</v>
      </c>
      <c r="G13" s="66">
        <v>0</v>
      </c>
      <c r="H13" s="66">
        <v>0</v>
      </c>
      <c r="I13" s="67">
        <v>0</v>
      </c>
      <c r="J13" s="65"/>
      <c r="K13" s="66"/>
      <c r="L13" s="66"/>
      <c r="M13" s="67"/>
      <c r="N13" s="65"/>
      <c r="O13" s="66"/>
      <c r="P13" s="66"/>
      <c r="Q13" s="67"/>
      <c r="R13" s="65"/>
      <c r="S13" s="66"/>
      <c r="T13" s="66"/>
      <c r="U13" s="67"/>
      <c r="V13" s="53" t="s">
        <v>132</v>
      </c>
      <c r="W13" s="47">
        <v>0.1</v>
      </c>
      <c r="X13" s="47">
        <v>0.5</v>
      </c>
      <c r="Y13" s="47">
        <v>0.5</v>
      </c>
      <c r="Z13" s="48" t="s">
        <v>133</v>
      </c>
      <c r="AA13" s="48" t="s">
        <v>133</v>
      </c>
      <c r="AB13" s="48" t="s">
        <v>133</v>
      </c>
      <c r="AC13" s="48" t="s">
        <v>133</v>
      </c>
      <c r="AD13" s="48" t="s">
        <v>133</v>
      </c>
      <c r="AE13" s="48" t="s">
        <v>133</v>
      </c>
      <c r="AF13" s="48" t="s">
        <v>133</v>
      </c>
      <c r="AG13" s="48" t="s">
        <v>133</v>
      </c>
      <c r="AH13" s="47">
        <v>0.25</v>
      </c>
      <c r="AI13" s="47">
        <v>0.25</v>
      </c>
      <c r="AJ13" s="47">
        <v>0.5</v>
      </c>
      <c r="AK13" s="47">
        <v>0.1</v>
      </c>
      <c r="AL13" s="47">
        <v>0.1</v>
      </c>
      <c r="AM13" s="47">
        <v>0.125</v>
      </c>
      <c r="AN13" s="47">
        <v>0.125</v>
      </c>
    </row>
    <row r="14" spans="1:40" ht="18.75" thickBot="1" x14ac:dyDescent="0.3">
      <c r="A14" s="69" t="s">
        <v>134</v>
      </c>
      <c r="B14" s="70"/>
      <c r="C14" s="71"/>
      <c r="D14" s="71"/>
      <c r="E14" s="72"/>
      <c r="F14" s="70"/>
      <c r="G14" s="71"/>
      <c r="H14" s="71"/>
      <c r="I14" s="73"/>
      <c r="J14" s="70"/>
      <c r="K14" s="71"/>
      <c r="L14" s="71"/>
      <c r="M14" s="73"/>
      <c r="N14" s="70"/>
      <c r="O14" s="71"/>
      <c r="P14" s="71"/>
      <c r="Q14" s="72"/>
      <c r="R14" s="70"/>
      <c r="S14" s="71"/>
      <c r="T14" s="71"/>
      <c r="U14" s="73"/>
      <c r="V14" s="54"/>
      <c r="W14" s="47"/>
      <c r="X14" s="47"/>
      <c r="Y14" s="47"/>
      <c r="Z14" s="48"/>
      <c r="AA14" s="48"/>
      <c r="AB14" s="48"/>
      <c r="AC14" s="48"/>
      <c r="AD14" s="48"/>
      <c r="AE14" s="48"/>
      <c r="AF14" s="48"/>
      <c r="AG14" s="48"/>
      <c r="AH14" s="47"/>
      <c r="AI14" s="47"/>
      <c r="AJ14" s="47"/>
      <c r="AK14" s="47"/>
      <c r="AL14" s="47"/>
      <c r="AM14" s="47"/>
      <c r="AN14" s="47"/>
    </row>
    <row r="15" spans="1:40" ht="177.75" customHeight="1" thickBot="1" x14ac:dyDescent="0.3">
      <c r="A15" s="74" t="s">
        <v>135</v>
      </c>
      <c r="B15" s="75">
        <v>1</v>
      </c>
      <c r="C15" s="76">
        <v>1</v>
      </c>
      <c r="D15" s="76">
        <v>1</v>
      </c>
      <c r="E15" s="77">
        <v>1</v>
      </c>
      <c r="F15" s="75">
        <v>1</v>
      </c>
      <c r="G15" s="76">
        <v>1</v>
      </c>
      <c r="H15" s="76">
        <v>1</v>
      </c>
      <c r="I15" s="78">
        <v>1</v>
      </c>
      <c r="J15" s="75">
        <v>1</v>
      </c>
      <c r="K15" s="76">
        <v>1</v>
      </c>
      <c r="L15" s="76">
        <v>1</v>
      </c>
      <c r="M15" s="78">
        <v>1</v>
      </c>
      <c r="N15" s="75">
        <v>1</v>
      </c>
      <c r="O15" s="76">
        <v>1</v>
      </c>
      <c r="P15" s="76">
        <v>1</v>
      </c>
      <c r="Q15" s="77">
        <v>1</v>
      </c>
      <c r="R15" s="75">
        <v>1</v>
      </c>
      <c r="S15" s="76">
        <v>1</v>
      </c>
      <c r="T15" s="76">
        <v>1</v>
      </c>
      <c r="U15" s="78">
        <v>1</v>
      </c>
      <c r="V15" s="53" t="s">
        <v>136</v>
      </c>
      <c r="W15" s="47">
        <v>1.44</v>
      </c>
      <c r="X15" s="47">
        <v>3.7</v>
      </c>
      <c r="Y15" s="47">
        <v>3.7</v>
      </c>
      <c r="Z15" s="48" t="s">
        <v>133</v>
      </c>
      <c r="AA15" s="48" t="s">
        <v>133</v>
      </c>
      <c r="AB15" s="48" t="s">
        <v>133</v>
      </c>
      <c r="AC15" s="48" t="s">
        <v>133</v>
      </c>
      <c r="AD15" s="48" t="s">
        <v>133</v>
      </c>
      <c r="AE15" s="48" t="s">
        <v>133</v>
      </c>
      <c r="AF15" s="48" t="s">
        <v>133</v>
      </c>
      <c r="AG15" s="48" t="s">
        <v>133</v>
      </c>
      <c r="AH15" s="47">
        <v>1.85</v>
      </c>
      <c r="AI15" s="47">
        <v>1.85</v>
      </c>
      <c r="AJ15" s="47">
        <v>3.7</v>
      </c>
      <c r="AK15" s="47">
        <v>0.74</v>
      </c>
      <c r="AL15" s="47">
        <v>0.74</v>
      </c>
      <c r="AM15" s="47">
        <v>1.75</v>
      </c>
      <c r="AN15" s="47">
        <v>1.75</v>
      </c>
    </row>
    <row r="16" spans="1:40" ht="135" customHeight="1" thickBot="1" x14ac:dyDescent="0.3">
      <c r="A16" s="79" t="s">
        <v>137</v>
      </c>
      <c r="B16" s="70">
        <v>1</v>
      </c>
      <c r="C16" s="71">
        <v>1</v>
      </c>
      <c r="D16" s="71">
        <v>1</v>
      </c>
      <c r="E16" s="72">
        <v>1</v>
      </c>
      <c r="F16" s="70">
        <v>1</v>
      </c>
      <c r="G16" s="71">
        <v>1</v>
      </c>
      <c r="H16" s="71">
        <v>1</v>
      </c>
      <c r="I16" s="73">
        <v>1</v>
      </c>
      <c r="J16" s="70">
        <v>1</v>
      </c>
      <c r="K16" s="71">
        <v>1</v>
      </c>
      <c r="L16" s="71">
        <v>1</v>
      </c>
      <c r="M16" s="73">
        <v>1</v>
      </c>
      <c r="N16" s="70">
        <v>1</v>
      </c>
      <c r="O16" s="71">
        <v>1</v>
      </c>
      <c r="P16" s="71">
        <v>1</v>
      </c>
      <c r="Q16" s="72">
        <v>1</v>
      </c>
      <c r="R16" s="70">
        <v>1</v>
      </c>
      <c r="S16" s="71">
        <v>1</v>
      </c>
      <c r="T16" s="71">
        <v>1</v>
      </c>
      <c r="U16" s="73">
        <v>1</v>
      </c>
      <c r="V16" s="53" t="s">
        <v>138</v>
      </c>
      <c r="W16" s="47">
        <v>0.1</v>
      </c>
      <c r="X16" s="47">
        <v>0.2</v>
      </c>
      <c r="Y16" s="47">
        <v>0.2</v>
      </c>
      <c r="Z16" s="48" t="s">
        <v>133</v>
      </c>
      <c r="AA16" s="48" t="s">
        <v>133</v>
      </c>
      <c r="AB16" s="48" t="s">
        <v>133</v>
      </c>
      <c r="AC16" s="48" t="s">
        <v>133</v>
      </c>
      <c r="AD16" s="48" t="s">
        <v>133</v>
      </c>
      <c r="AE16" s="48" t="s">
        <v>133</v>
      </c>
      <c r="AF16" s="48" t="s">
        <v>133</v>
      </c>
      <c r="AG16" s="48" t="s">
        <v>133</v>
      </c>
      <c r="AH16" s="47">
        <v>0.1</v>
      </c>
      <c r="AI16" s="47">
        <v>0.1</v>
      </c>
      <c r="AJ16" s="47">
        <v>0.2</v>
      </c>
      <c r="AK16" s="47">
        <v>0.04</v>
      </c>
      <c r="AL16" s="47">
        <v>0.04</v>
      </c>
      <c r="AM16" s="47">
        <v>0.2</v>
      </c>
      <c r="AN16" s="47">
        <v>0.2</v>
      </c>
    </row>
    <row r="17" spans="1:40" ht="135" customHeight="1" thickBot="1" x14ac:dyDescent="0.3">
      <c r="A17" s="79" t="s">
        <v>139</v>
      </c>
      <c r="B17" s="70"/>
      <c r="C17" s="71"/>
      <c r="D17" s="71"/>
      <c r="E17" s="73">
        <v>1</v>
      </c>
      <c r="F17" s="70"/>
      <c r="G17" s="71"/>
      <c r="H17" s="71" t="s">
        <v>140</v>
      </c>
      <c r="I17" s="73">
        <v>1</v>
      </c>
      <c r="J17" s="70"/>
      <c r="K17" s="71"/>
      <c r="L17" s="71" t="s">
        <v>140</v>
      </c>
      <c r="M17" s="73">
        <v>1</v>
      </c>
      <c r="N17" s="70"/>
      <c r="O17" s="71"/>
      <c r="P17" s="71"/>
      <c r="Q17" s="73">
        <v>1</v>
      </c>
      <c r="R17" s="70"/>
      <c r="S17" s="71"/>
      <c r="T17" s="71" t="s">
        <v>140</v>
      </c>
      <c r="U17" s="73">
        <v>1</v>
      </c>
      <c r="V17" s="53" t="s">
        <v>141</v>
      </c>
      <c r="W17" s="47">
        <v>0.04</v>
      </c>
      <c r="X17" s="47">
        <v>0.1</v>
      </c>
      <c r="Y17" s="47">
        <v>0.1</v>
      </c>
      <c r="Z17" s="48" t="s">
        <v>133</v>
      </c>
      <c r="AA17" s="48" t="s">
        <v>133</v>
      </c>
      <c r="AB17" s="48" t="s">
        <v>133</v>
      </c>
      <c r="AC17" s="48" t="s">
        <v>133</v>
      </c>
      <c r="AD17" s="48" t="s">
        <v>133</v>
      </c>
      <c r="AE17" s="48" t="s">
        <v>133</v>
      </c>
      <c r="AF17" s="48" t="s">
        <v>133</v>
      </c>
      <c r="AG17" s="48" t="s">
        <v>133</v>
      </c>
      <c r="AH17" s="47">
        <v>0.05</v>
      </c>
      <c r="AI17" s="47">
        <v>0.05</v>
      </c>
      <c r="AJ17" s="47">
        <v>0.1</v>
      </c>
      <c r="AK17" s="47">
        <v>0.02</v>
      </c>
      <c r="AL17" s="47">
        <v>0.02</v>
      </c>
      <c r="AM17" s="47">
        <v>0.05</v>
      </c>
      <c r="AN17" s="47">
        <v>0.05</v>
      </c>
    </row>
    <row r="18" spans="1:40" ht="96.75" customHeight="1" thickBot="1" x14ac:dyDescent="0.3">
      <c r="A18" s="79" t="s">
        <v>142</v>
      </c>
      <c r="B18" s="70">
        <v>1</v>
      </c>
      <c r="C18" s="71">
        <v>1</v>
      </c>
      <c r="D18" s="71">
        <v>1</v>
      </c>
      <c r="E18" s="72">
        <v>1</v>
      </c>
      <c r="F18" s="70">
        <v>1</v>
      </c>
      <c r="G18" s="71">
        <v>1</v>
      </c>
      <c r="H18" s="71">
        <v>1</v>
      </c>
      <c r="I18" s="73">
        <v>1</v>
      </c>
      <c r="J18" s="70">
        <v>1</v>
      </c>
      <c r="K18" s="71">
        <v>1</v>
      </c>
      <c r="L18" s="71">
        <v>1</v>
      </c>
      <c r="M18" s="73">
        <v>1</v>
      </c>
      <c r="N18" s="70">
        <v>1</v>
      </c>
      <c r="O18" s="71">
        <v>1</v>
      </c>
      <c r="P18" s="71">
        <v>1</v>
      </c>
      <c r="Q18" s="72">
        <v>1</v>
      </c>
      <c r="R18" s="70">
        <v>1</v>
      </c>
      <c r="S18" s="71">
        <v>1</v>
      </c>
      <c r="T18" s="71">
        <v>1</v>
      </c>
      <c r="U18" s="73">
        <v>1</v>
      </c>
      <c r="V18" s="53" t="s">
        <v>143</v>
      </c>
      <c r="W18" s="47">
        <v>0.08</v>
      </c>
      <c r="X18" s="47">
        <v>0.1</v>
      </c>
      <c r="Y18" s="47">
        <v>0.1</v>
      </c>
      <c r="Z18" s="48" t="s">
        <v>133</v>
      </c>
      <c r="AA18" s="48" t="s">
        <v>133</v>
      </c>
      <c r="AB18" s="48" t="s">
        <v>133</v>
      </c>
      <c r="AC18" s="48" t="s">
        <v>133</v>
      </c>
      <c r="AD18" s="48" t="s">
        <v>133</v>
      </c>
      <c r="AE18" s="48" t="s">
        <v>133</v>
      </c>
      <c r="AF18" s="48" t="s">
        <v>133</v>
      </c>
      <c r="AG18" s="48" t="s">
        <v>133</v>
      </c>
      <c r="AH18" s="47">
        <v>0.05</v>
      </c>
      <c r="AI18" s="47">
        <v>0.05</v>
      </c>
      <c r="AJ18" s="47">
        <v>0.1</v>
      </c>
      <c r="AK18" s="47">
        <v>0.02</v>
      </c>
      <c r="AL18" s="47">
        <v>0.02</v>
      </c>
      <c r="AM18" s="47">
        <v>0.125</v>
      </c>
      <c r="AN18" s="47">
        <v>0.125</v>
      </c>
    </row>
    <row r="19" spans="1:40" ht="80.25" customHeight="1" thickBot="1" x14ac:dyDescent="0.3">
      <c r="A19" s="79" t="s">
        <v>144</v>
      </c>
      <c r="B19" s="70"/>
      <c r="C19" s="71"/>
      <c r="D19" s="71"/>
      <c r="E19" s="72"/>
      <c r="F19" s="70"/>
      <c r="G19" s="71"/>
      <c r="H19" s="71"/>
      <c r="I19" s="73"/>
      <c r="J19" s="70"/>
      <c r="K19" s="71"/>
      <c r="L19" s="71"/>
      <c r="M19" s="73">
        <v>1</v>
      </c>
      <c r="N19" s="70"/>
      <c r="O19" s="71"/>
      <c r="P19" s="71"/>
      <c r="Q19" s="72"/>
      <c r="R19" s="70"/>
      <c r="S19" s="71"/>
      <c r="T19" s="71"/>
      <c r="U19" s="73"/>
      <c r="V19" s="53" t="s">
        <v>145</v>
      </c>
      <c r="W19" s="47">
        <v>0.04</v>
      </c>
      <c r="X19" s="47">
        <v>0.1</v>
      </c>
      <c r="Y19" s="47">
        <v>0.1</v>
      </c>
      <c r="Z19" s="48" t="s">
        <v>133</v>
      </c>
      <c r="AA19" s="48" t="s">
        <v>133</v>
      </c>
      <c r="AB19" s="48" t="s">
        <v>133</v>
      </c>
      <c r="AC19" s="48" t="s">
        <v>133</v>
      </c>
      <c r="AD19" s="48" t="s">
        <v>133</v>
      </c>
      <c r="AE19" s="48" t="s">
        <v>133</v>
      </c>
      <c r="AF19" s="48" t="s">
        <v>133</v>
      </c>
      <c r="AG19" s="48" t="s">
        <v>133</v>
      </c>
      <c r="AH19" s="47"/>
      <c r="AI19" s="47"/>
      <c r="AJ19" s="47"/>
      <c r="AK19" s="47"/>
      <c r="AL19" s="47"/>
      <c r="AM19" s="47"/>
      <c r="AN19" s="47"/>
    </row>
    <row r="20" spans="1:40" ht="141.75" customHeight="1" thickBot="1" x14ac:dyDescent="0.3">
      <c r="A20" s="79" t="s">
        <v>146</v>
      </c>
      <c r="B20" s="75"/>
      <c r="C20" s="76"/>
      <c r="D20" s="76"/>
      <c r="E20" s="230"/>
      <c r="F20" s="231"/>
      <c r="G20" s="232"/>
      <c r="H20" s="232"/>
      <c r="I20" s="233" t="s">
        <v>140</v>
      </c>
      <c r="J20" s="231"/>
      <c r="K20" s="232"/>
      <c r="L20" s="232"/>
      <c r="M20" s="233"/>
      <c r="N20" s="231"/>
      <c r="O20" s="232"/>
      <c r="P20" s="232"/>
      <c r="Q20" s="233" t="s">
        <v>140</v>
      </c>
      <c r="R20" s="231"/>
      <c r="S20" s="232"/>
      <c r="T20" s="232"/>
      <c r="U20" s="230">
        <v>1</v>
      </c>
      <c r="V20" s="53" t="s">
        <v>141</v>
      </c>
      <c r="W20" s="47">
        <v>0.1</v>
      </c>
      <c r="X20" s="47">
        <v>0.2</v>
      </c>
      <c r="Y20" s="47">
        <v>0.2</v>
      </c>
      <c r="Z20" s="48" t="s">
        <v>133</v>
      </c>
      <c r="AA20" s="48" t="s">
        <v>133</v>
      </c>
      <c r="AB20" s="48" t="s">
        <v>133</v>
      </c>
      <c r="AC20" s="48" t="s">
        <v>133</v>
      </c>
      <c r="AD20" s="48" t="s">
        <v>133</v>
      </c>
      <c r="AE20" s="48" t="s">
        <v>133</v>
      </c>
      <c r="AF20" s="48" t="s">
        <v>133</v>
      </c>
      <c r="AG20" s="48" t="s">
        <v>133</v>
      </c>
      <c r="AH20" s="47">
        <v>0.1</v>
      </c>
      <c r="AI20" s="47">
        <v>0.1</v>
      </c>
      <c r="AJ20" s="47">
        <v>0.2</v>
      </c>
      <c r="AK20" s="47">
        <v>0.04</v>
      </c>
      <c r="AL20" s="47">
        <v>0.04</v>
      </c>
      <c r="AM20" s="47">
        <v>0.125</v>
      </c>
      <c r="AN20" s="47">
        <v>0.125</v>
      </c>
    </row>
    <row r="21" spans="1:40" ht="150.75" customHeight="1" thickBot="1" x14ac:dyDescent="0.3">
      <c r="A21" s="80" t="s">
        <v>147</v>
      </c>
      <c r="B21" s="75"/>
      <c r="C21" s="76"/>
      <c r="D21" s="76"/>
      <c r="E21" s="77"/>
      <c r="F21" s="75"/>
      <c r="G21" s="76"/>
      <c r="H21" s="76"/>
      <c r="I21" s="78" t="s">
        <v>140</v>
      </c>
      <c r="J21" s="75"/>
      <c r="K21" s="76"/>
      <c r="L21" s="76"/>
      <c r="M21" s="78"/>
      <c r="N21" s="75"/>
      <c r="O21" s="76"/>
      <c r="P21" s="76"/>
      <c r="Q21" s="78" t="s">
        <v>140</v>
      </c>
      <c r="R21" s="75"/>
      <c r="S21" s="76"/>
      <c r="T21" s="76"/>
      <c r="U21" s="77">
        <v>1</v>
      </c>
      <c r="V21" s="53" t="s">
        <v>141</v>
      </c>
      <c r="W21" s="47">
        <v>0.1</v>
      </c>
      <c r="X21" s="47">
        <v>0.1</v>
      </c>
      <c r="Y21" s="47">
        <v>0.1</v>
      </c>
      <c r="Z21" s="48" t="s">
        <v>133</v>
      </c>
      <c r="AA21" s="48" t="s">
        <v>133</v>
      </c>
      <c r="AB21" s="48" t="s">
        <v>133</v>
      </c>
      <c r="AC21" s="48" t="s">
        <v>133</v>
      </c>
      <c r="AD21" s="48" t="s">
        <v>133</v>
      </c>
      <c r="AE21" s="48" t="s">
        <v>133</v>
      </c>
      <c r="AF21" s="48" t="s">
        <v>133</v>
      </c>
      <c r="AG21" s="48" t="s">
        <v>133</v>
      </c>
      <c r="AH21" s="47">
        <v>0.1</v>
      </c>
      <c r="AI21" s="47">
        <v>0.1</v>
      </c>
      <c r="AJ21" s="47">
        <v>0.2</v>
      </c>
      <c r="AK21" s="47">
        <v>0.04</v>
      </c>
      <c r="AL21" s="47">
        <v>0.04</v>
      </c>
      <c r="AM21" s="47">
        <v>0.125</v>
      </c>
      <c r="AN21" s="47">
        <v>0.125</v>
      </c>
    </row>
    <row r="22" spans="1:40" ht="20.100000000000001" customHeight="1" thickTop="1" thickBot="1" x14ac:dyDescent="0.3">
      <c r="A22" s="81"/>
      <c r="B22" s="342"/>
      <c r="C22" s="343"/>
      <c r="D22" s="343"/>
      <c r="E22" s="343"/>
      <c r="F22" s="343"/>
      <c r="G22" s="343"/>
      <c r="H22" s="343"/>
      <c r="I22" s="343"/>
      <c r="J22" s="343"/>
      <c r="K22" s="343"/>
      <c r="L22" s="343"/>
      <c r="M22" s="343"/>
      <c r="N22" s="343"/>
      <c r="O22" s="343"/>
      <c r="P22" s="343"/>
      <c r="Q22" s="343"/>
      <c r="R22" s="343"/>
      <c r="S22" s="343"/>
      <c r="T22" s="343"/>
      <c r="U22" s="343"/>
      <c r="V22" s="82" t="s">
        <v>148</v>
      </c>
      <c r="W22" s="49">
        <v>2.0000000000000004</v>
      </c>
      <c r="X22" s="49">
        <v>4.9999999999999991</v>
      </c>
      <c r="Y22" s="49">
        <v>4.9999999999999991</v>
      </c>
      <c r="Z22" s="344" t="s">
        <v>149</v>
      </c>
      <c r="AA22" s="345"/>
      <c r="AB22" s="345"/>
      <c r="AC22" s="345"/>
      <c r="AD22" s="345"/>
      <c r="AE22" s="224"/>
      <c r="AF22" s="224"/>
      <c r="AG22" s="224"/>
      <c r="AH22" s="49">
        <v>2.5</v>
      </c>
      <c r="AI22" s="49">
        <v>2.5</v>
      </c>
      <c r="AJ22" s="49">
        <v>5</v>
      </c>
      <c r="AK22" s="49">
        <v>1</v>
      </c>
      <c r="AL22" s="49">
        <v>1</v>
      </c>
      <c r="AM22" s="49">
        <v>2.5</v>
      </c>
      <c r="AN22" s="49">
        <v>2.5</v>
      </c>
    </row>
    <row r="23" spans="1:40" ht="18.75" thickTop="1" x14ac:dyDescent="0.25">
      <c r="A23" s="83"/>
      <c r="V23" s="84" t="s">
        <v>150</v>
      </c>
      <c r="W23" s="243"/>
      <c r="X23" s="243"/>
      <c r="Y23" s="243"/>
      <c r="Z23" s="243"/>
      <c r="AA23" s="243"/>
      <c r="AB23" s="243"/>
      <c r="AC23" s="243"/>
      <c r="AD23" s="243"/>
      <c r="AE23" s="243"/>
      <c r="AF23" s="243"/>
      <c r="AG23" s="243"/>
      <c r="AH23" s="243"/>
      <c r="AI23" s="243"/>
      <c r="AJ23" s="243"/>
      <c r="AK23" s="243"/>
      <c r="AL23" s="243"/>
      <c r="AM23" s="243"/>
      <c r="AN23" s="243"/>
    </row>
    <row r="24" spans="1:40" x14ac:dyDescent="0.25">
      <c r="A24" s="85" t="s">
        <v>151</v>
      </c>
      <c r="C24" s="86"/>
      <c r="D24" s="86"/>
      <c r="F24" s="86"/>
      <c r="G24" s="86"/>
      <c r="H24" s="86"/>
      <c r="I24" s="86"/>
      <c r="J24" s="86"/>
      <c r="K24" s="86"/>
      <c r="L24" s="86"/>
      <c r="M24" s="86"/>
      <c r="O24" s="86"/>
      <c r="P24" s="86"/>
      <c r="R24" s="86"/>
      <c r="S24" s="86"/>
      <c r="T24" s="86"/>
      <c r="U24" s="86"/>
      <c r="V24" s="84" t="s">
        <v>152</v>
      </c>
      <c r="W24" s="244"/>
      <c r="X24" s="244"/>
      <c r="Y24" s="244"/>
      <c r="Z24" s="244"/>
      <c r="AA24" s="244"/>
      <c r="AB24" s="244"/>
      <c r="AC24" s="244"/>
      <c r="AD24" s="244"/>
      <c r="AE24" s="244"/>
      <c r="AF24" s="244"/>
      <c r="AG24" s="244"/>
      <c r="AH24" s="244"/>
      <c r="AI24" s="244"/>
      <c r="AJ24" s="244"/>
      <c r="AK24" s="244"/>
      <c r="AL24" s="244"/>
      <c r="AM24" s="244"/>
      <c r="AN24" s="244"/>
    </row>
    <row r="25" spans="1:40" x14ac:dyDescent="0.25">
      <c r="A25" s="88" t="s">
        <v>153</v>
      </c>
      <c r="C25" s="86"/>
      <c r="D25" s="86"/>
      <c r="E25" s="86"/>
      <c r="F25" s="86"/>
      <c r="G25" s="86"/>
      <c r="H25" s="86"/>
      <c r="I25" s="86"/>
      <c r="J25" s="86"/>
      <c r="K25" s="86"/>
      <c r="L25" s="86"/>
      <c r="M25" s="86"/>
      <c r="O25" s="86"/>
      <c r="P25" s="86"/>
      <c r="Q25" s="86"/>
      <c r="R25" s="86"/>
      <c r="S25" s="86"/>
      <c r="T25" s="86"/>
      <c r="U25" s="86"/>
      <c r="V25" s="86"/>
      <c r="W25" s="244"/>
      <c r="X25" s="244"/>
      <c r="Y25" s="244"/>
      <c r="Z25" s="244"/>
      <c r="AA25" s="244"/>
      <c r="AB25" s="244"/>
      <c r="AC25" s="244"/>
      <c r="AD25" s="244"/>
      <c r="AE25" s="244"/>
      <c r="AF25" s="244"/>
      <c r="AG25" s="244"/>
      <c r="AH25" s="244"/>
      <c r="AI25" s="244"/>
      <c r="AJ25" s="244"/>
      <c r="AK25" s="244"/>
      <c r="AL25" s="244"/>
      <c r="AM25" s="244"/>
      <c r="AN25" s="244"/>
    </row>
    <row r="26" spans="1:40" ht="15" customHeight="1" x14ac:dyDescent="0.25">
      <c r="W26" s="244"/>
      <c r="X26" s="244"/>
      <c r="Y26" s="244"/>
      <c r="Z26" s="244"/>
      <c r="AA26" s="244"/>
      <c r="AB26" s="244"/>
      <c r="AC26" s="244"/>
      <c r="AD26" s="244"/>
      <c r="AE26" s="244"/>
      <c r="AF26" s="244"/>
      <c r="AG26" s="244"/>
      <c r="AH26" s="244"/>
      <c r="AI26" s="244"/>
      <c r="AJ26" s="244"/>
      <c r="AK26" s="244"/>
      <c r="AL26" s="244"/>
      <c r="AM26" s="244"/>
      <c r="AN26" s="244"/>
    </row>
    <row r="27" spans="1:40" x14ac:dyDescent="0.25">
      <c r="V27" s="89"/>
      <c r="W27" s="222"/>
      <c r="X27" s="222"/>
      <c r="Y27" s="222"/>
      <c r="Z27" s="222"/>
      <c r="AA27" s="222"/>
      <c r="AB27" s="222"/>
      <c r="AC27" s="222"/>
      <c r="AD27" s="222"/>
      <c r="AE27" s="222"/>
      <c r="AF27" s="222"/>
      <c r="AG27" s="222"/>
      <c r="AH27" s="222"/>
      <c r="AI27" s="222"/>
      <c r="AJ27" s="222"/>
      <c r="AK27" s="222"/>
      <c r="AL27" s="222"/>
      <c r="AM27" s="222"/>
      <c r="AN27" s="222"/>
    </row>
    <row r="28" spans="1:40" x14ac:dyDescent="0.25">
      <c r="A28" s="90"/>
      <c r="B28" s="91"/>
      <c r="C28" s="91"/>
      <c r="D28" s="92"/>
      <c r="E28" s="93"/>
      <c r="F28" s="93"/>
      <c r="J28" s="93"/>
      <c r="N28" s="91"/>
      <c r="O28" s="91"/>
      <c r="P28" s="92"/>
      <c r="Q28" s="93"/>
      <c r="R28" s="93"/>
      <c r="W28" s="222"/>
      <c r="X28" s="222"/>
      <c r="Y28" s="222"/>
      <c r="Z28" s="222"/>
      <c r="AA28" s="222"/>
      <c r="AB28" s="222"/>
      <c r="AC28" s="222"/>
      <c r="AD28" s="222"/>
      <c r="AE28" s="222"/>
      <c r="AF28" s="222"/>
      <c r="AG28" s="222"/>
      <c r="AH28" s="222"/>
      <c r="AI28" s="222"/>
      <c r="AJ28" s="222"/>
      <c r="AK28" s="222"/>
      <c r="AL28" s="222"/>
      <c r="AM28" s="222"/>
      <c r="AN28" s="222"/>
    </row>
    <row r="29" spans="1:40" x14ac:dyDescent="0.25">
      <c r="A29" s="346"/>
      <c r="B29" s="346"/>
      <c r="C29" s="346"/>
      <c r="D29" s="346"/>
      <c r="E29" s="346"/>
      <c r="F29" s="346"/>
      <c r="G29" s="346"/>
      <c r="H29" s="346"/>
      <c r="W29" s="222"/>
      <c r="X29" s="223"/>
      <c r="Y29" s="222"/>
      <c r="Z29" s="222"/>
      <c r="AA29" s="222"/>
      <c r="AB29" s="222"/>
      <c r="AC29" s="222"/>
      <c r="AD29" s="222"/>
      <c r="AE29" s="222"/>
      <c r="AF29" s="222"/>
      <c r="AG29" s="222"/>
      <c r="AH29" s="222"/>
      <c r="AI29" s="222"/>
      <c r="AJ29" s="222"/>
      <c r="AK29" s="222"/>
      <c r="AL29" s="222"/>
      <c r="AM29" s="222"/>
      <c r="AN29" s="222"/>
    </row>
    <row r="30" spans="1:40" s="68" customFormat="1" ht="16.5" customHeight="1" x14ac:dyDescent="0.25">
      <c r="A30" s="347" t="s">
        <v>154</v>
      </c>
      <c r="B30" s="347"/>
      <c r="C30" s="347"/>
      <c r="D30" s="347"/>
      <c r="E30" s="347"/>
      <c r="F30" s="347"/>
      <c r="G30" s="347"/>
      <c r="H30" s="347"/>
      <c r="I30" s="55"/>
      <c r="J30" s="55"/>
      <c r="K30" s="55"/>
      <c r="L30" s="55"/>
      <c r="M30" s="55"/>
      <c r="N30" s="55"/>
      <c r="O30" s="55"/>
      <c r="P30" s="55"/>
      <c r="Q30" s="55"/>
      <c r="R30" s="55"/>
      <c r="S30" s="55"/>
      <c r="T30" s="55"/>
      <c r="U30" s="55"/>
      <c r="V30" s="55"/>
      <c r="Y30" s="87"/>
      <c r="Z30" s="87"/>
      <c r="AA30" s="87"/>
      <c r="AB30" s="87"/>
      <c r="AC30" s="87"/>
      <c r="AD30" s="87"/>
      <c r="AE30" s="87"/>
      <c r="AF30" s="87"/>
      <c r="AG30" s="87"/>
      <c r="AH30" s="87"/>
      <c r="AI30" s="87"/>
      <c r="AJ30" s="87"/>
      <c r="AK30" s="87"/>
      <c r="AL30" s="87"/>
      <c r="AM30" s="87"/>
      <c r="AN30" s="87"/>
    </row>
    <row r="31" spans="1:40" s="68" customFormat="1" x14ac:dyDescent="0.25">
      <c r="A31" s="55"/>
      <c r="B31" s="55"/>
      <c r="C31" s="55"/>
      <c r="D31" s="55"/>
      <c r="E31" s="55"/>
      <c r="F31" s="55"/>
      <c r="G31" s="55"/>
      <c r="H31" s="55"/>
      <c r="I31" s="55"/>
      <c r="J31" s="55"/>
      <c r="K31" s="55"/>
      <c r="L31" s="55"/>
      <c r="M31" s="55"/>
      <c r="N31" s="55"/>
      <c r="O31" s="55"/>
      <c r="P31" s="55"/>
      <c r="Q31" s="55"/>
      <c r="R31" s="55"/>
      <c r="S31" s="55"/>
      <c r="T31" s="55"/>
      <c r="U31" s="55"/>
      <c r="V31" s="55"/>
      <c r="W31" s="94"/>
    </row>
    <row r="32" spans="1:40" s="68" customFormat="1" x14ac:dyDescent="0.25">
      <c r="A32" s="55"/>
      <c r="B32" s="55"/>
      <c r="C32" s="55"/>
      <c r="D32" s="55"/>
      <c r="E32" s="55"/>
      <c r="F32" s="55"/>
      <c r="G32" s="55"/>
      <c r="H32" s="55"/>
      <c r="I32" s="55"/>
      <c r="J32" s="55"/>
      <c r="K32" s="55"/>
      <c r="L32" s="55"/>
      <c r="M32" s="55"/>
      <c r="N32" s="55"/>
      <c r="O32" s="55"/>
      <c r="P32" s="55"/>
      <c r="Q32" s="55"/>
      <c r="R32" s="55"/>
      <c r="S32" s="55"/>
      <c r="T32" s="55"/>
      <c r="U32" s="55"/>
      <c r="V32" s="55"/>
      <c r="W32" s="94"/>
    </row>
    <row r="33" spans="1:23" s="68" customFormat="1" x14ac:dyDescent="0.25">
      <c r="A33" s="55"/>
      <c r="B33" s="55"/>
      <c r="C33" s="55"/>
      <c r="D33" s="55"/>
      <c r="E33" s="55"/>
      <c r="F33" s="55"/>
      <c r="G33" s="55"/>
      <c r="H33" s="55"/>
      <c r="I33" s="55"/>
      <c r="J33" s="55"/>
      <c r="K33" s="55"/>
      <c r="L33" s="55"/>
      <c r="M33" s="55"/>
      <c r="N33" s="55"/>
      <c r="O33" s="55"/>
      <c r="P33" s="55"/>
      <c r="Q33" s="55"/>
      <c r="R33" s="55"/>
      <c r="S33" s="55"/>
      <c r="T33" s="55"/>
      <c r="U33" s="55"/>
      <c r="V33" s="55"/>
      <c r="W33" s="94"/>
    </row>
    <row r="34" spans="1:23" s="68" customFormat="1" x14ac:dyDescent="0.25">
      <c r="A34" s="55"/>
      <c r="B34" s="55"/>
      <c r="C34" s="55"/>
      <c r="D34" s="55"/>
      <c r="E34" s="55"/>
      <c r="F34" s="55"/>
      <c r="G34" s="55"/>
      <c r="H34" s="55"/>
      <c r="I34" s="55"/>
      <c r="J34" s="55"/>
      <c r="K34" s="55"/>
      <c r="L34" s="55"/>
      <c r="M34" s="55"/>
      <c r="N34" s="55"/>
      <c r="O34" s="55"/>
      <c r="P34" s="55"/>
      <c r="Q34" s="55"/>
      <c r="R34" s="55"/>
      <c r="S34" s="55"/>
      <c r="T34" s="55"/>
      <c r="U34" s="55"/>
      <c r="V34" s="55"/>
      <c r="W34" s="94"/>
    </row>
    <row r="35" spans="1:23" s="68" customFormat="1" x14ac:dyDescent="0.25">
      <c r="A35" s="55"/>
      <c r="B35" s="55"/>
      <c r="C35" s="55"/>
      <c r="D35" s="55"/>
      <c r="E35" s="55"/>
      <c r="F35" s="55"/>
      <c r="G35" s="55"/>
      <c r="H35" s="55"/>
      <c r="I35" s="55"/>
      <c r="J35" s="55"/>
      <c r="K35" s="55"/>
      <c r="L35" s="55"/>
      <c r="M35" s="55"/>
      <c r="N35" s="55"/>
      <c r="O35" s="55"/>
      <c r="P35" s="55"/>
      <c r="Q35" s="55"/>
      <c r="R35" s="55"/>
      <c r="S35" s="55"/>
      <c r="T35" s="55"/>
      <c r="U35" s="55"/>
      <c r="V35" s="55"/>
      <c r="W35" s="94"/>
    </row>
    <row r="36" spans="1:23" s="68" customFormat="1" x14ac:dyDescent="0.25">
      <c r="A36" s="55"/>
      <c r="B36" s="55"/>
      <c r="C36" s="55"/>
      <c r="D36" s="55"/>
      <c r="E36" s="55"/>
      <c r="F36" s="55"/>
      <c r="G36" s="55"/>
      <c r="H36" s="55"/>
      <c r="I36" s="55"/>
      <c r="J36" s="55"/>
      <c r="K36" s="55"/>
      <c r="L36" s="55"/>
      <c r="M36" s="55"/>
      <c r="N36" s="55"/>
      <c r="O36" s="55"/>
      <c r="P36" s="55"/>
      <c r="Q36" s="55"/>
      <c r="R36" s="55"/>
      <c r="S36" s="55"/>
      <c r="T36" s="55"/>
      <c r="U36" s="55"/>
      <c r="V36" s="55"/>
      <c r="W36" s="94"/>
    </row>
    <row r="37" spans="1:23" s="68" customFormat="1" x14ac:dyDescent="0.25">
      <c r="A37" s="55"/>
      <c r="B37" s="55"/>
      <c r="C37" s="55"/>
      <c r="D37" s="55"/>
      <c r="E37" s="55"/>
      <c r="F37" s="55"/>
      <c r="G37" s="55"/>
      <c r="H37" s="55"/>
      <c r="I37" s="55"/>
      <c r="J37" s="55"/>
      <c r="K37" s="55"/>
      <c r="L37" s="55"/>
      <c r="M37" s="55"/>
      <c r="N37" s="55"/>
      <c r="O37" s="55"/>
      <c r="P37" s="55"/>
      <c r="Q37" s="55"/>
      <c r="R37" s="55"/>
      <c r="S37" s="55"/>
      <c r="T37" s="55"/>
      <c r="U37" s="55"/>
      <c r="V37" s="55"/>
      <c r="W37" s="94"/>
    </row>
    <row r="38" spans="1:23" s="68" customFormat="1" x14ac:dyDescent="0.25">
      <c r="A38" s="55"/>
      <c r="B38" s="55"/>
      <c r="C38" s="55"/>
      <c r="D38" s="55"/>
      <c r="E38" s="55"/>
      <c r="F38" s="55"/>
      <c r="G38" s="55"/>
      <c r="H38" s="55"/>
      <c r="I38" s="55"/>
      <c r="J38" s="55"/>
      <c r="K38" s="55"/>
      <c r="L38" s="55"/>
      <c r="M38" s="55"/>
      <c r="N38" s="55"/>
      <c r="O38" s="55"/>
      <c r="P38" s="55"/>
      <c r="Q38" s="55"/>
      <c r="R38" s="55"/>
      <c r="S38" s="55"/>
      <c r="T38" s="55"/>
      <c r="U38" s="55"/>
      <c r="V38" s="55"/>
      <c r="W38" s="94"/>
    </row>
    <row r="39" spans="1:23" s="68" customFormat="1" x14ac:dyDescent="0.25">
      <c r="A39" s="55"/>
      <c r="B39" s="55"/>
      <c r="C39" s="55"/>
      <c r="D39" s="55"/>
      <c r="E39" s="55"/>
      <c r="F39" s="55"/>
      <c r="G39" s="55"/>
      <c r="H39" s="55"/>
      <c r="I39" s="55"/>
      <c r="J39" s="55"/>
      <c r="K39" s="55"/>
      <c r="L39" s="55"/>
      <c r="M39" s="55"/>
      <c r="N39" s="55"/>
      <c r="O39" s="55"/>
      <c r="P39" s="55"/>
      <c r="Q39" s="55"/>
      <c r="R39" s="55"/>
      <c r="S39" s="55"/>
      <c r="T39" s="55"/>
      <c r="U39" s="55"/>
      <c r="V39" s="55"/>
      <c r="W39" s="94"/>
    </row>
    <row r="40" spans="1:23" s="68" customFormat="1" x14ac:dyDescent="0.25">
      <c r="A40" s="55"/>
      <c r="B40" s="55"/>
      <c r="C40" s="55"/>
      <c r="D40" s="55"/>
      <c r="E40" s="55"/>
      <c r="F40" s="55"/>
      <c r="G40" s="55"/>
      <c r="H40" s="55"/>
      <c r="I40" s="55"/>
      <c r="J40" s="55"/>
      <c r="K40" s="55"/>
      <c r="L40" s="55"/>
      <c r="M40" s="55"/>
      <c r="N40" s="55"/>
      <c r="O40" s="55"/>
      <c r="P40" s="55"/>
      <c r="Q40" s="55"/>
      <c r="R40" s="55"/>
      <c r="S40" s="55"/>
      <c r="T40" s="55"/>
      <c r="U40" s="55"/>
      <c r="V40" s="55"/>
      <c r="W40" s="94"/>
    </row>
    <row r="41" spans="1:23" s="68" customFormat="1" x14ac:dyDescent="0.25">
      <c r="A41" s="55"/>
      <c r="B41" s="55"/>
      <c r="C41" s="55"/>
      <c r="D41" s="55"/>
      <c r="E41" s="55"/>
      <c r="F41" s="55"/>
      <c r="G41" s="55"/>
      <c r="H41" s="55"/>
      <c r="I41" s="55"/>
      <c r="J41" s="55"/>
      <c r="K41" s="55"/>
      <c r="L41" s="55"/>
      <c r="M41" s="55"/>
      <c r="N41" s="55"/>
      <c r="O41" s="55"/>
      <c r="P41" s="55"/>
      <c r="Q41" s="55"/>
      <c r="R41" s="55"/>
      <c r="S41" s="55"/>
      <c r="T41" s="55"/>
      <c r="U41" s="55"/>
      <c r="V41" s="55"/>
      <c r="W41" s="94"/>
    </row>
    <row r="42" spans="1:23" s="68" customFormat="1" x14ac:dyDescent="0.25">
      <c r="A42" s="55"/>
      <c r="B42" s="55"/>
      <c r="C42" s="55"/>
      <c r="D42" s="55"/>
      <c r="E42" s="55"/>
      <c r="F42" s="55"/>
      <c r="G42" s="55"/>
      <c r="H42" s="55"/>
      <c r="I42" s="55"/>
      <c r="J42" s="55"/>
      <c r="K42" s="55"/>
      <c r="L42" s="55"/>
      <c r="M42" s="55"/>
      <c r="N42" s="55"/>
      <c r="O42" s="55"/>
      <c r="P42" s="55"/>
      <c r="Q42" s="55"/>
      <c r="R42" s="55"/>
      <c r="S42" s="55"/>
      <c r="T42" s="55"/>
      <c r="U42" s="55"/>
      <c r="V42" s="55"/>
      <c r="W42" s="94"/>
    </row>
    <row r="43" spans="1:23" s="68" customFormat="1" x14ac:dyDescent="0.25">
      <c r="A43" s="55"/>
      <c r="B43" s="55"/>
      <c r="C43" s="55"/>
      <c r="D43" s="55"/>
      <c r="E43" s="55"/>
      <c r="F43" s="55"/>
      <c r="G43" s="55"/>
      <c r="H43" s="55"/>
      <c r="I43" s="55"/>
      <c r="J43" s="55"/>
      <c r="K43" s="55"/>
      <c r="L43" s="55"/>
      <c r="M43" s="55"/>
      <c r="N43" s="55"/>
      <c r="O43" s="55"/>
      <c r="P43" s="55"/>
      <c r="Q43" s="55"/>
      <c r="R43" s="55"/>
      <c r="S43" s="55"/>
      <c r="T43" s="55"/>
      <c r="U43" s="55"/>
      <c r="V43" s="55"/>
      <c r="W43" s="94"/>
    </row>
    <row r="44" spans="1:23" s="68" customFormat="1" x14ac:dyDescent="0.25">
      <c r="A44" s="55"/>
      <c r="B44" s="55"/>
      <c r="C44" s="55"/>
      <c r="D44" s="55"/>
      <c r="E44" s="55"/>
      <c r="F44" s="55"/>
      <c r="G44" s="55"/>
      <c r="H44" s="55"/>
      <c r="I44" s="55"/>
      <c r="J44" s="55"/>
      <c r="K44" s="55"/>
      <c r="L44" s="55"/>
      <c r="M44" s="55"/>
      <c r="N44" s="55"/>
      <c r="O44" s="55"/>
      <c r="P44" s="55"/>
      <c r="Q44" s="55"/>
      <c r="R44" s="55"/>
      <c r="S44" s="55"/>
      <c r="T44" s="55"/>
      <c r="U44" s="55"/>
      <c r="V44" s="55"/>
      <c r="W44" s="94"/>
    </row>
    <row r="45" spans="1:23" s="68" customFormat="1" x14ac:dyDescent="0.25">
      <c r="A45" s="55"/>
      <c r="B45" s="55"/>
      <c r="C45" s="55"/>
      <c r="D45" s="55"/>
      <c r="E45" s="55"/>
      <c r="F45" s="55"/>
      <c r="G45" s="55"/>
      <c r="H45" s="55"/>
      <c r="I45" s="55"/>
      <c r="J45" s="55"/>
      <c r="K45" s="55"/>
      <c r="L45" s="55"/>
      <c r="M45" s="55"/>
      <c r="N45" s="55"/>
      <c r="O45" s="55"/>
      <c r="P45" s="55"/>
      <c r="Q45" s="55"/>
      <c r="R45" s="55"/>
      <c r="S45" s="55"/>
      <c r="T45" s="55"/>
      <c r="U45" s="55"/>
      <c r="V45" s="55"/>
      <c r="W45" s="94"/>
    </row>
    <row r="46" spans="1:23" s="68" customFormat="1" x14ac:dyDescent="0.25">
      <c r="A46" s="55"/>
      <c r="B46" s="55"/>
      <c r="C46" s="55"/>
      <c r="D46" s="55"/>
      <c r="E46" s="55"/>
      <c r="F46" s="55"/>
      <c r="G46" s="55"/>
      <c r="H46" s="55"/>
      <c r="I46" s="55"/>
      <c r="J46" s="55"/>
      <c r="K46" s="55"/>
      <c r="L46" s="55"/>
      <c r="M46" s="55"/>
      <c r="N46" s="55"/>
      <c r="O46" s="55"/>
      <c r="P46" s="55"/>
      <c r="Q46" s="55"/>
      <c r="R46" s="55"/>
      <c r="S46" s="55"/>
      <c r="T46" s="55"/>
      <c r="U46" s="55"/>
      <c r="V46" s="55"/>
      <c r="W46" s="94"/>
    </row>
    <row r="47" spans="1:23" s="68" customFormat="1" x14ac:dyDescent="0.25">
      <c r="A47" s="55"/>
      <c r="B47" s="55"/>
      <c r="C47" s="55"/>
      <c r="D47" s="55"/>
      <c r="E47" s="55"/>
      <c r="F47" s="55"/>
      <c r="G47" s="55"/>
      <c r="H47" s="55"/>
      <c r="I47" s="55"/>
      <c r="J47" s="55"/>
      <c r="K47" s="55"/>
      <c r="L47" s="55"/>
      <c r="M47" s="55"/>
      <c r="N47" s="55"/>
      <c r="O47" s="55"/>
      <c r="P47" s="55"/>
      <c r="Q47" s="55"/>
      <c r="R47" s="55"/>
      <c r="S47" s="55"/>
      <c r="T47" s="55"/>
      <c r="U47" s="55"/>
      <c r="V47" s="94"/>
      <c r="W47" s="94"/>
    </row>
    <row r="48" spans="1:23" s="68" customFormat="1" x14ac:dyDescent="0.25">
      <c r="A48" s="55"/>
      <c r="B48" s="55"/>
      <c r="C48" s="55"/>
      <c r="D48" s="55"/>
      <c r="E48" s="55"/>
      <c r="F48" s="55"/>
      <c r="G48" s="55"/>
      <c r="H48" s="55"/>
      <c r="I48" s="55"/>
      <c r="J48" s="55"/>
      <c r="K48" s="55"/>
      <c r="L48" s="55"/>
      <c r="M48" s="55"/>
      <c r="N48" s="55"/>
      <c r="O48" s="55"/>
      <c r="P48" s="55"/>
      <c r="Q48" s="55"/>
      <c r="R48" s="55"/>
      <c r="S48" s="55"/>
      <c r="T48" s="55"/>
      <c r="U48" s="55"/>
      <c r="V48" s="55"/>
      <c r="W48" s="94"/>
    </row>
    <row r="49" spans="23:23" s="68" customFormat="1" x14ac:dyDescent="0.25">
      <c r="W49" s="94"/>
    </row>
    <row r="50" spans="23:23" s="68" customFormat="1" x14ac:dyDescent="0.25">
      <c r="W50" s="94"/>
    </row>
    <row r="51" spans="23:23" s="68" customFormat="1" x14ac:dyDescent="0.25">
      <c r="W51" s="94"/>
    </row>
    <row r="52" spans="23:23" s="68" customFormat="1" x14ac:dyDescent="0.25">
      <c r="W52" s="94"/>
    </row>
    <row r="53" spans="23:23" s="68" customFormat="1" x14ac:dyDescent="0.25">
      <c r="W53" s="94"/>
    </row>
    <row r="54" spans="23:23" s="68" customFormat="1" x14ac:dyDescent="0.25">
      <c r="W54" s="94"/>
    </row>
    <row r="55" spans="23:23" s="68" customFormat="1" ht="15" customHeight="1" x14ac:dyDescent="0.25">
      <c r="W55" s="94"/>
    </row>
    <row r="56" spans="23:23" s="68" customFormat="1" x14ac:dyDescent="0.25">
      <c r="W56" s="94"/>
    </row>
  </sheetData>
  <mergeCells count="24">
    <mergeCell ref="B22:U22"/>
    <mergeCell ref="Z22:AD22"/>
    <mergeCell ref="A29:H29"/>
    <mergeCell ref="A30:H30"/>
    <mergeCell ref="A10:A12"/>
    <mergeCell ref="B10:D10"/>
    <mergeCell ref="F10:H10"/>
    <mergeCell ref="J10:L10"/>
    <mergeCell ref="N10:P10"/>
    <mergeCell ref="R10:T10"/>
    <mergeCell ref="V10:V12"/>
    <mergeCell ref="B12:E12"/>
    <mergeCell ref="F12:I12"/>
    <mergeCell ref="J12:M12"/>
    <mergeCell ref="N12:Q12"/>
    <mergeCell ref="R12:U12"/>
    <mergeCell ref="W10:AN10"/>
    <mergeCell ref="B9:U9"/>
    <mergeCell ref="A7:AG8"/>
    <mergeCell ref="A1:AG1"/>
    <mergeCell ref="A2:AG2"/>
    <mergeCell ref="A3:AG3"/>
    <mergeCell ref="A4:AG4"/>
    <mergeCell ref="A5:AG6"/>
  </mergeCells>
  <conditionalFormatting sqref="B13:U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2578125" defaultRowHeight="16.5" x14ac:dyDescent="0.25"/>
  <cols>
    <col min="1" max="1" width="40.42578125" style="1" customWidth="1"/>
    <col min="2" max="33" width="3.42578125" style="1" customWidth="1"/>
    <col min="34" max="34" width="42.42578125" style="1" customWidth="1"/>
    <col min="35" max="42" width="13" style="3" customWidth="1"/>
    <col min="43" max="43" width="13" style="1" customWidth="1"/>
    <col min="44" max="44" width="18" style="1" customWidth="1"/>
    <col min="45" max="56" width="13" style="1" customWidth="1"/>
    <col min="57" max="57" width="6" style="1" customWidth="1"/>
    <col min="58" max="283" width="11.42578125" style="1"/>
    <col min="284" max="284" width="40.42578125" style="1" customWidth="1"/>
    <col min="285" max="300" width="3.42578125" style="1" customWidth="1"/>
    <col min="301" max="301" width="33.140625" style="1" customWidth="1"/>
    <col min="302" max="307" width="6.42578125" style="1" customWidth="1"/>
    <col min="308" max="309" width="7.42578125" style="1" customWidth="1"/>
    <col min="310" max="312" width="6.42578125" style="1" customWidth="1"/>
    <col min="313" max="313" width="6" style="1" customWidth="1"/>
    <col min="314" max="539" width="11.42578125" style="1"/>
    <col min="540" max="540" width="40.42578125" style="1" customWidth="1"/>
    <col min="541" max="556" width="3.42578125" style="1" customWidth="1"/>
    <col min="557" max="557" width="33.140625" style="1" customWidth="1"/>
    <col min="558" max="563" width="6.42578125" style="1" customWidth="1"/>
    <col min="564" max="565" width="7.42578125" style="1" customWidth="1"/>
    <col min="566" max="568" width="6.42578125" style="1" customWidth="1"/>
    <col min="569" max="569" width="6" style="1" customWidth="1"/>
    <col min="570" max="795" width="11.42578125" style="1"/>
    <col min="796" max="796" width="40.42578125" style="1" customWidth="1"/>
    <col min="797" max="812" width="3.42578125" style="1" customWidth="1"/>
    <col min="813" max="813" width="33.140625" style="1" customWidth="1"/>
    <col min="814" max="819" width="6.42578125" style="1" customWidth="1"/>
    <col min="820" max="821" width="7.42578125" style="1" customWidth="1"/>
    <col min="822" max="824" width="6.42578125" style="1" customWidth="1"/>
    <col min="825" max="825" width="6" style="1" customWidth="1"/>
    <col min="826" max="1051" width="11.42578125" style="1"/>
    <col min="1052" max="1052" width="40.42578125" style="1" customWidth="1"/>
    <col min="1053" max="1068" width="3.42578125" style="1" customWidth="1"/>
    <col min="1069" max="1069" width="33.140625" style="1" customWidth="1"/>
    <col min="1070" max="1075" width="6.42578125" style="1" customWidth="1"/>
    <col min="1076" max="1077" width="7.42578125" style="1" customWidth="1"/>
    <col min="1078" max="1080" width="6.42578125" style="1" customWidth="1"/>
    <col min="1081" max="1081" width="6" style="1" customWidth="1"/>
    <col min="1082" max="1307" width="11.42578125" style="1"/>
    <col min="1308" max="1308" width="40.42578125" style="1" customWidth="1"/>
    <col min="1309" max="1324" width="3.42578125" style="1" customWidth="1"/>
    <col min="1325" max="1325" width="33.140625" style="1" customWidth="1"/>
    <col min="1326" max="1331" width="6.42578125" style="1" customWidth="1"/>
    <col min="1332" max="1333" width="7.42578125" style="1" customWidth="1"/>
    <col min="1334" max="1336" width="6.42578125" style="1" customWidth="1"/>
    <col min="1337" max="1337" width="6" style="1" customWidth="1"/>
    <col min="1338" max="1563" width="11.42578125" style="1"/>
    <col min="1564" max="1564" width="40.42578125" style="1" customWidth="1"/>
    <col min="1565" max="1580" width="3.42578125" style="1" customWidth="1"/>
    <col min="1581" max="1581" width="33.140625" style="1" customWidth="1"/>
    <col min="1582" max="1587" width="6.42578125" style="1" customWidth="1"/>
    <col min="1588" max="1589" width="7.42578125" style="1" customWidth="1"/>
    <col min="1590" max="1592" width="6.42578125" style="1" customWidth="1"/>
    <col min="1593" max="1593" width="6" style="1" customWidth="1"/>
    <col min="1594" max="1819" width="11.42578125" style="1"/>
    <col min="1820" max="1820" width="40.42578125" style="1" customWidth="1"/>
    <col min="1821" max="1836" width="3.42578125" style="1" customWidth="1"/>
    <col min="1837" max="1837" width="33.140625" style="1" customWidth="1"/>
    <col min="1838" max="1843" width="6.42578125" style="1" customWidth="1"/>
    <col min="1844" max="1845" width="7.42578125" style="1" customWidth="1"/>
    <col min="1846" max="1848" width="6.42578125" style="1" customWidth="1"/>
    <col min="1849" max="1849" width="6" style="1" customWidth="1"/>
    <col min="1850" max="2075" width="11.42578125" style="1"/>
    <col min="2076" max="2076" width="40.42578125" style="1" customWidth="1"/>
    <col min="2077" max="2092" width="3.42578125" style="1" customWidth="1"/>
    <col min="2093" max="2093" width="33.140625" style="1" customWidth="1"/>
    <col min="2094" max="2099" width="6.42578125" style="1" customWidth="1"/>
    <col min="2100" max="2101" width="7.42578125" style="1" customWidth="1"/>
    <col min="2102" max="2104" width="6.42578125" style="1" customWidth="1"/>
    <col min="2105" max="2105" width="6" style="1" customWidth="1"/>
    <col min="2106" max="2331" width="11.42578125" style="1"/>
    <col min="2332" max="2332" width="40.42578125" style="1" customWidth="1"/>
    <col min="2333" max="2348" width="3.42578125" style="1" customWidth="1"/>
    <col min="2349" max="2349" width="33.140625" style="1" customWidth="1"/>
    <col min="2350" max="2355" width="6.42578125" style="1" customWidth="1"/>
    <col min="2356" max="2357" width="7.42578125" style="1" customWidth="1"/>
    <col min="2358" max="2360" width="6.42578125" style="1" customWidth="1"/>
    <col min="2361" max="2361" width="6" style="1" customWidth="1"/>
    <col min="2362" max="2587" width="11.42578125" style="1"/>
    <col min="2588" max="2588" width="40.42578125" style="1" customWidth="1"/>
    <col min="2589" max="2604" width="3.42578125" style="1" customWidth="1"/>
    <col min="2605" max="2605" width="33.140625" style="1" customWidth="1"/>
    <col min="2606" max="2611" width="6.42578125" style="1" customWidth="1"/>
    <col min="2612" max="2613" width="7.42578125" style="1" customWidth="1"/>
    <col min="2614" max="2616" width="6.42578125" style="1" customWidth="1"/>
    <col min="2617" max="2617" width="6" style="1" customWidth="1"/>
    <col min="2618" max="2843" width="11.42578125" style="1"/>
    <col min="2844" max="2844" width="40.42578125" style="1" customWidth="1"/>
    <col min="2845" max="2860" width="3.42578125" style="1" customWidth="1"/>
    <col min="2861" max="2861" width="33.140625" style="1" customWidth="1"/>
    <col min="2862" max="2867" width="6.42578125" style="1" customWidth="1"/>
    <col min="2868" max="2869" width="7.42578125" style="1" customWidth="1"/>
    <col min="2870" max="2872" width="6.42578125" style="1" customWidth="1"/>
    <col min="2873" max="2873" width="6" style="1" customWidth="1"/>
    <col min="2874" max="3099" width="11.42578125" style="1"/>
    <col min="3100" max="3100" width="40.42578125" style="1" customWidth="1"/>
    <col min="3101" max="3116" width="3.42578125" style="1" customWidth="1"/>
    <col min="3117" max="3117" width="33.140625" style="1" customWidth="1"/>
    <col min="3118" max="3123" width="6.42578125" style="1" customWidth="1"/>
    <col min="3124" max="3125" width="7.42578125" style="1" customWidth="1"/>
    <col min="3126" max="3128" width="6.42578125" style="1" customWidth="1"/>
    <col min="3129" max="3129" width="6" style="1" customWidth="1"/>
    <col min="3130" max="3355" width="11.42578125" style="1"/>
    <col min="3356" max="3356" width="40.42578125" style="1" customWidth="1"/>
    <col min="3357" max="3372" width="3.42578125" style="1" customWidth="1"/>
    <col min="3373" max="3373" width="33.140625" style="1" customWidth="1"/>
    <col min="3374" max="3379" width="6.42578125" style="1" customWidth="1"/>
    <col min="3380" max="3381" width="7.42578125" style="1" customWidth="1"/>
    <col min="3382" max="3384" width="6.42578125" style="1" customWidth="1"/>
    <col min="3385" max="3385" width="6" style="1" customWidth="1"/>
    <col min="3386" max="3611" width="11.42578125" style="1"/>
    <col min="3612" max="3612" width="40.42578125" style="1" customWidth="1"/>
    <col min="3613" max="3628" width="3.42578125" style="1" customWidth="1"/>
    <col min="3629" max="3629" width="33.140625" style="1" customWidth="1"/>
    <col min="3630" max="3635" width="6.42578125" style="1" customWidth="1"/>
    <col min="3636" max="3637" width="7.42578125" style="1" customWidth="1"/>
    <col min="3638" max="3640" width="6.42578125" style="1" customWidth="1"/>
    <col min="3641" max="3641" width="6" style="1" customWidth="1"/>
    <col min="3642" max="3867" width="11.42578125" style="1"/>
    <col min="3868" max="3868" width="40.42578125" style="1" customWidth="1"/>
    <col min="3869" max="3884" width="3.42578125" style="1" customWidth="1"/>
    <col min="3885" max="3885" width="33.140625" style="1" customWidth="1"/>
    <col min="3886" max="3891" width="6.42578125" style="1" customWidth="1"/>
    <col min="3892" max="3893" width="7.42578125" style="1" customWidth="1"/>
    <col min="3894" max="3896" width="6.42578125" style="1" customWidth="1"/>
    <col min="3897" max="3897" width="6" style="1" customWidth="1"/>
    <col min="3898" max="4123" width="11.42578125" style="1"/>
    <col min="4124" max="4124" width="40.42578125" style="1" customWidth="1"/>
    <col min="4125" max="4140" width="3.42578125" style="1" customWidth="1"/>
    <col min="4141" max="4141" width="33.140625" style="1" customWidth="1"/>
    <col min="4142" max="4147" width="6.42578125" style="1" customWidth="1"/>
    <col min="4148" max="4149" width="7.42578125" style="1" customWidth="1"/>
    <col min="4150" max="4152" width="6.42578125" style="1" customWidth="1"/>
    <col min="4153" max="4153" width="6" style="1" customWidth="1"/>
    <col min="4154" max="4379" width="11.42578125" style="1"/>
    <col min="4380" max="4380" width="40.42578125" style="1" customWidth="1"/>
    <col min="4381" max="4396" width="3.42578125" style="1" customWidth="1"/>
    <col min="4397" max="4397" width="33.140625" style="1" customWidth="1"/>
    <col min="4398" max="4403" width="6.42578125" style="1" customWidth="1"/>
    <col min="4404" max="4405" width="7.42578125" style="1" customWidth="1"/>
    <col min="4406" max="4408" width="6.42578125" style="1" customWidth="1"/>
    <col min="4409" max="4409" width="6" style="1" customWidth="1"/>
    <col min="4410" max="4635" width="11.42578125" style="1"/>
    <col min="4636" max="4636" width="40.42578125" style="1" customWidth="1"/>
    <col min="4637" max="4652" width="3.42578125" style="1" customWidth="1"/>
    <col min="4653" max="4653" width="33.140625" style="1" customWidth="1"/>
    <col min="4654" max="4659" width="6.42578125" style="1" customWidth="1"/>
    <col min="4660" max="4661" width="7.42578125" style="1" customWidth="1"/>
    <col min="4662" max="4664" width="6.42578125" style="1" customWidth="1"/>
    <col min="4665" max="4665" width="6" style="1" customWidth="1"/>
    <col min="4666" max="4891" width="11.42578125" style="1"/>
    <col min="4892" max="4892" width="40.42578125" style="1" customWidth="1"/>
    <col min="4893" max="4908" width="3.42578125" style="1" customWidth="1"/>
    <col min="4909" max="4909" width="33.140625" style="1" customWidth="1"/>
    <col min="4910" max="4915" width="6.42578125" style="1" customWidth="1"/>
    <col min="4916" max="4917" width="7.42578125" style="1" customWidth="1"/>
    <col min="4918" max="4920" width="6.42578125" style="1" customWidth="1"/>
    <col min="4921" max="4921" width="6" style="1" customWidth="1"/>
    <col min="4922" max="5147" width="11.42578125" style="1"/>
    <col min="5148" max="5148" width="40.42578125" style="1" customWidth="1"/>
    <col min="5149" max="5164" width="3.42578125" style="1" customWidth="1"/>
    <col min="5165" max="5165" width="33.140625" style="1" customWidth="1"/>
    <col min="5166" max="5171" width="6.42578125" style="1" customWidth="1"/>
    <col min="5172" max="5173" width="7.42578125" style="1" customWidth="1"/>
    <col min="5174" max="5176" width="6.42578125" style="1" customWidth="1"/>
    <col min="5177" max="5177" width="6" style="1" customWidth="1"/>
    <col min="5178" max="5403" width="11.42578125" style="1"/>
    <col min="5404" max="5404" width="40.42578125" style="1" customWidth="1"/>
    <col min="5405" max="5420" width="3.42578125" style="1" customWidth="1"/>
    <col min="5421" max="5421" width="33.140625" style="1" customWidth="1"/>
    <col min="5422" max="5427" width="6.42578125" style="1" customWidth="1"/>
    <col min="5428" max="5429" width="7.42578125" style="1" customWidth="1"/>
    <col min="5430" max="5432" width="6.42578125" style="1" customWidth="1"/>
    <col min="5433" max="5433" width="6" style="1" customWidth="1"/>
    <col min="5434" max="5659" width="11.42578125" style="1"/>
    <col min="5660" max="5660" width="40.42578125" style="1" customWidth="1"/>
    <col min="5661" max="5676" width="3.42578125" style="1" customWidth="1"/>
    <col min="5677" max="5677" width="33.140625" style="1" customWidth="1"/>
    <col min="5678" max="5683" width="6.42578125" style="1" customWidth="1"/>
    <col min="5684" max="5685" width="7.42578125" style="1" customWidth="1"/>
    <col min="5686" max="5688" width="6.42578125" style="1" customWidth="1"/>
    <col min="5689" max="5689" width="6" style="1" customWidth="1"/>
    <col min="5690" max="5915" width="11.42578125" style="1"/>
    <col min="5916" max="5916" width="40.42578125" style="1" customWidth="1"/>
    <col min="5917" max="5932" width="3.42578125" style="1" customWidth="1"/>
    <col min="5933" max="5933" width="33.140625" style="1" customWidth="1"/>
    <col min="5934" max="5939" width="6.42578125" style="1" customWidth="1"/>
    <col min="5940" max="5941" width="7.42578125" style="1" customWidth="1"/>
    <col min="5942" max="5944" width="6.42578125" style="1" customWidth="1"/>
    <col min="5945" max="5945" width="6" style="1" customWidth="1"/>
    <col min="5946" max="6171" width="11.42578125" style="1"/>
    <col min="6172" max="6172" width="40.42578125" style="1" customWidth="1"/>
    <col min="6173" max="6188" width="3.42578125" style="1" customWidth="1"/>
    <col min="6189" max="6189" width="33.140625" style="1" customWidth="1"/>
    <col min="6190" max="6195" width="6.42578125" style="1" customWidth="1"/>
    <col min="6196" max="6197" width="7.42578125" style="1" customWidth="1"/>
    <col min="6198" max="6200" width="6.42578125" style="1" customWidth="1"/>
    <col min="6201" max="6201" width="6" style="1" customWidth="1"/>
    <col min="6202" max="6427" width="11.42578125" style="1"/>
    <col min="6428" max="6428" width="40.42578125" style="1" customWidth="1"/>
    <col min="6429" max="6444" width="3.42578125" style="1" customWidth="1"/>
    <col min="6445" max="6445" width="33.140625" style="1" customWidth="1"/>
    <col min="6446" max="6451" width="6.42578125" style="1" customWidth="1"/>
    <col min="6452" max="6453" width="7.42578125" style="1" customWidth="1"/>
    <col min="6454" max="6456" width="6.42578125" style="1" customWidth="1"/>
    <col min="6457" max="6457" width="6" style="1" customWidth="1"/>
    <col min="6458" max="6683" width="11.42578125" style="1"/>
    <col min="6684" max="6684" width="40.42578125" style="1" customWidth="1"/>
    <col min="6685" max="6700" width="3.42578125" style="1" customWidth="1"/>
    <col min="6701" max="6701" width="33.140625" style="1" customWidth="1"/>
    <col min="6702" max="6707" width="6.42578125" style="1" customWidth="1"/>
    <col min="6708" max="6709" width="7.42578125" style="1" customWidth="1"/>
    <col min="6710" max="6712" width="6.42578125" style="1" customWidth="1"/>
    <col min="6713" max="6713" width="6" style="1" customWidth="1"/>
    <col min="6714" max="6939" width="11.42578125" style="1"/>
    <col min="6940" max="6940" width="40.42578125" style="1" customWidth="1"/>
    <col min="6941" max="6956" width="3.42578125" style="1" customWidth="1"/>
    <col min="6957" max="6957" width="33.140625" style="1" customWidth="1"/>
    <col min="6958" max="6963" width="6.42578125" style="1" customWidth="1"/>
    <col min="6964" max="6965" width="7.42578125" style="1" customWidth="1"/>
    <col min="6966" max="6968" width="6.42578125" style="1" customWidth="1"/>
    <col min="6969" max="6969" width="6" style="1" customWidth="1"/>
    <col min="6970" max="7195" width="11.42578125" style="1"/>
    <col min="7196" max="7196" width="40.42578125" style="1" customWidth="1"/>
    <col min="7197" max="7212" width="3.42578125" style="1" customWidth="1"/>
    <col min="7213" max="7213" width="33.140625" style="1" customWidth="1"/>
    <col min="7214" max="7219" width="6.42578125" style="1" customWidth="1"/>
    <col min="7220" max="7221" width="7.42578125" style="1" customWidth="1"/>
    <col min="7222" max="7224" width="6.42578125" style="1" customWidth="1"/>
    <col min="7225" max="7225" width="6" style="1" customWidth="1"/>
    <col min="7226" max="7451" width="11.42578125" style="1"/>
    <col min="7452" max="7452" width="40.42578125" style="1" customWidth="1"/>
    <col min="7453" max="7468" width="3.42578125" style="1" customWidth="1"/>
    <col min="7469" max="7469" width="33.140625" style="1" customWidth="1"/>
    <col min="7470" max="7475" width="6.42578125" style="1" customWidth="1"/>
    <col min="7476" max="7477" width="7.42578125" style="1" customWidth="1"/>
    <col min="7478" max="7480" width="6.42578125" style="1" customWidth="1"/>
    <col min="7481" max="7481" width="6" style="1" customWidth="1"/>
    <col min="7482" max="7707" width="11.42578125" style="1"/>
    <col min="7708" max="7708" width="40.42578125" style="1" customWidth="1"/>
    <col min="7709" max="7724" width="3.42578125" style="1" customWidth="1"/>
    <col min="7725" max="7725" width="33.140625" style="1" customWidth="1"/>
    <col min="7726" max="7731" width="6.42578125" style="1" customWidth="1"/>
    <col min="7732" max="7733" width="7.42578125" style="1" customWidth="1"/>
    <col min="7734" max="7736" width="6.42578125" style="1" customWidth="1"/>
    <col min="7737" max="7737" width="6" style="1" customWidth="1"/>
    <col min="7738" max="7963" width="11.42578125" style="1"/>
    <col min="7964" max="7964" width="40.42578125" style="1" customWidth="1"/>
    <col min="7965" max="7980" width="3.42578125" style="1" customWidth="1"/>
    <col min="7981" max="7981" width="33.140625" style="1" customWidth="1"/>
    <col min="7982" max="7987" width="6.42578125" style="1" customWidth="1"/>
    <col min="7988" max="7989" width="7.42578125" style="1" customWidth="1"/>
    <col min="7990" max="7992" width="6.42578125" style="1" customWidth="1"/>
    <col min="7993" max="7993" width="6" style="1" customWidth="1"/>
    <col min="7994" max="8219" width="11.42578125" style="1"/>
    <col min="8220" max="8220" width="40.42578125" style="1" customWidth="1"/>
    <col min="8221" max="8236" width="3.42578125" style="1" customWidth="1"/>
    <col min="8237" max="8237" width="33.140625" style="1" customWidth="1"/>
    <col min="8238" max="8243" width="6.42578125" style="1" customWidth="1"/>
    <col min="8244" max="8245" width="7.42578125" style="1" customWidth="1"/>
    <col min="8246" max="8248" width="6.42578125" style="1" customWidth="1"/>
    <col min="8249" max="8249" width="6" style="1" customWidth="1"/>
    <col min="8250" max="8475" width="11.42578125" style="1"/>
    <col min="8476" max="8476" width="40.42578125" style="1" customWidth="1"/>
    <col min="8477" max="8492" width="3.42578125" style="1" customWidth="1"/>
    <col min="8493" max="8493" width="33.140625" style="1" customWidth="1"/>
    <col min="8494" max="8499" width="6.42578125" style="1" customWidth="1"/>
    <col min="8500" max="8501" width="7.42578125" style="1" customWidth="1"/>
    <col min="8502" max="8504" width="6.42578125" style="1" customWidth="1"/>
    <col min="8505" max="8505" width="6" style="1" customWidth="1"/>
    <col min="8506" max="8731" width="11.42578125" style="1"/>
    <col min="8732" max="8732" width="40.42578125" style="1" customWidth="1"/>
    <col min="8733" max="8748" width="3.42578125" style="1" customWidth="1"/>
    <col min="8749" max="8749" width="33.140625" style="1" customWidth="1"/>
    <col min="8750" max="8755" width="6.42578125" style="1" customWidth="1"/>
    <col min="8756" max="8757" width="7.42578125" style="1" customWidth="1"/>
    <col min="8758" max="8760" width="6.42578125" style="1" customWidth="1"/>
    <col min="8761" max="8761" width="6" style="1" customWidth="1"/>
    <col min="8762" max="8987" width="11.42578125" style="1"/>
    <col min="8988" max="8988" width="40.42578125" style="1" customWidth="1"/>
    <col min="8989" max="9004" width="3.42578125" style="1" customWidth="1"/>
    <col min="9005" max="9005" width="33.140625" style="1" customWidth="1"/>
    <col min="9006" max="9011" width="6.42578125" style="1" customWidth="1"/>
    <col min="9012" max="9013" width="7.42578125" style="1" customWidth="1"/>
    <col min="9014" max="9016" width="6.42578125" style="1" customWidth="1"/>
    <col min="9017" max="9017" width="6" style="1" customWidth="1"/>
    <col min="9018" max="9243" width="11.42578125" style="1"/>
    <col min="9244" max="9244" width="40.42578125" style="1" customWidth="1"/>
    <col min="9245" max="9260" width="3.42578125" style="1" customWidth="1"/>
    <col min="9261" max="9261" width="33.140625" style="1" customWidth="1"/>
    <col min="9262" max="9267" width="6.42578125" style="1" customWidth="1"/>
    <col min="9268" max="9269" width="7.42578125" style="1" customWidth="1"/>
    <col min="9270" max="9272" width="6.42578125" style="1" customWidth="1"/>
    <col min="9273" max="9273" width="6" style="1" customWidth="1"/>
    <col min="9274" max="9499" width="11.42578125" style="1"/>
    <col min="9500" max="9500" width="40.42578125" style="1" customWidth="1"/>
    <col min="9501" max="9516" width="3.42578125" style="1" customWidth="1"/>
    <col min="9517" max="9517" width="33.140625" style="1" customWidth="1"/>
    <col min="9518" max="9523" width="6.42578125" style="1" customWidth="1"/>
    <col min="9524" max="9525" width="7.42578125" style="1" customWidth="1"/>
    <col min="9526" max="9528" width="6.42578125" style="1" customWidth="1"/>
    <col min="9529" max="9529" width="6" style="1" customWidth="1"/>
    <col min="9530" max="9755" width="11.42578125" style="1"/>
    <col min="9756" max="9756" width="40.42578125" style="1" customWidth="1"/>
    <col min="9757" max="9772" width="3.42578125" style="1" customWidth="1"/>
    <col min="9773" max="9773" width="33.140625" style="1" customWidth="1"/>
    <col min="9774" max="9779" width="6.42578125" style="1" customWidth="1"/>
    <col min="9780" max="9781" width="7.42578125" style="1" customWidth="1"/>
    <col min="9782" max="9784" width="6.42578125" style="1" customWidth="1"/>
    <col min="9785" max="9785" width="6" style="1" customWidth="1"/>
    <col min="9786" max="10011" width="11.42578125" style="1"/>
    <col min="10012" max="10012" width="40.42578125" style="1" customWidth="1"/>
    <col min="10013" max="10028" width="3.42578125" style="1" customWidth="1"/>
    <col min="10029" max="10029" width="33.140625" style="1" customWidth="1"/>
    <col min="10030" max="10035" width="6.42578125" style="1" customWidth="1"/>
    <col min="10036" max="10037" width="7.42578125" style="1" customWidth="1"/>
    <col min="10038" max="10040" width="6.42578125" style="1" customWidth="1"/>
    <col min="10041" max="10041" width="6" style="1" customWidth="1"/>
    <col min="10042" max="10267" width="11.42578125" style="1"/>
    <col min="10268" max="10268" width="40.42578125" style="1" customWidth="1"/>
    <col min="10269" max="10284" width="3.42578125" style="1" customWidth="1"/>
    <col min="10285" max="10285" width="33.140625" style="1" customWidth="1"/>
    <col min="10286" max="10291" width="6.42578125" style="1" customWidth="1"/>
    <col min="10292" max="10293" width="7.42578125" style="1" customWidth="1"/>
    <col min="10294" max="10296" width="6.42578125" style="1" customWidth="1"/>
    <col min="10297" max="10297" width="6" style="1" customWidth="1"/>
    <col min="10298" max="10523" width="11.42578125" style="1"/>
    <col min="10524" max="10524" width="40.42578125" style="1" customWidth="1"/>
    <col min="10525" max="10540" width="3.42578125" style="1" customWidth="1"/>
    <col min="10541" max="10541" width="33.140625" style="1" customWidth="1"/>
    <col min="10542" max="10547" width="6.42578125" style="1" customWidth="1"/>
    <col min="10548" max="10549" width="7.42578125" style="1" customWidth="1"/>
    <col min="10550" max="10552" width="6.42578125" style="1" customWidth="1"/>
    <col min="10553" max="10553" width="6" style="1" customWidth="1"/>
    <col min="10554" max="10779" width="11.42578125" style="1"/>
    <col min="10780" max="10780" width="40.42578125" style="1" customWidth="1"/>
    <col min="10781" max="10796" width="3.42578125" style="1" customWidth="1"/>
    <col min="10797" max="10797" width="33.140625" style="1" customWidth="1"/>
    <col min="10798" max="10803" width="6.42578125" style="1" customWidth="1"/>
    <col min="10804" max="10805" width="7.42578125" style="1" customWidth="1"/>
    <col min="10806" max="10808" width="6.42578125" style="1" customWidth="1"/>
    <col min="10809" max="10809" width="6" style="1" customWidth="1"/>
    <col min="10810" max="11035" width="11.42578125" style="1"/>
    <col min="11036" max="11036" width="40.42578125" style="1" customWidth="1"/>
    <col min="11037" max="11052" width="3.42578125" style="1" customWidth="1"/>
    <col min="11053" max="11053" width="33.140625" style="1" customWidth="1"/>
    <col min="11054" max="11059" width="6.42578125" style="1" customWidth="1"/>
    <col min="11060" max="11061" width="7.42578125" style="1" customWidth="1"/>
    <col min="11062" max="11064" width="6.42578125" style="1" customWidth="1"/>
    <col min="11065" max="11065" width="6" style="1" customWidth="1"/>
    <col min="11066" max="11291" width="11.42578125" style="1"/>
    <col min="11292" max="11292" width="40.42578125" style="1" customWidth="1"/>
    <col min="11293" max="11308" width="3.42578125" style="1" customWidth="1"/>
    <col min="11309" max="11309" width="33.140625" style="1" customWidth="1"/>
    <col min="11310" max="11315" width="6.42578125" style="1" customWidth="1"/>
    <col min="11316" max="11317" width="7.42578125" style="1" customWidth="1"/>
    <col min="11318" max="11320" width="6.42578125" style="1" customWidth="1"/>
    <col min="11321" max="11321" width="6" style="1" customWidth="1"/>
    <col min="11322" max="11547" width="11.42578125" style="1"/>
    <col min="11548" max="11548" width="40.42578125" style="1" customWidth="1"/>
    <col min="11549" max="11564" width="3.42578125" style="1" customWidth="1"/>
    <col min="11565" max="11565" width="33.140625" style="1" customWidth="1"/>
    <col min="11566" max="11571" width="6.42578125" style="1" customWidth="1"/>
    <col min="11572" max="11573" width="7.42578125" style="1" customWidth="1"/>
    <col min="11574" max="11576" width="6.42578125" style="1" customWidth="1"/>
    <col min="11577" max="11577" width="6" style="1" customWidth="1"/>
    <col min="11578" max="11803" width="11.42578125" style="1"/>
    <col min="11804" max="11804" width="40.42578125" style="1" customWidth="1"/>
    <col min="11805" max="11820" width="3.42578125" style="1" customWidth="1"/>
    <col min="11821" max="11821" width="33.140625" style="1" customWidth="1"/>
    <col min="11822" max="11827" width="6.42578125" style="1" customWidth="1"/>
    <col min="11828" max="11829" width="7.42578125" style="1" customWidth="1"/>
    <col min="11830" max="11832" width="6.42578125" style="1" customWidth="1"/>
    <col min="11833" max="11833" width="6" style="1" customWidth="1"/>
    <col min="11834" max="12059" width="11.42578125" style="1"/>
    <col min="12060" max="12060" width="40.42578125" style="1" customWidth="1"/>
    <col min="12061" max="12076" width="3.42578125" style="1" customWidth="1"/>
    <col min="12077" max="12077" width="33.140625" style="1" customWidth="1"/>
    <col min="12078" max="12083" width="6.42578125" style="1" customWidth="1"/>
    <col min="12084" max="12085" width="7.42578125" style="1" customWidth="1"/>
    <col min="12086" max="12088" width="6.42578125" style="1" customWidth="1"/>
    <col min="12089" max="12089" width="6" style="1" customWidth="1"/>
    <col min="12090" max="12315" width="11.42578125" style="1"/>
    <col min="12316" max="12316" width="40.42578125" style="1" customWidth="1"/>
    <col min="12317" max="12332" width="3.42578125" style="1" customWidth="1"/>
    <col min="12333" max="12333" width="33.140625" style="1" customWidth="1"/>
    <col min="12334" max="12339" width="6.42578125" style="1" customWidth="1"/>
    <col min="12340" max="12341" width="7.42578125" style="1" customWidth="1"/>
    <col min="12342" max="12344" width="6.42578125" style="1" customWidth="1"/>
    <col min="12345" max="12345" width="6" style="1" customWidth="1"/>
    <col min="12346" max="12571" width="11.42578125" style="1"/>
    <col min="12572" max="12572" width="40.42578125" style="1" customWidth="1"/>
    <col min="12573" max="12588" width="3.42578125" style="1" customWidth="1"/>
    <col min="12589" max="12589" width="33.140625" style="1" customWidth="1"/>
    <col min="12590" max="12595" width="6.42578125" style="1" customWidth="1"/>
    <col min="12596" max="12597" width="7.42578125" style="1" customWidth="1"/>
    <col min="12598" max="12600" width="6.42578125" style="1" customWidth="1"/>
    <col min="12601" max="12601" width="6" style="1" customWidth="1"/>
    <col min="12602" max="12827" width="11.42578125" style="1"/>
    <col min="12828" max="12828" width="40.42578125" style="1" customWidth="1"/>
    <col min="12829" max="12844" width="3.42578125" style="1" customWidth="1"/>
    <col min="12845" max="12845" width="33.140625" style="1" customWidth="1"/>
    <col min="12846" max="12851" width="6.42578125" style="1" customWidth="1"/>
    <col min="12852" max="12853" width="7.42578125" style="1" customWidth="1"/>
    <col min="12854" max="12856" width="6.42578125" style="1" customWidth="1"/>
    <col min="12857" max="12857" width="6" style="1" customWidth="1"/>
    <col min="12858" max="13083" width="11.42578125" style="1"/>
    <col min="13084" max="13084" width="40.42578125" style="1" customWidth="1"/>
    <col min="13085" max="13100" width="3.42578125" style="1" customWidth="1"/>
    <col min="13101" max="13101" width="33.140625" style="1" customWidth="1"/>
    <col min="13102" max="13107" width="6.42578125" style="1" customWidth="1"/>
    <col min="13108" max="13109" width="7.42578125" style="1" customWidth="1"/>
    <col min="13110" max="13112" width="6.42578125" style="1" customWidth="1"/>
    <col min="13113" max="13113" width="6" style="1" customWidth="1"/>
    <col min="13114" max="13339" width="11.42578125" style="1"/>
    <col min="13340" max="13340" width="40.42578125" style="1" customWidth="1"/>
    <col min="13341" max="13356" width="3.42578125" style="1" customWidth="1"/>
    <col min="13357" max="13357" width="33.140625" style="1" customWidth="1"/>
    <col min="13358" max="13363" width="6.42578125" style="1" customWidth="1"/>
    <col min="13364" max="13365" width="7.42578125" style="1" customWidth="1"/>
    <col min="13366" max="13368" width="6.42578125" style="1" customWidth="1"/>
    <col min="13369" max="13369" width="6" style="1" customWidth="1"/>
    <col min="13370" max="13595" width="11.42578125" style="1"/>
    <col min="13596" max="13596" width="40.42578125" style="1" customWidth="1"/>
    <col min="13597" max="13612" width="3.42578125" style="1" customWidth="1"/>
    <col min="13613" max="13613" width="33.140625" style="1" customWidth="1"/>
    <col min="13614" max="13619" width="6.42578125" style="1" customWidth="1"/>
    <col min="13620" max="13621" width="7.42578125" style="1" customWidth="1"/>
    <col min="13622" max="13624" width="6.42578125" style="1" customWidth="1"/>
    <col min="13625" max="13625" width="6" style="1" customWidth="1"/>
    <col min="13626" max="13851" width="11.42578125" style="1"/>
    <col min="13852" max="13852" width="40.42578125" style="1" customWidth="1"/>
    <col min="13853" max="13868" width="3.42578125" style="1" customWidth="1"/>
    <col min="13869" max="13869" width="33.140625" style="1" customWidth="1"/>
    <col min="13870" max="13875" width="6.42578125" style="1" customWidth="1"/>
    <col min="13876" max="13877" width="7.42578125" style="1" customWidth="1"/>
    <col min="13878" max="13880" width="6.42578125" style="1" customWidth="1"/>
    <col min="13881" max="13881" width="6" style="1" customWidth="1"/>
    <col min="13882" max="14107" width="11.42578125" style="1"/>
    <col min="14108" max="14108" width="40.42578125" style="1" customWidth="1"/>
    <col min="14109" max="14124" width="3.42578125" style="1" customWidth="1"/>
    <col min="14125" max="14125" width="33.140625" style="1" customWidth="1"/>
    <col min="14126" max="14131" width="6.42578125" style="1" customWidth="1"/>
    <col min="14132" max="14133" width="7.42578125" style="1" customWidth="1"/>
    <col min="14134" max="14136" width="6.42578125" style="1" customWidth="1"/>
    <col min="14137" max="14137" width="6" style="1" customWidth="1"/>
    <col min="14138" max="14363" width="11.42578125" style="1"/>
    <col min="14364" max="14364" width="40.42578125" style="1" customWidth="1"/>
    <col min="14365" max="14380" width="3.42578125" style="1" customWidth="1"/>
    <col min="14381" max="14381" width="33.140625" style="1" customWidth="1"/>
    <col min="14382" max="14387" width="6.42578125" style="1" customWidth="1"/>
    <col min="14388" max="14389" width="7.42578125" style="1" customWidth="1"/>
    <col min="14390" max="14392" width="6.42578125" style="1" customWidth="1"/>
    <col min="14393" max="14393" width="6" style="1" customWidth="1"/>
    <col min="14394" max="14619" width="11.42578125" style="1"/>
    <col min="14620" max="14620" width="40.42578125" style="1" customWidth="1"/>
    <col min="14621" max="14636" width="3.42578125" style="1" customWidth="1"/>
    <col min="14637" max="14637" width="33.140625" style="1" customWidth="1"/>
    <col min="14638" max="14643" width="6.42578125" style="1" customWidth="1"/>
    <col min="14644" max="14645" width="7.42578125" style="1" customWidth="1"/>
    <col min="14646" max="14648" width="6.42578125" style="1" customWidth="1"/>
    <col min="14649" max="14649" width="6" style="1" customWidth="1"/>
    <col min="14650" max="14875" width="11.42578125" style="1"/>
    <col min="14876" max="14876" width="40.42578125" style="1" customWidth="1"/>
    <col min="14877" max="14892" width="3.42578125" style="1" customWidth="1"/>
    <col min="14893" max="14893" width="33.140625" style="1" customWidth="1"/>
    <col min="14894" max="14899" width="6.42578125" style="1" customWidth="1"/>
    <col min="14900" max="14901" width="7.42578125" style="1" customWidth="1"/>
    <col min="14902" max="14904" width="6.42578125" style="1" customWidth="1"/>
    <col min="14905" max="14905" width="6" style="1" customWidth="1"/>
    <col min="14906" max="15131" width="11.42578125" style="1"/>
    <col min="15132" max="15132" width="40.42578125" style="1" customWidth="1"/>
    <col min="15133" max="15148" width="3.42578125" style="1" customWidth="1"/>
    <col min="15149" max="15149" width="33.140625" style="1" customWidth="1"/>
    <col min="15150" max="15155" width="6.42578125" style="1" customWidth="1"/>
    <col min="15156" max="15157" width="7.42578125" style="1" customWidth="1"/>
    <col min="15158" max="15160" width="6.42578125" style="1" customWidth="1"/>
    <col min="15161" max="15161" width="6" style="1" customWidth="1"/>
    <col min="15162" max="15387" width="11.42578125" style="1"/>
    <col min="15388" max="15388" width="40.42578125" style="1" customWidth="1"/>
    <col min="15389" max="15404" width="3.42578125" style="1" customWidth="1"/>
    <col min="15405" max="15405" width="33.140625" style="1" customWidth="1"/>
    <col min="15406" max="15411" width="6.42578125" style="1" customWidth="1"/>
    <col min="15412" max="15413" width="7.42578125" style="1" customWidth="1"/>
    <col min="15414" max="15416" width="6.42578125" style="1" customWidth="1"/>
    <col min="15417" max="15417" width="6" style="1" customWidth="1"/>
    <col min="15418" max="15643" width="11.42578125" style="1"/>
    <col min="15644" max="15644" width="40.42578125" style="1" customWidth="1"/>
    <col min="15645" max="15660" width="3.42578125" style="1" customWidth="1"/>
    <col min="15661" max="15661" width="33.140625" style="1" customWidth="1"/>
    <col min="15662" max="15667" width="6.42578125" style="1" customWidth="1"/>
    <col min="15668" max="15669" width="7.42578125" style="1" customWidth="1"/>
    <col min="15670" max="15672" width="6.42578125" style="1" customWidth="1"/>
    <col min="15673" max="15673" width="6" style="1" customWidth="1"/>
    <col min="15674" max="15899" width="11.42578125" style="1"/>
    <col min="15900" max="15900" width="40.42578125" style="1" customWidth="1"/>
    <col min="15901" max="15916" width="3.42578125" style="1" customWidth="1"/>
    <col min="15917" max="15917" width="33.140625" style="1" customWidth="1"/>
    <col min="15918" max="15923" width="6.42578125" style="1" customWidth="1"/>
    <col min="15924" max="15925" width="7.42578125" style="1" customWidth="1"/>
    <col min="15926" max="15928" width="6.42578125" style="1" customWidth="1"/>
    <col min="15929" max="15929" width="6" style="1" customWidth="1"/>
    <col min="15930" max="16155" width="11.42578125" style="1"/>
    <col min="16156" max="16156" width="40.42578125" style="1" customWidth="1"/>
    <col min="16157" max="16172" width="3.42578125" style="1" customWidth="1"/>
    <col min="16173" max="16173" width="33.140625" style="1" customWidth="1"/>
    <col min="16174" max="16179" width="6.42578125" style="1" customWidth="1"/>
    <col min="16180" max="16181" width="7.42578125" style="1" customWidth="1"/>
    <col min="16182" max="16184" width="6.42578125" style="1" customWidth="1"/>
    <col min="16185" max="16185" width="6" style="1" customWidth="1"/>
    <col min="16186" max="16384" width="11.42578125" style="1"/>
  </cols>
  <sheetData>
    <row r="1" spans="1:73" x14ac:dyDescent="0.25">
      <c r="A1" s="373" t="s">
        <v>0</v>
      </c>
      <c r="B1" s="373"/>
      <c r="C1" s="373"/>
      <c r="D1" s="373"/>
      <c r="E1" s="373"/>
      <c r="F1" s="373"/>
      <c r="G1" s="373"/>
      <c r="H1" s="373"/>
      <c r="I1" s="373"/>
      <c r="J1" s="373"/>
      <c r="K1" s="373"/>
      <c r="L1" s="373"/>
      <c r="M1" s="373"/>
      <c r="N1" s="373"/>
      <c r="O1" s="373"/>
      <c r="P1" s="373"/>
      <c r="Q1" s="373"/>
      <c r="R1" s="373"/>
      <c r="S1" s="373"/>
      <c r="T1" s="373"/>
      <c r="U1" s="373"/>
      <c r="V1" s="373"/>
      <c r="W1" s="373"/>
      <c r="X1" s="373"/>
      <c r="Y1" s="373"/>
      <c r="Z1" s="373"/>
      <c r="AA1" s="373"/>
      <c r="AB1" s="373"/>
      <c r="AC1" s="373"/>
      <c r="AD1" s="373"/>
      <c r="AE1" s="373"/>
      <c r="AF1" s="373"/>
      <c r="AG1" s="373"/>
      <c r="AH1" s="373"/>
      <c r="AI1" s="373"/>
      <c r="AJ1" s="373"/>
      <c r="AK1" s="373"/>
      <c r="AL1" s="373"/>
      <c r="AM1" s="373"/>
      <c r="AN1" s="373"/>
      <c r="AO1" s="373"/>
      <c r="AP1" s="373"/>
      <c r="AQ1" s="373"/>
      <c r="AR1" s="373"/>
      <c r="AS1" s="373"/>
      <c r="AT1" s="373"/>
      <c r="AU1" s="373"/>
      <c r="AV1" s="373"/>
      <c r="AW1" s="373"/>
      <c r="AX1" s="373"/>
      <c r="AY1" s="373"/>
      <c r="AZ1" s="373"/>
      <c r="BA1" s="373"/>
      <c r="BB1" s="373"/>
      <c r="BC1" s="373"/>
      <c r="BD1" s="373"/>
      <c r="BE1" s="373"/>
    </row>
    <row r="2" spans="1:73" x14ac:dyDescent="0.25">
      <c r="A2" s="373" t="s">
        <v>1</v>
      </c>
      <c r="B2" s="373"/>
      <c r="C2" s="373"/>
      <c r="D2" s="373"/>
      <c r="E2" s="373"/>
      <c r="F2" s="373"/>
      <c r="G2" s="373"/>
      <c r="H2" s="373"/>
      <c r="I2" s="373"/>
      <c r="J2" s="373"/>
      <c r="K2" s="373"/>
      <c r="L2" s="373"/>
      <c r="M2" s="373"/>
      <c r="N2" s="373"/>
      <c r="O2" s="373"/>
      <c r="P2" s="373"/>
      <c r="Q2" s="373"/>
      <c r="R2" s="373"/>
      <c r="S2" s="373"/>
      <c r="T2" s="373"/>
      <c r="U2" s="373"/>
      <c r="V2" s="373"/>
      <c r="W2" s="373"/>
      <c r="X2" s="373"/>
      <c r="Y2" s="373"/>
      <c r="Z2" s="373"/>
      <c r="AA2" s="373"/>
      <c r="AB2" s="373"/>
      <c r="AC2" s="373"/>
      <c r="AD2" s="373"/>
      <c r="AE2" s="373"/>
      <c r="AF2" s="373"/>
      <c r="AG2" s="373"/>
      <c r="AH2" s="373"/>
      <c r="AI2" s="373"/>
      <c r="AJ2" s="373"/>
      <c r="AK2" s="373"/>
      <c r="AL2" s="373"/>
      <c r="AM2" s="373"/>
      <c r="AN2" s="373"/>
      <c r="AO2" s="373"/>
      <c r="AP2" s="373"/>
      <c r="AQ2" s="373"/>
      <c r="AR2" s="373"/>
      <c r="AS2" s="373"/>
      <c r="AT2" s="373"/>
      <c r="AU2" s="373"/>
      <c r="AV2" s="373"/>
      <c r="AW2" s="373"/>
      <c r="AX2" s="373"/>
      <c r="AY2" s="373"/>
      <c r="AZ2" s="373"/>
      <c r="BA2" s="373"/>
      <c r="BB2" s="373"/>
      <c r="BC2" s="373"/>
      <c r="BD2" s="373"/>
      <c r="BE2" s="373"/>
    </row>
    <row r="3" spans="1:73" x14ac:dyDescent="0.25">
      <c r="A3" s="373" t="s">
        <v>155</v>
      </c>
      <c r="B3" s="373"/>
      <c r="C3" s="373"/>
      <c r="D3" s="373"/>
      <c r="E3" s="373"/>
      <c r="F3" s="373"/>
      <c r="G3" s="373"/>
      <c r="H3" s="373"/>
      <c r="I3" s="373"/>
      <c r="J3" s="373"/>
      <c r="K3" s="373"/>
      <c r="L3" s="373"/>
      <c r="M3" s="373"/>
      <c r="N3" s="373"/>
      <c r="O3" s="373"/>
      <c r="P3" s="373"/>
      <c r="Q3" s="373"/>
      <c r="R3" s="373"/>
      <c r="S3" s="373"/>
      <c r="T3" s="373"/>
      <c r="U3" s="373"/>
      <c r="V3" s="373"/>
      <c r="W3" s="373"/>
      <c r="X3" s="373"/>
      <c r="Y3" s="373"/>
      <c r="Z3" s="373"/>
      <c r="AA3" s="373"/>
      <c r="AB3" s="373"/>
      <c r="AC3" s="373"/>
      <c r="AD3" s="373"/>
      <c r="AE3" s="373"/>
      <c r="AF3" s="373"/>
      <c r="AG3" s="373"/>
      <c r="AH3" s="373"/>
      <c r="AI3" s="373"/>
      <c r="AJ3" s="373"/>
      <c r="AK3" s="373"/>
      <c r="AL3" s="373"/>
      <c r="AM3" s="373"/>
      <c r="AN3" s="373"/>
      <c r="AO3" s="373"/>
      <c r="AP3" s="373"/>
      <c r="AQ3" s="373"/>
      <c r="AR3" s="373"/>
      <c r="AS3" s="373"/>
      <c r="AT3" s="373"/>
      <c r="AU3" s="373"/>
      <c r="AV3" s="373"/>
      <c r="AW3" s="373"/>
      <c r="AX3" s="373"/>
      <c r="AY3" s="373"/>
      <c r="AZ3" s="373"/>
      <c r="BA3" s="373"/>
      <c r="BB3" s="373"/>
      <c r="BC3" s="373"/>
      <c r="BD3" s="373"/>
      <c r="BE3" s="373"/>
    </row>
    <row r="4" spans="1:73" x14ac:dyDescent="0.25">
      <c r="A4" s="373" t="s">
        <v>156</v>
      </c>
      <c r="B4" s="373"/>
      <c r="C4" s="373"/>
      <c r="D4" s="373"/>
      <c r="E4" s="373"/>
      <c r="F4" s="373"/>
      <c r="G4" s="373"/>
      <c r="H4" s="373"/>
      <c r="I4" s="373"/>
      <c r="J4" s="373"/>
      <c r="K4" s="373"/>
      <c r="L4" s="373"/>
      <c r="M4" s="373"/>
      <c r="N4" s="373"/>
      <c r="O4" s="373"/>
      <c r="P4" s="373"/>
      <c r="Q4" s="373"/>
      <c r="R4" s="373"/>
      <c r="S4" s="373"/>
      <c r="T4" s="373"/>
      <c r="U4" s="373"/>
      <c r="V4" s="373"/>
      <c r="W4" s="373"/>
      <c r="X4" s="373"/>
      <c r="Y4" s="373"/>
      <c r="Z4" s="373"/>
      <c r="AA4" s="373"/>
      <c r="AB4" s="373"/>
      <c r="AC4" s="373"/>
      <c r="AD4" s="373"/>
      <c r="AE4" s="373"/>
      <c r="AF4" s="373"/>
      <c r="AG4" s="373"/>
      <c r="AH4" s="373"/>
      <c r="AI4" s="373"/>
      <c r="AJ4" s="373"/>
      <c r="AK4" s="373"/>
      <c r="AL4" s="373"/>
      <c r="AM4" s="373"/>
      <c r="AN4" s="373"/>
      <c r="AO4" s="373"/>
      <c r="AP4" s="373"/>
      <c r="AQ4" s="373"/>
      <c r="AR4" s="373"/>
      <c r="AS4" s="373"/>
      <c r="AT4" s="373"/>
      <c r="AU4" s="373"/>
      <c r="AV4" s="373"/>
      <c r="AW4" s="373"/>
      <c r="AX4" s="373"/>
      <c r="AY4" s="373"/>
      <c r="AZ4" s="373"/>
      <c r="BA4" s="373"/>
      <c r="BB4" s="373"/>
      <c r="BC4" s="373"/>
      <c r="BD4" s="373"/>
      <c r="BE4" s="373"/>
    </row>
    <row r="5" spans="1:73" x14ac:dyDescent="0.25">
      <c r="A5" s="372"/>
      <c r="B5" s="372"/>
      <c r="C5" s="372"/>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c r="AE5" s="372"/>
      <c r="AF5" s="372"/>
      <c r="AG5" s="372"/>
      <c r="AH5" s="372"/>
      <c r="AI5" s="372"/>
      <c r="AJ5" s="372"/>
      <c r="AK5" s="372"/>
      <c r="AL5" s="372"/>
      <c r="AM5" s="372"/>
      <c r="AN5" s="372"/>
      <c r="AO5" s="372"/>
      <c r="AP5" s="372"/>
      <c r="AQ5" s="372"/>
      <c r="AR5" s="372"/>
      <c r="AS5" s="372"/>
      <c r="AT5" s="372"/>
      <c r="AU5" s="372"/>
      <c r="AV5" s="372"/>
      <c r="AW5" s="372"/>
      <c r="AX5" s="372"/>
      <c r="AY5" s="372"/>
      <c r="AZ5" s="372"/>
      <c r="BA5" s="372"/>
      <c r="BB5" s="372"/>
      <c r="BC5" s="372"/>
      <c r="BD5" s="372"/>
      <c r="BE5" s="372"/>
    </row>
    <row r="6" spans="1:73" x14ac:dyDescent="0.25">
      <c r="A6" s="372"/>
      <c r="B6" s="372"/>
      <c r="C6" s="372"/>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c r="AE6" s="372"/>
      <c r="AF6" s="372"/>
      <c r="AG6" s="372"/>
      <c r="AH6" s="372"/>
      <c r="AI6" s="372"/>
      <c r="AJ6" s="372"/>
      <c r="AK6" s="372"/>
      <c r="AL6" s="372"/>
      <c r="AM6" s="372"/>
      <c r="AN6" s="372"/>
      <c r="AO6" s="372"/>
      <c r="AP6" s="372"/>
      <c r="AQ6" s="372"/>
      <c r="AR6" s="372"/>
      <c r="AS6" s="372"/>
      <c r="AT6" s="372"/>
      <c r="AU6" s="372"/>
      <c r="AV6" s="372"/>
      <c r="AW6" s="372"/>
      <c r="AX6" s="372"/>
      <c r="AY6" s="372"/>
      <c r="AZ6" s="372"/>
      <c r="BA6" s="372"/>
      <c r="BB6" s="372"/>
      <c r="BC6" s="372"/>
      <c r="BD6" s="372"/>
      <c r="BE6" s="372"/>
    </row>
    <row r="7" spans="1:73" x14ac:dyDescent="0.25">
      <c r="A7" s="366" t="s">
        <v>121</v>
      </c>
      <c r="B7" s="366"/>
      <c r="C7" s="366"/>
      <c r="D7" s="366"/>
      <c r="E7" s="366"/>
      <c r="F7" s="366"/>
      <c r="G7" s="366"/>
      <c r="H7" s="366"/>
      <c r="I7" s="366"/>
      <c r="J7" s="366"/>
      <c r="K7" s="366"/>
      <c r="L7" s="366"/>
      <c r="M7" s="366"/>
      <c r="N7" s="366"/>
      <c r="O7" s="366"/>
      <c r="P7" s="366"/>
      <c r="Q7" s="366"/>
      <c r="R7" s="366"/>
      <c r="S7" s="366"/>
      <c r="T7" s="366"/>
      <c r="U7" s="366"/>
      <c r="V7" s="366"/>
      <c r="W7" s="366"/>
      <c r="X7" s="366"/>
      <c r="Y7" s="366"/>
      <c r="Z7" s="366"/>
      <c r="AA7" s="366"/>
      <c r="AB7" s="366"/>
      <c r="AC7" s="366"/>
      <c r="AD7" s="366"/>
      <c r="AE7" s="366"/>
      <c r="AF7" s="366"/>
      <c r="AG7" s="366"/>
      <c r="AH7" s="366"/>
      <c r="AI7" s="366"/>
      <c r="AJ7" s="366"/>
      <c r="AK7" s="366"/>
      <c r="AL7" s="366"/>
      <c r="AM7" s="366"/>
      <c r="AN7" s="366"/>
      <c r="AO7" s="366"/>
      <c r="AP7" s="366"/>
      <c r="AQ7" s="366"/>
      <c r="AR7" s="366"/>
      <c r="AS7" s="366"/>
      <c r="AT7" s="366"/>
      <c r="AU7" s="366"/>
      <c r="AV7" s="366"/>
      <c r="AW7" s="366"/>
      <c r="AX7" s="366"/>
      <c r="AY7" s="366"/>
      <c r="AZ7" s="366"/>
      <c r="BA7" s="366"/>
      <c r="BB7" s="366"/>
      <c r="BC7" s="366"/>
      <c r="BD7" s="366"/>
      <c r="BE7" s="366"/>
    </row>
    <row r="8" spans="1:73" x14ac:dyDescent="0.25">
      <c r="A8" s="366"/>
      <c r="B8" s="366"/>
      <c r="C8" s="366"/>
      <c r="D8" s="366"/>
      <c r="E8" s="366"/>
      <c r="F8" s="366"/>
      <c r="G8" s="366"/>
      <c r="H8" s="366"/>
      <c r="I8" s="366"/>
      <c r="J8" s="366"/>
      <c r="K8" s="366"/>
      <c r="L8" s="366"/>
      <c r="M8" s="366"/>
      <c r="N8" s="366"/>
      <c r="O8" s="366"/>
      <c r="P8" s="366"/>
      <c r="Q8" s="366"/>
      <c r="R8" s="366"/>
      <c r="S8" s="366"/>
      <c r="T8" s="366"/>
      <c r="U8" s="366"/>
      <c r="V8" s="366"/>
      <c r="W8" s="366"/>
      <c r="X8" s="366"/>
      <c r="Y8" s="366"/>
      <c r="Z8" s="366"/>
      <c r="AA8" s="366"/>
      <c r="AB8" s="366"/>
      <c r="AC8" s="366"/>
      <c r="AD8" s="366"/>
      <c r="AE8" s="366"/>
      <c r="AF8" s="366"/>
      <c r="AG8" s="366"/>
      <c r="AH8" s="366"/>
      <c r="AI8" s="366"/>
      <c r="AJ8" s="366"/>
      <c r="AK8" s="366"/>
      <c r="AL8" s="366"/>
      <c r="AM8" s="366"/>
      <c r="AN8" s="366"/>
      <c r="AO8" s="366"/>
      <c r="AP8" s="366"/>
      <c r="AQ8" s="366"/>
      <c r="AR8" s="366"/>
      <c r="AS8" s="366"/>
      <c r="AT8" s="366"/>
      <c r="AU8" s="366"/>
      <c r="AV8" s="366"/>
      <c r="AW8" s="366"/>
      <c r="AX8" s="366"/>
      <c r="AY8" s="366"/>
      <c r="AZ8" s="366"/>
      <c r="BA8" s="366"/>
      <c r="BB8" s="366"/>
      <c r="BC8" s="366"/>
      <c r="BD8" s="366"/>
      <c r="BE8" s="366"/>
    </row>
    <row r="9" spans="1:73" x14ac:dyDescent="0.25">
      <c r="AI9" s="2"/>
      <c r="AJ9" s="2"/>
      <c r="AK9" s="2"/>
      <c r="AL9" s="2"/>
      <c r="AS9" s="4"/>
      <c r="AT9" s="4"/>
      <c r="AU9" s="4"/>
      <c r="AV9" s="4"/>
      <c r="AW9" s="4"/>
      <c r="AX9" s="4"/>
      <c r="AY9" s="4"/>
      <c r="AZ9" s="4"/>
      <c r="BA9" s="4"/>
      <c r="BB9" s="4"/>
      <c r="BC9" s="4"/>
      <c r="BD9" s="4"/>
      <c r="BE9" s="4"/>
    </row>
    <row r="10" spans="1:73" x14ac:dyDescent="0.25">
      <c r="A10" s="364" t="s">
        <v>123</v>
      </c>
      <c r="B10" s="367">
        <v>1</v>
      </c>
      <c r="C10" s="368"/>
      <c r="D10" s="368"/>
      <c r="E10" s="369"/>
      <c r="F10" s="367">
        <v>2</v>
      </c>
      <c r="G10" s="368"/>
      <c r="H10" s="368"/>
      <c r="I10" s="369"/>
      <c r="J10" s="367">
        <v>3</v>
      </c>
      <c r="K10" s="368"/>
      <c r="L10" s="368"/>
      <c r="M10" s="369"/>
      <c r="N10" s="367">
        <v>4</v>
      </c>
      <c r="O10" s="368"/>
      <c r="P10" s="368"/>
      <c r="Q10" s="369"/>
      <c r="R10" s="367">
        <v>5</v>
      </c>
      <c r="S10" s="368"/>
      <c r="T10" s="368"/>
      <c r="U10" s="369"/>
      <c r="V10" s="367">
        <v>6</v>
      </c>
      <c r="W10" s="368"/>
      <c r="X10" s="368"/>
      <c r="Y10" s="369"/>
      <c r="Z10" s="367">
        <v>7</v>
      </c>
      <c r="AA10" s="368"/>
      <c r="AB10" s="368"/>
      <c r="AC10" s="369"/>
      <c r="AD10" s="367">
        <v>8</v>
      </c>
      <c r="AE10" s="368"/>
      <c r="AF10" s="368"/>
      <c r="AG10" s="369"/>
      <c r="AH10" s="370" t="s">
        <v>125</v>
      </c>
      <c r="AI10" s="371" t="s">
        <v>126</v>
      </c>
      <c r="AJ10" s="371"/>
      <c r="AK10" s="371"/>
      <c r="AL10" s="371"/>
      <c r="AM10" s="371"/>
      <c r="AN10" s="371"/>
      <c r="AO10" s="371"/>
      <c r="AP10" s="371"/>
      <c r="AQ10" s="371"/>
      <c r="AR10" s="371"/>
      <c r="AS10" s="371"/>
      <c r="AT10" s="371"/>
      <c r="AU10" s="371"/>
      <c r="AV10" s="371"/>
      <c r="AW10" s="371"/>
      <c r="AX10" s="371"/>
      <c r="AY10" s="371"/>
      <c r="AZ10" s="371"/>
      <c r="BA10" s="371"/>
      <c r="BB10" s="371"/>
      <c r="BC10" s="371"/>
      <c r="BD10" s="371"/>
      <c r="BE10" s="5"/>
    </row>
    <row r="11" spans="1:73" x14ac:dyDescent="0.25">
      <c r="A11" s="364"/>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70"/>
      <c r="AI11" s="365" t="s">
        <v>157</v>
      </c>
      <c r="AJ11" s="365" t="s">
        <v>158</v>
      </c>
      <c r="AK11" s="365" t="s">
        <v>159</v>
      </c>
      <c r="AL11" s="365" t="s">
        <v>160</v>
      </c>
      <c r="AM11" s="365" t="s">
        <v>161</v>
      </c>
      <c r="AN11" s="365" t="s">
        <v>162</v>
      </c>
      <c r="AO11" s="365" t="s">
        <v>163</v>
      </c>
      <c r="AP11" s="365" t="s">
        <v>164</v>
      </c>
      <c r="AQ11" s="365" t="s">
        <v>165</v>
      </c>
      <c r="AR11" s="365" t="s">
        <v>166</v>
      </c>
      <c r="AS11" s="365" t="s">
        <v>167</v>
      </c>
      <c r="AT11" s="365" t="s">
        <v>168</v>
      </c>
      <c r="AU11" s="365" t="s">
        <v>169</v>
      </c>
      <c r="AV11" s="365" t="s">
        <v>170</v>
      </c>
      <c r="AW11" s="365" t="s">
        <v>171</v>
      </c>
      <c r="AX11" s="365" t="s">
        <v>172</v>
      </c>
      <c r="AY11" s="365" t="s">
        <v>173</v>
      </c>
      <c r="AZ11" s="365" t="s">
        <v>174</v>
      </c>
      <c r="BA11" s="365" t="s">
        <v>28</v>
      </c>
      <c r="BB11" s="365" t="s">
        <v>130</v>
      </c>
      <c r="BC11" s="365" t="s">
        <v>175</v>
      </c>
      <c r="BD11" s="365" t="s">
        <v>176</v>
      </c>
      <c r="BE11" s="7"/>
    </row>
    <row r="12" spans="1:73" s="3" customFormat="1" ht="34.35" customHeight="1" x14ac:dyDescent="0.25">
      <c r="A12" s="364"/>
      <c r="B12" s="364"/>
      <c r="C12" s="364"/>
      <c r="D12" s="364"/>
      <c r="E12" s="364"/>
      <c r="F12" s="364"/>
      <c r="G12" s="364"/>
      <c r="H12" s="364"/>
      <c r="I12" s="364"/>
      <c r="J12" s="364"/>
      <c r="K12" s="364"/>
      <c r="L12" s="364"/>
      <c r="M12" s="364"/>
      <c r="N12" s="364"/>
      <c r="O12" s="364"/>
      <c r="P12" s="364"/>
      <c r="Q12" s="364"/>
      <c r="R12" s="364"/>
      <c r="S12" s="364"/>
      <c r="T12" s="364"/>
      <c r="U12" s="364"/>
      <c r="V12" s="364"/>
      <c r="W12" s="364"/>
      <c r="X12" s="364"/>
      <c r="Y12" s="364"/>
      <c r="Z12" s="364"/>
      <c r="AA12" s="364"/>
      <c r="AB12" s="364"/>
      <c r="AC12" s="364"/>
      <c r="AD12" s="364"/>
      <c r="AE12" s="364"/>
      <c r="AF12" s="364"/>
      <c r="AG12" s="364"/>
      <c r="AH12" s="370"/>
      <c r="AI12" s="365"/>
      <c r="AJ12" s="365"/>
      <c r="AK12" s="365"/>
      <c r="AL12" s="365"/>
      <c r="AM12" s="365"/>
      <c r="AN12" s="365"/>
      <c r="AO12" s="365"/>
      <c r="AP12" s="365"/>
      <c r="AQ12" s="365"/>
      <c r="AR12" s="365"/>
      <c r="AS12" s="365"/>
      <c r="AT12" s="365"/>
      <c r="AU12" s="365"/>
      <c r="AV12" s="365"/>
      <c r="AW12" s="365"/>
      <c r="AX12" s="365"/>
      <c r="AY12" s="365"/>
      <c r="AZ12" s="365"/>
      <c r="BA12" s="365"/>
      <c r="BB12" s="365"/>
      <c r="BC12" s="365"/>
      <c r="BD12" s="365"/>
      <c r="BE12" s="7"/>
    </row>
    <row r="13" spans="1:73" x14ac:dyDescent="0.25">
      <c r="A13" s="8" t="s">
        <v>177</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65.75" x14ac:dyDescent="0.2">
      <c r="A14" s="8" t="s">
        <v>178</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179</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14.75" x14ac:dyDescent="0.25">
      <c r="A15" s="8" t="s">
        <v>180</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181</v>
      </c>
      <c r="AI15" s="11">
        <v>0.8</v>
      </c>
      <c r="AJ15" s="11">
        <v>0.8</v>
      </c>
      <c r="AK15" s="11">
        <v>0.8</v>
      </c>
      <c r="AL15" s="11">
        <v>0.8</v>
      </c>
      <c r="AM15" s="11">
        <v>0.8</v>
      </c>
      <c r="AN15" s="11">
        <v>0.8</v>
      </c>
      <c r="AO15" s="11">
        <v>0.8</v>
      </c>
      <c r="AP15" s="11">
        <v>0.8</v>
      </c>
      <c r="AQ15" s="11">
        <v>0.8</v>
      </c>
      <c r="AR15" s="11">
        <v>0.8</v>
      </c>
      <c r="AS15" s="11" t="s">
        <v>182</v>
      </c>
      <c r="AT15" s="11">
        <v>0.8</v>
      </c>
      <c r="AU15" s="11">
        <v>0.8</v>
      </c>
      <c r="AV15" s="11">
        <v>0.8</v>
      </c>
      <c r="AW15" s="11">
        <v>0.8</v>
      </c>
      <c r="AX15" s="11" t="s">
        <v>182</v>
      </c>
      <c r="AY15" s="11" t="s">
        <v>182</v>
      </c>
      <c r="AZ15" s="11" t="s">
        <v>182</v>
      </c>
      <c r="BA15" s="11" t="s">
        <v>182</v>
      </c>
      <c r="BB15" s="11" t="s">
        <v>182</v>
      </c>
      <c r="BC15" s="11" t="s">
        <v>182</v>
      </c>
      <c r="BD15" s="11" t="s">
        <v>182</v>
      </c>
      <c r="BE15" s="14"/>
      <c r="BF15" s="15"/>
    </row>
    <row r="16" spans="1:73" ht="165.75" x14ac:dyDescent="0.25">
      <c r="A16" s="8" t="s">
        <v>183</v>
      </c>
      <c r="B16" s="9"/>
      <c r="C16" s="9"/>
      <c r="D16" s="9"/>
      <c r="E16" s="9">
        <v>1</v>
      </c>
      <c r="F16" s="9"/>
      <c r="G16" s="9"/>
      <c r="H16" s="9" t="s">
        <v>140</v>
      </c>
      <c r="I16" s="9">
        <v>1</v>
      </c>
      <c r="J16" s="9"/>
      <c r="K16" s="9" t="s">
        <v>140</v>
      </c>
      <c r="L16" s="9" t="s">
        <v>140</v>
      </c>
      <c r="M16" s="9">
        <v>1</v>
      </c>
      <c r="N16" s="9"/>
      <c r="O16" s="9" t="s">
        <v>140</v>
      </c>
      <c r="P16" s="9" t="s">
        <v>140</v>
      </c>
      <c r="Q16" s="9">
        <v>1</v>
      </c>
      <c r="R16" s="9"/>
      <c r="S16" s="9"/>
      <c r="T16" s="9"/>
      <c r="U16" s="9">
        <v>1</v>
      </c>
      <c r="V16" s="9"/>
      <c r="W16" s="9"/>
      <c r="X16" s="9" t="s">
        <v>140</v>
      </c>
      <c r="Y16" s="9">
        <v>1</v>
      </c>
      <c r="Z16" s="9"/>
      <c r="AA16" s="9" t="s">
        <v>140</v>
      </c>
      <c r="AB16" s="9" t="s">
        <v>140</v>
      </c>
      <c r="AC16" s="9">
        <v>1</v>
      </c>
      <c r="AD16" s="9"/>
      <c r="AE16" s="9" t="s">
        <v>140</v>
      </c>
      <c r="AF16" s="9" t="s">
        <v>140</v>
      </c>
      <c r="AG16" s="9">
        <v>1</v>
      </c>
      <c r="AH16" s="13" t="s">
        <v>179</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14.75" x14ac:dyDescent="0.25">
      <c r="A17" s="8" t="s">
        <v>184</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185</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14.75" x14ac:dyDescent="0.25">
      <c r="A18" s="8" t="s">
        <v>186</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185</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14.75" x14ac:dyDescent="0.25">
      <c r="A19" s="8" t="s">
        <v>187</v>
      </c>
      <c r="B19" s="9"/>
      <c r="C19" s="9"/>
      <c r="D19" s="9"/>
      <c r="E19" s="9"/>
      <c r="F19" s="9"/>
      <c r="G19" s="9"/>
      <c r="H19" s="9"/>
      <c r="I19" s="9" t="s">
        <v>140</v>
      </c>
      <c r="J19" s="9"/>
      <c r="K19" s="9"/>
      <c r="L19" s="9"/>
      <c r="M19" s="9" t="s">
        <v>140</v>
      </c>
      <c r="N19" s="9"/>
      <c r="O19" s="9"/>
      <c r="P19" s="9"/>
      <c r="Q19" s="9"/>
      <c r="R19" s="9"/>
      <c r="S19" s="9"/>
      <c r="T19" s="9"/>
      <c r="U19" s="9"/>
      <c r="V19" s="9"/>
      <c r="W19" s="9"/>
      <c r="X19" s="9"/>
      <c r="Y19" s="9" t="s">
        <v>140</v>
      </c>
      <c r="Z19" s="9"/>
      <c r="AA19" s="9"/>
      <c r="AB19" s="9"/>
      <c r="AC19" s="9" t="s">
        <v>140</v>
      </c>
      <c r="AD19" s="9"/>
      <c r="AE19" s="9"/>
      <c r="AF19" s="9"/>
      <c r="AG19" s="9"/>
      <c r="AH19" s="13" t="s">
        <v>188</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14.75" x14ac:dyDescent="0.25">
      <c r="A20" s="8" t="s">
        <v>189</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185</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25">
      <c r="A21" s="18" t="s">
        <v>140</v>
      </c>
      <c r="B21" s="362" t="s">
        <v>140</v>
      </c>
      <c r="C21" s="362"/>
      <c r="D21" s="362"/>
      <c r="E21" s="362"/>
      <c r="F21" s="362"/>
      <c r="G21" s="362"/>
      <c r="H21" s="362"/>
      <c r="I21" s="362"/>
      <c r="J21" s="362"/>
      <c r="K21" s="362"/>
      <c r="L21" s="362"/>
      <c r="M21" s="362"/>
      <c r="N21" s="362"/>
      <c r="O21" s="362"/>
      <c r="P21" s="362"/>
      <c r="Q21" s="362"/>
      <c r="R21" s="362" t="s">
        <v>140</v>
      </c>
      <c r="S21" s="362"/>
      <c r="T21" s="362"/>
      <c r="U21" s="362"/>
      <c r="V21" s="362"/>
      <c r="W21" s="362"/>
      <c r="X21" s="362"/>
      <c r="Y21" s="362"/>
      <c r="Z21" s="362"/>
      <c r="AA21" s="362"/>
      <c r="AB21" s="362"/>
      <c r="AC21" s="362"/>
      <c r="AD21" s="362"/>
      <c r="AE21" s="362"/>
      <c r="AF21" s="362"/>
      <c r="AG21" s="362"/>
      <c r="AH21" s="19" t="s">
        <v>190</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25">
      <c r="A22" s="23"/>
      <c r="B22" s="363"/>
      <c r="C22" s="363"/>
      <c r="D22" s="363"/>
      <c r="E22" s="363"/>
      <c r="F22" s="363"/>
      <c r="G22" s="363"/>
      <c r="H22" s="363"/>
      <c r="I22" s="363"/>
      <c r="J22" s="363"/>
      <c r="K22" s="363"/>
      <c r="L22" s="363"/>
      <c r="M22" s="363"/>
      <c r="N22" s="363"/>
      <c r="O22" s="363"/>
      <c r="P22" s="363"/>
      <c r="Q22" s="363"/>
      <c r="R22" s="363"/>
      <c r="S22" s="363"/>
      <c r="T22" s="363"/>
      <c r="U22" s="363"/>
      <c r="V22" s="363"/>
      <c r="W22" s="363"/>
      <c r="X22" s="363"/>
      <c r="Y22" s="363"/>
      <c r="Z22" s="363"/>
      <c r="AA22" s="363"/>
      <c r="AB22" s="363"/>
      <c r="AC22" s="363"/>
      <c r="AD22" s="363"/>
      <c r="AE22" s="363"/>
      <c r="AF22" s="363"/>
      <c r="AG22" s="363"/>
      <c r="AH22" s="19" t="s">
        <v>148</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25">
      <c r="AH23" s="1" t="s">
        <v>140</v>
      </c>
      <c r="AI23" s="25" t="s">
        <v>191</v>
      </c>
      <c r="AJ23" s="25" t="s">
        <v>191</v>
      </c>
      <c r="AK23" s="25" t="s">
        <v>191</v>
      </c>
      <c r="AL23" s="25" t="s">
        <v>191</v>
      </c>
      <c r="AM23" s="25" t="s">
        <v>191</v>
      </c>
      <c r="AN23" s="25" t="s">
        <v>191</v>
      </c>
      <c r="AO23" s="25" t="s">
        <v>191</v>
      </c>
      <c r="AP23" s="25" t="s">
        <v>191</v>
      </c>
      <c r="AQ23" s="25" t="s">
        <v>191</v>
      </c>
      <c r="AR23" s="25" t="s">
        <v>191</v>
      </c>
      <c r="AS23" s="25" t="s">
        <v>191</v>
      </c>
      <c r="AT23" s="25" t="s">
        <v>192</v>
      </c>
      <c r="AU23" s="25" t="s">
        <v>192</v>
      </c>
      <c r="AV23" s="25" t="s">
        <v>191</v>
      </c>
      <c r="AW23" s="25" t="s">
        <v>191</v>
      </c>
      <c r="AX23" s="25" t="s">
        <v>191</v>
      </c>
      <c r="AY23" s="25" t="s">
        <v>191</v>
      </c>
      <c r="AZ23" s="25" t="s">
        <v>191</v>
      </c>
      <c r="BA23" s="25" t="s">
        <v>191</v>
      </c>
      <c r="BB23" s="25" t="s">
        <v>191</v>
      </c>
      <c r="BC23" s="25" t="s">
        <v>191</v>
      </c>
      <c r="BD23" s="25" t="s">
        <v>191</v>
      </c>
    </row>
    <row r="24" spans="1:58" x14ac:dyDescent="0.25">
      <c r="AQ24" s="3"/>
      <c r="AR24" s="3"/>
      <c r="AS24" s="3"/>
      <c r="AT24" s="3"/>
      <c r="AU24" s="3"/>
      <c r="AV24" s="3"/>
      <c r="AW24" s="3"/>
      <c r="AX24" s="3"/>
      <c r="AY24" s="3"/>
      <c r="AZ24" s="3"/>
      <c r="BA24" s="3"/>
      <c r="BB24" s="3"/>
      <c r="BC24" s="3"/>
      <c r="BD24" s="3"/>
    </row>
    <row r="26" spans="1:58" x14ac:dyDescent="0.25">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25">
      <c r="A27" s="359"/>
      <c r="B27" s="359"/>
      <c r="C27" s="359"/>
      <c r="D27" s="359"/>
      <c r="E27" s="359"/>
      <c r="F27" s="359"/>
      <c r="G27" s="359"/>
      <c r="H27" s="359"/>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25">
      <c r="A28" s="360" t="s">
        <v>193</v>
      </c>
      <c r="B28" s="360"/>
      <c r="C28" s="360"/>
      <c r="D28" s="360"/>
      <c r="E28" s="360"/>
      <c r="F28" s="360"/>
      <c r="G28" s="360"/>
      <c r="H28" s="360"/>
      <c r="R28" s="361" t="s">
        <v>194</v>
      </c>
      <c r="S28" s="361"/>
      <c r="T28" s="361"/>
      <c r="U28" s="361"/>
      <c r="V28" s="361"/>
      <c r="W28" s="361"/>
      <c r="X28" s="361"/>
      <c r="Y28" s="361"/>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25">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25">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25">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25">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25">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25">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25">
      <c r="AI35" s="14"/>
      <c r="AJ35" s="14"/>
      <c r="AL35" s="14"/>
    </row>
    <row r="36" spans="35:56" x14ac:dyDescent="0.25">
      <c r="AI36" s="14"/>
      <c r="AJ36" s="14"/>
      <c r="AL36" s="14"/>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7109375" defaultRowHeight="15" x14ac:dyDescent="0.25"/>
  <cols>
    <col min="1" max="1" width="31.42578125" customWidth="1"/>
    <col min="2" max="2" width="26.42578125" customWidth="1"/>
    <col min="3" max="3" width="24.42578125" customWidth="1"/>
  </cols>
  <sheetData>
    <row r="1" spans="1:3" ht="15.75" thickBot="1" x14ac:dyDescent="0.3">
      <c r="A1" s="33" t="s">
        <v>195</v>
      </c>
      <c r="B1" s="374" t="s">
        <v>196</v>
      </c>
      <c r="C1" s="375"/>
    </row>
    <row r="2" spans="1:3" ht="29.1" customHeight="1" thickBot="1" x14ac:dyDescent="0.3">
      <c r="A2" s="34"/>
      <c r="B2" s="376" t="s">
        <v>197</v>
      </c>
      <c r="C2" s="377"/>
    </row>
    <row r="3" spans="1:3" x14ac:dyDescent="0.25">
      <c r="A3" s="36" t="s">
        <v>195</v>
      </c>
      <c r="B3" s="37" t="s">
        <v>198</v>
      </c>
      <c r="C3" s="38" t="s">
        <v>199</v>
      </c>
    </row>
    <row r="4" spans="1:3" x14ac:dyDescent="0.25">
      <c r="A4" s="39" t="s">
        <v>23</v>
      </c>
      <c r="B4" s="35">
        <v>7750000</v>
      </c>
      <c r="C4" s="40">
        <v>7900000</v>
      </c>
    </row>
    <row r="5" spans="1:3" x14ac:dyDescent="0.25">
      <c r="A5" s="39" t="s">
        <v>24</v>
      </c>
      <c r="B5" s="35">
        <v>6000000</v>
      </c>
      <c r="C5" s="40">
        <v>6145000</v>
      </c>
    </row>
    <row r="6" spans="1:3" x14ac:dyDescent="0.25">
      <c r="A6" s="39" t="s">
        <v>25</v>
      </c>
      <c r="B6" s="35">
        <v>3920000</v>
      </c>
      <c r="C6" s="40">
        <v>4050000</v>
      </c>
    </row>
    <row r="7" spans="1:3" x14ac:dyDescent="0.25">
      <c r="A7" s="39" t="s">
        <v>200</v>
      </c>
      <c r="B7" s="35">
        <v>6000000</v>
      </c>
      <c r="C7" s="40">
        <v>6145000</v>
      </c>
    </row>
    <row r="8" spans="1:3" x14ac:dyDescent="0.25">
      <c r="A8" s="39" t="s">
        <v>201</v>
      </c>
      <c r="B8" s="35">
        <v>3920000</v>
      </c>
      <c r="C8" s="40">
        <v>4050000</v>
      </c>
    </row>
    <row r="9" spans="1:3" x14ac:dyDescent="0.25">
      <c r="A9" s="39" t="s">
        <v>28</v>
      </c>
      <c r="B9" s="35">
        <v>7090000</v>
      </c>
      <c r="C9" s="40">
        <v>7240000</v>
      </c>
    </row>
    <row r="10" spans="1:3" ht="24" x14ac:dyDescent="0.25">
      <c r="A10" s="39" t="s">
        <v>29</v>
      </c>
      <c r="B10" s="35">
        <v>7090000</v>
      </c>
      <c r="C10" s="40">
        <v>7240000</v>
      </c>
    </row>
    <row r="11" spans="1:3" x14ac:dyDescent="0.25">
      <c r="A11" s="39" t="s">
        <v>103</v>
      </c>
      <c r="B11" s="35">
        <v>7090000</v>
      </c>
      <c r="C11" s="40">
        <v>7240000</v>
      </c>
    </row>
    <row r="12" spans="1:3" x14ac:dyDescent="0.25">
      <c r="A12" s="39" t="s">
        <v>130</v>
      </c>
      <c r="B12" s="35">
        <v>7090000</v>
      </c>
      <c r="C12" s="40">
        <v>7240000</v>
      </c>
    </row>
    <row r="13" spans="1:3" x14ac:dyDescent="0.25">
      <c r="A13" s="39" t="s">
        <v>202</v>
      </c>
      <c r="B13" s="35">
        <v>7090000</v>
      </c>
      <c r="C13" s="40">
        <v>7240000</v>
      </c>
    </row>
    <row r="14" spans="1:3" ht="24" x14ac:dyDescent="0.25">
      <c r="A14" s="39" t="s">
        <v>30</v>
      </c>
      <c r="B14" s="35">
        <v>7090000</v>
      </c>
      <c r="C14" s="40">
        <v>7240000</v>
      </c>
    </row>
    <row r="15" spans="1:3" x14ac:dyDescent="0.25">
      <c r="A15" s="39" t="s">
        <v>128</v>
      </c>
      <c r="B15" s="35">
        <v>7090000</v>
      </c>
      <c r="C15" s="40">
        <v>7240000</v>
      </c>
    </row>
    <row r="16" spans="1:3" x14ac:dyDescent="0.25">
      <c r="A16" s="39" t="s">
        <v>203</v>
      </c>
      <c r="B16" s="35">
        <v>7090000</v>
      </c>
      <c r="C16" s="40">
        <v>7240000</v>
      </c>
    </row>
    <row r="17" spans="1:3" x14ac:dyDescent="0.25">
      <c r="A17" s="39" t="s">
        <v>204</v>
      </c>
      <c r="B17" s="35">
        <v>6000000</v>
      </c>
      <c r="C17" s="40">
        <v>6145000</v>
      </c>
    </row>
    <row r="18" spans="1:3" x14ac:dyDescent="0.25">
      <c r="A18" s="39" t="s">
        <v>205</v>
      </c>
      <c r="B18" s="35">
        <v>6550000</v>
      </c>
      <c r="C18" s="40">
        <v>6700000</v>
      </c>
    </row>
    <row r="19" spans="1:3" x14ac:dyDescent="0.25">
      <c r="A19" s="39" t="s">
        <v>206</v>
      </c>
      <c r="B19" s="35">
        <v>6550000</v>
      </c>
      <c r="C19" s="40">
        <v>6700000</v>
      </c>
    </row>
    <row r="20" spans="1:3" x14ac:dyDescent="0.25">
      <c r="A20" s="39" t="s">
        <v>207</v>
      </c>
      <c r="B20" s="35">
        <v>4450000</v>
      </c>
      <c r="C20" s="40">
        <v>4600000</v>
      </c>
    </row>
    <row r="21" spans="1:3" x14ac:dyDescent="0.25">
      <c r="A21" s="39" t="s">
        <v>208</v>
      </c>
      <c r="B21" s="35">
        <v>4450000</v>
      </c>
      <c r="C21" s="40">
        <v>4600000</v>
      </c>
    </row>
    <row r="22" spans="1:3" x14ac:dyDescent="0.25">
      <c r="A22" s="39" t="s">
        <v>105</v>
      </c>
      <c r="B22" s="35">
        <v>4450000</v>
      </c>
      <c r="C22" s="40">
        <v>4600000</v>
      </c>
    </row>
    <row r="23" spans="1:3" x14ac:dyDescent="0.25">
      <c r="A23" s="39" t="s">
        <v>107</v>
      </c>
      <c r="B23" s="35">
        <v>4450000</v>
      </c>
      <c r="C23" s="40">
        <v>4600000</v>
      </c>
    </row>
    <row r="24" spans="1:3" ht="24" x14ac:dyDescent="0.25">
      <c r="A24" s="39" t="s">
        <v>39</v>
      </c>
      <c r="B24" s="35">
        <v>4450000</v>
      </c>
      <c r="C24" s="40">
        <v>4600000</v>
      </c>
    </row>
    <row r="25" spans="1:3" x14ac:dyDescent="0.25">
      <c r="A25" s="39" t="s">
        <v>209</v>
      </c>
      <c r="B25" s="35">
        <v>4450000</v>
      </c>
      <c r="C25" s="40">
        <v>4600000</v>
      </c>
    </row>
    <row r="26" spans="1:3" x14ac:dyDescent="0.25">
      <c r="A26" s="39" t="s">
        <v>210</v>
      </c>
      <c r="B26" s="35">
        <v>4450000</v>
      </c>
      <c r="C26" s="40">
        <v>4600000</v>
      </c>
    </row>
    <row r="27" spans="1:3" x14ac:dyDescent="0.25">
      <c r="A27" s="39" t="s">
        <v>38</v>
      </c>
      <c r="B27" s="35">
        <v>4450000</v>
      </c>
      <c r="C27" s="40">
        <v>4600000</v>
      </c>
    </row>
    <row r="28" spans="1:3" x14ac:dyDescent="0.25">
      <c r="A28" s="39" t="s">
        <v>211</v>
      </c>
      <c r="B28" s="35">
        <v>4450000</v>
      </c>
      <c r="C28" s="40">
        <v>4600000</v>
      </c>
    </row>
    <row r="29" spans="1:3" x14ac:dyDescent="0.25">
      <c r="A29" s="39" t="s">
        <v>212</v>
      </c>
      <c r="B29" s="35">
        <v>4450000</v>
      </c>
      <c r="C29" s="40">
        <v>4600000</v>
      </c>
    </row>
    <row r="30" spans="1:3" x14ac:dyDescent="0.25">
      <c r="A30" s="39" t="s">
        <v>213</v>
      </c>
      <c r="B30" s="35">
        <v>6000000</v>
      </c>
      <c r="C30" s="40">
        <v>6145000</v>
      </c>
    </row>
    <row r="31" spans="1:3" x14ac:dyDescent="0.25">
      <c r="A31" s="39" t="s">
        <v>111</v>
      </c>
      <c r="B31" s="35">
        <v>2260000</v>
      </c>
      <c r="C31" s="40">
        <v>2290000</v>
      </c>
    </row>
    <row r="32" spans="1:3" x14ac:dyDescent="0.25">
      <c r="A32" s="39" t="s">
        <v>109</v>
      </c>
      <c r="B32" s="35">
        <v>2370000</v>
      </c>
      <c r="C32" s="40">
        <v>2400000</v>
      </c>
    </row>
    <row r="33" spans="1:3" x14ac:dyDescent="0.25">
      <c r="A33" s="39" t="s">
        <v>110</v>
      </c>
      <c r="B33" s="35">
        <v>2370000</v>
      </c>
      <c r="C33" s="40">
        <v>2400000</v>
      </c>
    </row>
    <row r="34" spans="1:3" x14ac:dyDescent="0.25">
      <c r="A34" s="39" t="s">
        <v>214</v>
      </c>
      <c r="B34" s="35">
        <v>2370000</v>
      </c>
      <c r="C34" s="40">
        <v>2400000</v>
      </c>
    </row>
    <row r="35" spans="1:3" x14ac:dyDescent="0.25">
      <c r="A35" s="39" t="s">
        <v>215</v>
      </c>
      <c r="B35" s="35">
        <v>2370000</v>
      </c>
      <c r="C35" s="40">
        <v>2400000</v>
      </c>
    </row>
    <row r="36" spans="1:3" x14ac:dyDescent="0.25">
      <c r="A36" s="39" t="s">
        <v>112</v>
      </c>
      <c r="B36" s="35">
        <v>2260000</v>
      </c>
      <c r="C36" s="40">
        <v>2290000</v>
      </c>
    </row>
    <row r="37" spans="1:3" x14ac:dyDescent="0.25">
      <c r="A37" s="39" t="s">
        <v>114</v>
      </c>
      <c r="B37" s="35">
        <v>1470000</v>
      </c>
      <c r="C37" s="40">
        <v>1520000</v>
      </c>
    </row>
    <row r="38" spans="1:3" x14ac:dyDescent="0.25">
      <c r="A38" s="39" t="s">
        <v>216</v>
      </c>
      <c r="B38" s="35">
        <v>1470000</v>
      </c>
      <c r="C38" s="40">
        <v>1520000</v>
      </c>
    </row>
    <row r="39" spans="1:3" x14ac:dyDescent="0.25">
      <c r="A39" s="39" t="s">
        <v>217</v>
      </c>
      <c r="B39" s="35">
        <v>1240000</v>
      </c>
      <c r="C39" s="40">
        <v>1250000</v>
      </c>
    </row>
    <row r="40" spans="1:3" x14ac:dyDescent="0.25">
      <c r="A40" s="39" t="s">
        <v>218</v>
      </c>
      <c r="B40" s="35">
        <v>1200000</v>
      </c>
      <c r="C40" s="40">
        <v>1210000</v>
      </c>
    </row>
    <row r="41" spans="1:3" x14ac:dyDescent="0.25">
      <c r="A41" s="39" t="s">
        <v>115</v>
      </c>
      <c r="B41" s="35">
        <v>1250000</v>
      </c>
      <c r="C41" s="40">
        <v>1260000</v>
      </c>
    </row>
    <row r="42" spans="1:3" x14ac:dyDescent="0.25">
      <c r="A42" s="39" t="s">
        <v>59</v>
      </c>
      <c r="B42" s="35">
        <v>235000</v>
      </c>
      <c r="C42" s="40">
        <v>250000</v>
      </c>
    </row>
    <row r="43" spans="1:3" ht="60" x14ac:dyDescent="0.25">
      <c r="A43" s="39" t="s">
        <v>219</v>
      </c>
      <c r="B43" s="35">
        <v>4990000</v>
      </c>
      <c r="C43" s="40">
        <v>5145000</v>
      </c>
    </row>
    <row r="44" spans="1:3" ht="72" x14ac:dyDescent="0.25">
      <c r="A44" s="39" t="s">
        <v>220</v>
      </c>
      <c r="B44" s="35">
        <v>5650000</v>
      </c>
      <c r="C44" s="40">
        <v>5770000</v>
      </c>
    </row>
    <row r="45" spans="1:3" ht="36" x14ac:dyDescent="0.25">
      <c r="A45" s="39" t="s">
        <v>221</v>
      </c>
      <c r="B45" s="35">
        <v>805000</v>
      </c>
      <c r="C45" s="40">
        <v>830000</v>
      </c>
    </row>
    <row r="46" spans="1:3" ht="60" x14ac:dyDescent="0.25">
      <c r="A46" s="39" t="s">
        <v>222</v>
      </c>
      <c r="B46" s="35">
        <v>4990000</v>
      </c>
      <c r="C46" s="40">
        <v>5145000</v>
      </c>
    </row>
    <row r="47" spans="1:3" x14ac:dyDescent="0.25">
      <c r="A47" s="39" t="s">
        <v>223</v>
      </c>
      <c r="B47" s="35">
        <v>2440000</v>
      </c>
      <c r="C47" s="40">
        <v>2550000</v>
      </c>
    </row>
    <row r="48" spans="1:3" ht="24" x14ac:dyDescent="0.25">
      <c r="A48" s="39" t="s">
        <v>224</v>
      </c>
      <c r="B48" s="35">
        <v>6570000</v>
      </c>
      <c r="C48" s="40">
        <v>6690000</v>
      </c>
    </row>
    <row r="49" spans="1:3" ht="36" x14ac:dyDescent="0.25">
      <c r="A49" s="39" t="s">
        <v>225</v>
      </c>
      <c r="B49" s="35">
        <v>2440000</v>
      </c>
      <c r="C49" s="40">
        <v>2550000</v>
      </c>
    </row>
    <row r="50" spans="1:3" ht="24" x14ac:dyDescent="0.25">
      <c r="A50" s="39" t="s">
        <v>226</v>
      </c>
      <c r="B50" s="35">
        <v>595000</v>
      </c>
      <c r="C50" s="40">
        <v>610000</v>
      </c>
    </row>
    <row r="51" spans="1:3" ht="24" x14ac:dyDescent="0.25">
      <c r="A51" s="39" t="s">
        <v>227</v>
      </c>
      <c r="B51" s="35">
        <v>1800000</v>
      </c>
      <c r="C51" s="40">
        <v>1950000</v>
      </c>
    </row>
    <row r="52" spans="1:3" ht="24" x14ac:dyDescent="0.25">
      <c r="A52" s="39" t="s">
        <v>228</v>
      </c>
      <c r="B52" s="35">
        <v>2340000</v>
      </c>
      <c r="C52" s="40">
        <v>2490000</v>
      </c>
    </row>
    <row r="53" spans="1:3" ht="36" x14ac:dyDescent="0.25">
      <c r="A53" s="39" t="s">
        <v>229</v>
      </c>
      <c r="B53" s="35">
        <v>905000</v>
      </c>
      <c r="C53" s="40">
        <v>980000</v>
      </c>
    </row>
    <row r="54" spans="1:3" ht="24.75" thickBot="1" x14ac:dyDescent="0.3">
      <c r="A54" s="41" t="s">
        <v>230</v>
      </c>
      <c r="B54" s="42">
        <v>905000</v>
      </c>
      <c r="C54" s="43">
        <v>980000</v>
      </c>
    </row>
    <row r="55" spans="1:3" x14ac:dyDescent="0.25">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1</vt:lpstr>
      <vt:lpstr>Presupuesto Oficial</vt:lpstr>
      <vt:lpstr>Presupuesto Oficial V GUIA</vt:lpstr>
      <vt:lpstr>PLAN DE CARGAS</vt:lpstr>
      <vt:lpstr>Cronograma y plan de cargas</vt:lpstr>
      <vt:lpstr>Hoja2</vt:lpstr>
      <vt:lpstr>'Formulario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Santiago González Vega</cp:lastModifiedBy>
  <cp:revision/>
  <dcterms:created xsi:type="dcterms:W3CDTF">2023-01-13T16:39:29Z</dcterms:created>
  <dcterms:modified xsi:type="dcterms:W3CDTF">2026-06-01T16:23:25Z</dcterms:modified>
  <cp:category/>
  <cp:contentStatus/>
</cp:coreProperties>
</file>