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AUDIENCIA LP 04 CORREDOR VVERDE\"/>
    </mc:Choice>
  </mc:AlternateContent>
  <xr:revisionPtr revIDLastSave="0" documentId="13_ncr:1_{D34C822C-908D-4DFB-9C63-65452C0E3D0E}" xr6:coauthVersionLast="47" xr6:coauthVersionMax="47" xr10:uidLastSave="{00000000-0000-0000-0000-000000000000}"/>
  <bookViews>
    <workbookView xWindow="-108" yWindow="-108" windowWidth="23256" windowHeight="12456" tabRatio="482" activeTab="4" xr2:uid="{00000000-000D-0000-FFFF-FFFF00000000}"/>
  </bookViews>
  <sheets>
    <sheet name="Resumen" sheetId="1" r:id="rId1"/>
    <sheet name="Formulario" sheetId="2" r:id="rId2"/>
    <sheet name="Informe" sheetId="3" r:id="rId3"/>
    <sheet name="Control" sheetId="4" r:id="rId4"/>
    <sheet name="Evaluación" sheetId="5" r:id="rId5"/>
  </sheets>
  <definedNames>
    <definedName name="_xlnm._FilterDatabase" localSheetId="0" hidden="1">Resumen!$A$1:$J$44</definedName>
    <definedName name="_Key1">#REF!</definedName>
    <definedName name="_Sort">#REF!</definedName>
    <definedName name="_xlnm.Print_Area" localSheetId="4">Evaluación!$A$1:$N$52</definedName>
    <definedName name="CONCRET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5" l="1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3" i="5"/>
  <c r="C52" i="5"/>
  <c r="C51" i="5"/>
  <c r="C50" i="5"/>
  <c r="C49" i="5"/>
  <c r="E46" i="5"/>
  <c r="D46" i="5"/>
  <c r="FB34" i="3" l="1"/>
  <c r="AT6" i="3"/>
  <c r="AT5" i="3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3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3" i="5"/>
  <c r="B39" i="5"/>
  <c r="B38" i="5"/>
  <c r="B37" i="5"/>
  <c r="B36" i="5"/>
  <c r="B35" i="5"/>
  <c r="B34" i="5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5" i="4"/>
  <c r="C30" i="4"/>
  <c r="C29" i="4"/>
  <c r="AS3" i="4"/>
  <c r="AR3" i="4"/>
  <c r="AQ3" i="4"/>
  <c r="AP3" i="4"/>
  <c r="AO3" i="4"/>
  <c r="AN3" i="4"/>
  <c r="EP5" i="3"/>
  <c r="EP6" i="3"/>
  <c r="EP7" i="3"/>
  <c r="EP8" i="3"/>
  <c r="EP9" i="3"/>
  <c r="EP10" i="3"/>
  <c r="EP11" i="3"/>
  <c r="EP12" i="3"/>
  <c r="EP13" i="3"/>
  <c r="EP14" i="3"/>
  <c r="EP15" i="3"/>
  <c r="EP16" i="3"/>
  <c r="EP17" i="3"/>
  <c r="EP18" i="3"/>
  <c r="EP19" i="3"/>
  <c r="EP20" i="3"/>
  <c r="EP21" i="3"/>
  <c r="EP22" i="3"/>
  <c r="EP23" i="3"/>
  <c r="EP24" i="3"/>
  <c r="EP25" i="3"/>
  <c r="EP26" i="3"/>
  <c r="EP27" i="3"/>
  <c r="EP28" i="3"/>
  <c r="EP29" i="3"/>
  <c r="EP30" i="3"/>
  <c r="FR34" i="3"/>
  <c r="FR30" i="3"/>
  <c r="FR29" i="3"/>
  <c r="FR28" i="3"/>
  <c r="FR27" i="3"/>
  <c r="FR26" i="3"/>
  <c r="FR25" i="3"/>
  <c r="FR24" i="3"/>
  <c r="FR23" i="3"/>
  <c r="FR22" i="3"/>
  <c r="FR21" i="3"/>
  <c r="FR20" i="3"/>
  <c r="FR19" i="3"/>
  <c r="FR18" i="3"/>
  <c r="FR17" i="3"/>
  <c r="FR16" i="3"/>
  <c r="FR15" i="3"/>
  <c r="FR14" i="3"/>
  <c r="FR13" i="3"/>
  <c r="FR12" i="3"/>
  <c r="FR11" i="3"/>
  <c r="FR10" i="3"/>
  <c r="FR9" i="3"/>
  <c r="FR8" i="3"/>
  <c r="FR7" i="3"/>
  <c r="FR6" i="3"/>
  <c r="FR5" i="3"/>
  <c r="FO3" i="3"/>
  <c r="FN34" i="3"/>
  <c r="FN30" i="3"/>
  <c r="FN29" i="3"/>
  <c r="FN28" i="3"/>
  <c r="FN27" i="3"/>
  <c r="FN26" i="3"/>
  <c r="FN25" i="3"/>
  <c r="FN24" i="3"/>
  <c r="FN23" i="3"/>
  <c r="FN22" i="3"/>
  <c r="FN21" i="3"/>
  <c r="FN20" i="3"/>
  <c r="FN19" i="3"/>
  <c r="FN18" i="3"/>
  <c r="FN17" i="3"/>
  <c r="FN16" i="3"/>
  <c r="FN15" i="3"/>
  <c r="FN14" i="3"/>
  <c r="FN13" i="3"/>
  <c r="FN12" i="3"/>
  <c r="FN11" i="3"/>
  <c r="FN10" i="3"/>
  <c r="FN9" i="3"/>
  <c r="FN8" i="3"/>
  <c r="FN7" i="3"/>
  <c r="FN6" i="3"/>
  <c r="FN5" i="3"/>
  <c r="FK3" i="3"/>
  <c r="FJ34" i="3"/>
  <c r="FJ30" i="3"/>
  <c r="FJ29" i="3"/>
  <c r="FJ28" i="3"/>
  <c r="FJ27" i="3"/>
  <c r="FJ26" i="3"/>
  <c r="FJ25" i="3"/>
  <c r="FJ24" i="3"/>
  <c r="FJ23" i="3"/>
  <c r="FJ22" i="3"/>
  <c r="FJ21" i="3"/>
  <c r="FJ20" i="3"/>
  <c r="FJ19" i="3"/>
  <c r="FJ18" i="3"/>
  <c r="FJ17" i="3"/>
  <c r="FJ16" i="3"/>
  <c r="FJ15" i="3"/>
  <c r="FJ14" i="3"/>
  <c r="FJ13" i="3"/>
  <c r="FJ12" i="3"/>
  <c r="FJ11" i="3"/>
  <c r="FJ10" i="3"/>
  <c r="FJ9" i="3"/>
  <c r="FJ8" i="3"/>
  <c r="FJ7" i="3"/>
  <c r="FJ6" i="3"/>
  <c r="FJ5" i="3"/>
  <c r="FG3" i="3"/>
  <c r="FF34" i="3"/>
  <c r="FF30" i="3"/>
  <c r="FF29" i="3"/>
  <c r="FF28" i="3"/>
  <c r="FF27" i="3"/>
  <c r="FF26" i="3"/>
  <c r="FF25" i="3"/>
  <c r="FF24" i="3"/>
  <c r="FF23" i="3"/>
  <c r="FF22" i="3"/>
  <c r="FF21" i="3"/>
  <c r="FF20" i="3"/>
  <c r="FF19" i="3"/>
  <c r="FF18" i="3"/>
  <c r="FF17" i="3"/>
  <c r="FF16" i="3"/>
  <c r="FF15" i="3"/>
  <c r="FF14" i="3"/>
  <c r="FF13" i="3"/>
  <c r="FF12" i="3"/>
  <c r="FF11" i="3"/>
  <c r="FF10" i="3"/>
  <c r="FF9" i="3"/>
  <c r="FF8" i="3"/>
  <c r="FF7" i="3"/>
  <c r="FF6" i="3"/>
  <c r="FF5" i="3"/>
  <c r="FC3" i="3"/>
  <c r="FB30" i="3"/>
  <c r="FB29" i="3"/>
  <c r="FB28" i="3"/>
  <c r="FB27" i="3"/>
  <c r="FB26" i="3"/>
  <c r="FB25" i="3"/>
  <c r="FB24" i="3"/>
  <c r="FB23" i="3"/>
  <c r="FB22" i="3"/>
  <c r="FB21" i="3"/>
  <c r="FB20" i="3"/>
  <c r="FB19" i="3"/>
  <c r="FB18" i="3"/>
  <c r="FB17" i="3"/>
  <c r="FB16" i="3"/>
  <c r="FB15" i="3"/>
  <c r="FB14" i="3"/>
  <c r="FB13" i="3"/>
  <c r="FB12" i="3"/>
  <c r="FB11" i="3"/>
  <c r="FB10" i="3"/>
  <c r="FB9" i="3"/>
  <c r="FB8" i="3"/>
  <c r="FB7" i="3"/>
  <c r="FB6" i="3"/>
  <c r="FB5" i="3"/>
  <c r="EY3" i="3"/>
  <c r="EX34" i="3"/>
  <c r="EX30" i="3"/>
  <c r="EX29" i="3"/>
  <c r="EX28" i="3"/>
  <c r="EX27" i="3"/>
  <c r="EX26" i="3"/>
  <c r="EX25" i="3"/>
  <c r="EX24" i="3"/>
  <c r="EX23" i="3"/>
  <c r="EX22" i="3"/>
  <c r="EX21" i="3"/>
  <c r="EX20" i="3"/>
  <c r="EX19" i="3"/>
  <c r="EX18" i="3"/>
  <c r="EX17" i="3"/>
  <c r="EX16" i="3"/>
  <c r="EX15" i="3"/>
  <c r="EX14" i="3"/>
  <c r="EX13" i="3"/>
  <c r="EX12" i="3"/>
  <c r="EX11" i="3"/>
  <c r="EX10" i="3"/>
  <c r="EX9" i="3"/>
  <c r="EX8" i="3"/>
  <c r="EX7" i="3"/>
  <c r="EX6" i="3"/>
  <c r="EX5" i="3"/>
  <c r="EU3" i="3"/>
  <c r="EM31" i="3" l="1"/>
  <c r="C34" i="5" s="1"/>
  <c r="EY31" i="3"/>
  <c r="C37" i="5" s="1"/>
  <c r="FC31" i="3"/>
  <c r="C38" i="5" s="1"/>
  <c r="FG31" i="3"/>
  <c r="C39" i="5" s="1"/>
  <c r="FK31" i="3"/>
  <c r="C40" i="5" s="1"/>
  <c r="FO31" i="3"/>
  <c r="EU31" i="3"/>
  <c r="C36" i="5" s="1"/>
  <c r="J43" i="1" l="1"/>
  <c r="J36" i="1"/>
  <c r="J35" i="1"/>
  <c r="J34" i="1"/>
  <c r="J33" i="1"/>
  <c r="J32" i="1"/>
  <c r="J31" i="1"/>
  <c r="J30" i="1"/>
  <c r="F34" i="3" l="1"/>
  <c r="CP34" i="3" l="1"/>
  <c r="ET16" i="3"/>
  <c r="EL16" i="3"/>
  <c r="EH16" i="3"/>
  <c r="ED16" i="3"/>
  <c r="DZ16" i="3"/>
  <c r="DV16" i="3"/>
  <c r="DR16" i="3"/>
  <c r="DN16" i="3"/>
  <c r="DJ16" i="3"/>
  <c r="DF16" i="3"/>
  <c r="DB16" i="3"/>
  <c r="CX16" i="3"/>
  <c r="CT16" i="3"/>
  <c r="CP16" i="3"/>
  <c r="CL16" i="3"/>
  <c r="CH16" i="3"/>
  <c r="CD16" i="3"/>
  <c r="BZ16" i="3"/>
  <c r="BV16" i="3"/>
  <c r="BR16" i="3"/>
  <c r="BN16" i="3"/>
  <c r="BJ16" i="3"/>
  <c r="BF16" i="3"/>
  <c r="BB16" i="3"/>
  <c r="AX16" i="3"/>
  <c r="AT16" i="3"/>
  <c r="AP16" i="3"/>
  <c r="AL16" i="3"/>
  <c r="AH16" i="3"/>
  <c r="AD16" i="3"/>
  <c r="Z16" i="3"/>
  <c r="V16" i="3"/>
  <c r="R16" i="3"/>
  <c r="N16" i="3"/>
  <c r="J16" i="3"/>
  <c r="F16" i="3"/>
  <c r="ET15" i="3"/>
  <c r="EL15" i="3"/>
  <c r="EH15" i="3"/>
  <c r="ED15" i="3"/>
  <c r="DZ15" i="3"/>
  <c r="DV15" i="3"/>
  <c r="DR15" i="3"/>
  <c r="DN15" i="3"/>
  <c r="DJ15" i="3"/>
  <c r="DF15" i="3"/>
  <c r="DB15" i="3"/>
  <c r="CX15" i="3"/>
  <c r="CT15" i="3"/>
  <c r="CP15" i="3"/>
  <c r="CL15" i="3"/>
  <c r="CH15" i="3"/>
  <c r="CD15" i="3"/>
  <c r="BZ15" i="3"/>
  <c r="BV15" i="3"/>
  <c r="BR15" i="3"/>
  <c r="BN15" i="3"/>
  <c r="BJ15" i="3"/>
  <c r="BF15" i="3"/>
  <c r="BB15" i="3"/>
  <c r="AX15" i="3"/>
  <c r="AT15" i="3"/>
  <c r="AP15" i="3"/>
  <c r="AL15" i="3"/>
  <c r="AH15" i="3"/>
  <c r="AD15" i="3"/>
  <c r="Z15" i="3"/>
  <c r="V15" i="3"/>
  <c r="R15" i="3"/>
  <c r="N15" i="3"/>
  <c r="J15" i="3"/>
  <c r="F15" i="3"/>
  <c r="ET14" i="3"/>
  <c r="EL14" i="3"/>
  <c r="EH14" i="3"/>
  <c r="ED14" i="3"/>
  <c r="DZ14" i="3"/>
  <c r="DV14" i="3"/>
  <c r="DR14" i="3"/>
  <c r="DN14" i="3"/>
  <c r="DJ14" i="3"/>
  <c r="DF14" i="3"/>
  <c r="DB14" i="3"/>
  <c r="CX14" i="3"/>
  <c r="CT14" i="3"/>
  <c r="CP14" i="3"/>
  <c r="CL14" i="3"/>
  <c r="CH14" i="3"/>
  <c r="CD14" i="3"/>
  <c r="BZ14" i="3"/>
  <c r="BV14" i="3"/>
  <c r="BR14" i="3"/>
  <c r="BN14" i="3"/>
  <c r="BJ14" i="3"/>
  <c r="BF14" i="3"/>
  <c r="BB14" i="3"/>
  <c r="AX14" i="3"/>
  <c r="AT14" i="3"/>
  <c r="AP14" i="3"/>
  <c r="AL14" i="3"/>
  <c r="AH14" i="3"/>
  <c r="AD14" i="3"/>
  <c r="Z14" i="3"/>
  <c r="V14" i="3"/>
  <c r="R14" i="3"/>
  <c r="N14" i="3"/>
  <c r="J14" i="3"/>
  <c r="F14" i="3"/>
  <c r="ET13" i="3"/>
  <c r="EL13" i="3"/>
  <c r="EH13" i="3"/>
  <c r="ED13" i="3"/>
  <c r="DZ13" i="3"/>
  <c r="DV13" i="3"/>
  <c r="DR13" i="3"/>
  <c r="DN13" i="3"/>
  <c r="DJ13" i="3"/>
  <c r="DF13" i="3"/>
  <c r="DB13" i="3"/>
  <c r="CX13" i="3"/>
  <c r="CT13" i="3"/>
  <c r="CP13" i="3"/>
  <c r="CL13" i="3"/>
  <c r="CH13" i="3"/>
  <c r="CD13" i="3"/>
  <c r="BZ13" i="3"/>
  <c r="BV13" i="3"/>
  <c r="BR13" i="3"/>
  <c r="BN13" i="3"/>
  <c r="BJ13" i="3"/>
  <c r="BF13" i="3"/>
  <c r="BB13" i="3"/>
  <c r="AX13" i="3"/>
  <c r="AT13" i="3"/>
  <c r="AP13" i="3"/>
  <c r="AL13" i="3"/>
  <c r="AH13" i="3"/>
  <c r="AD13" i="3"/>
  <c r="Z13" i="3"/>
  <c r="V13" i="3"/>
  <c r="R13" i="3"/>
  <c r="N13" i="3"/>
  <c r="J13" i="3"/>
  <c r="F13" i="3"/>
  <c r="ET12" i="3"/>
  <c r="EL12" i="3"/>
  <c r="EH12" i="3"/>
  <c r="ED12" i="3"/>
  <c r="DZ12" i="3"/>
  <c r="DV12" i="3"/>
  <c r="DR12" i="3"/>
  <c r="DN12" i="3"/>
  <c r="DJ12" i="3"/>
  <c r="DF12" i="3"/>
  <c r="DB12" i="3"/>
  <c r="CX12" i="3"/>
  <c r="CT12" i="3"/>
  <c r="CP12" i="3"/>
  <c r="CL12" i="3"/>
  <c r="CH12" i="3"/>
  <c r="CD12" i="3"/>
  <c r="BZ12" i="3"/>
  <c r="BV12" i="3"/>
  <c r="BR12" i="3"/>
  <c r="BN12" i="3"/>
  <c r="BJ12" i="3"/>
  <c r="BF12" i="3"/>
  <c r="BB12" i="3"/>
  <c r="AX12" i="3"/>
  <c r="AT12" i="3"/>
  <c r="AP12" i="3"/>
  <c r="AL12" i="3"/>
  <c r="AH12" i="3"/>
  <c r="AD12" i="3"/>
  <c r="Z12" i="3"/>
  <c r="V12" i="3"/>
  <c r="R12" i="3"/>
  <c r="N12" i="3"/>
  <c r="J12" i="3"/>
  <c r="F12" i="3"/>
  <c r="ET11" i="3"/>
  <c r="EL11" i="3"/>
  <c r="EH11" i="3"/>
  <c r="ED11" i="3"/>
  <c r="DZ11" i="3"/>
  <c r="DV11" i="3"/>
  <c r="DR11" i="3"/>
  <c r="DN11" i="3"/>
  <c r="DJ11" i="3"/>
  <c r="DF11" i="3"/>
  <c r="DB11" i="3"/>
  <c r="CX11" i="3"/>
  <c r="CT11" i="3"/>
  <c r="CP11" i="3"/>
  <c r="CL11" i="3"/>
  <c r="CH11" i="3"/>
  <c r="CD11" i="3"/>
  <c r="BZ11" i="3"/>
  <c r="BV11" i="3"/>
  <c r="BR11" i="3"/>
  <c r="BN11" i="3"/>
  <c r="BJ11" i="3"/>
  <c r="BF11" i="3"/>
  <c r="BB11" i="3"/>
  <c r="AX11" i="3"/>
  <c r="AT11" i="3"/>
  <c r="AP11" i="3"/>
  <c r="AL11" i="3"/>
  <c r="AH11" i="3"/>
  <c r="AD11" i="3"/>
  <c r="Z11" i="3"/>
  <c r="V11" i="3"/>
  <c r="R11" i="3"/>
  <c r="N11" i="3"/>
  <c r="J11" i="3"/>
  <c r="F11" i="3"/>
  <c r="ET10" i="3"/>
  <c r="EL10" i="3"/>
  <c r="EH10" i="3"/>
  <c r="ED10" i="3"/>
  <c r="DZ10" i="3"/>
  <c r="DV10" i="3"/>
  <c r="DR10" i="3"/>
  <c r="DN10" i="3"/>
  <c r="DJ10" i="3"/>
  <c r="DF10" i="3"/>
  <c r="DB10" i="3"/>
  <c r="CX10" i="3"/>
  <c r="CT10" i="3"/>
  <c r="CP10" i="3"/>
  <c r="CL10" i="3"/>
  <c r="CH10" i="3"/>
  <c r="CD10" i="3"/>
  <c r="BZ10" i="3"/>
  <c r="BV10" i="3"/>
  <c r="BR10" i="3"/>
  <c r="BN10" i="3"/>
  <c r="BJ10" i="3"/>
  <c r="BF10" i="3"/>
  <c r="BB10" i="3"/>
  <c r="AX10" i="3"/>
  <c r="AT10" i="3"/>
  <c r="AP10" i="3"/>
  <c r="AL10" i="3"/>
  <c r="AH10" i="3"/>
  <c r="AD10" i="3"/>
  <c r="Z10" i="3"/>
  <c r="V10" i="3"/>
  <c r="R10" i="3"/>
  <c r="N10" i="3"/>
  <c r="J10" i="3"/>
  <c r="F10" i="3"/>
  <c r="ET9" i="3"/>
  <c r="EL9" i="3"/>
  <c r="EH9" i="3"/>
  <c r="ED9" i="3"/>
  <c r="DZ9" i="3"/>
  <c r="DV9" i="3"/>
  <c r="DR9" i="3"/>
  <c r="DN9" i="3"/>
  <c r="DJ9" i="3"/>
  <c r="DF9" i="3"/>
  <c r="DB9" i="3"/>
  <c r="CX9" i="3"/>
  <c r="CT9" i="3"/>
  <c r="CP9" i="3"/>
  <c r="CL9" i="3"/>
  <c r="CH9" i="3"/>
  <c r="CD9" i="3"/>
  <c r="BZ9" i="3"/>
  <c r="BV9" i="3"/>
  <c r="BR9" i="3"/>
  <c r="BN9" i="3"/>
  <c r="BJ9" i="3"/>
  <c r="BF9" i="3"/>
  <c r="BB9" i="3"/>
  <c r="AX9" i="3"/>
  <c r="AT9" i="3"/>
  <c r="AP9" i="3"/>
  <c r="AL9" i="3"/>
  <c r="AH9" i="3"/>
  <c r="AD9" i="3"/>
  <c r="Z9" i="3"/>
  <c r="V9" i="3"/>
  <c r="R9" i="3"/>
  <c r="N9" i="3"/>
  <c r="J9" i="3"/>
  <c r="F9" i="3"/>
  <c r="ET8" i="3"/>
  <c r="EL8" i="3"/>
  <c r="EH8" i="3"/>
  <c r="ED8" i="3"/>
  <c r="DZ8" i="3"/>
  <c r="DV8" i="3"/>
  <c r="DR8" i="3"/>
  <c r="DN8" i="3"/>
  <c r="DJ8" i="3"/>
  <c r="DF8" i="3"/>
  <c r="DB8" i="3"/>
  <c r="CX8" i="3"/>
  <c r="CT8" i="3"/>
  <c r="CP8" i="3"/>
  <c r="CL8" i="3"/>
  <c r="CH8" i="3"/>
  <c r="CD8" i="3"/>
  <c r="BZ8" i="3"/>
  <c r="BV8" i="3"/>
  <c r="BR8" i="3"/>
  <c r="BN8" i="3"/>
  <c r="BJ8" i="3"/>
  <c r="BF8" i="3"/>
  <c r="BB8" i="3"/>
  <c r="AX8" i="3"/>
  <c r="AT8" i="3"/>
  <c r="AP8" i="3"/>
  <c r="AL8" i="3"/>
  <c r="AH8" i="3"/>
  <c r="AD8" i="3"/>
  <c r="Z8" i="3"/>
  <c r="V8" i="3"/>
  <c r="R8" i="3"/>
  <c r="N8" i="3"/>
  <c r="J8" i="3"/>
  <c r="F8" i="3"/>
  <c r="ET7" i="3"/>
  <c r="EL7" i="3"/>
  <c r="EH7" i="3"/>
  <c r="ED7" i="3"/>
  <c r="DZ7" i="3"/>
  <c r="DV7" i="3"/>
  <c r="DR7" i="3"/>
  <c r="DN7" i="3"/>
  <c r="DJ7" i="3"/>
  <c r="DF7" i="3"/>
  <c r="DB7" i="3"/>
  <c r="CX7" i="3"/>
  <c r="CT7" i="3"/>
  <c r="CP7" i="3"/>
  <c r="CL7" i="3"/>
  <c r="CH7" i="3"/>
  <c r="CD7" i="3"/>
  <c r="BZ7" i="3"/>
  <c r="BV7" i="3"/>
  <c r="BR7" i="3"/>
  <c r="BN7" i="3"/>
  <c r="BJ7" i="3"/>
  <c r="BF7" i="3"/>
  <c r="BB7" i="3"/>
  <c r="AX7" i="3"/>
  <c r="AT7" i="3"/>
  <c r="AP7" i="3"/>
  <c r="AL7" i="3"/>
  <c r="AH7" i="3"/>
  <c r="AD7" i="3"/>
  <c r="Z7" i="3"/>
  <c r="V7" i="3"/>
  <c r="R7" i="3"/>
  <c r="N7" i="3"/>
  <c r="J7" i="3"/>
  <c r="F7" i="3"/>
  <c r="ET30" i="3"/>
  <c r="EL30" i="3"/>
  <c r="EH30" i="3"/>
  <c r="ED30" i="3"/>
  <c r="DZ30" i="3"/>
  <c r="DV30" i="3"/>
  <c r="DR30" i="3"/>
  <c r="DN30" i="3"/>
  <c r="DJ30" i="3"/>
  <c r="DF30" i="3"/>
  <c r="DB30" i="3"/>
  <c r="CX30" i="3"/>
  <c r="CT30" i="3"/>
  <c r="CP30" i="3"/>
  <c r="CL30" i="3"/>
  <c r="CH30" i="3"/>
  <c r="CD30" i="3"/>
  <c r="BZ30" i="3"/>
  <c r="BV30" i="3"/>
  <c r="BR30" i="3"/>
  <c r="BN30" i="3"/>
  <c r="BJ30" i="3"/>
  <c r="BF30" i="3"/>
  <c r="BB30" i="3"/>
  <c r="AX30" i="3"/>
  <c r="AT30" i="3"/>
  <c r="AP30" i="3"/>
  <c r="AL30" i="3"/>
  <c r="AH30" i="3"/>
  <c r="AD30" i="3"/>
  <c r="Z30" i="3"/>
  <c r="V30" i="3"/>
  <c r="R30" i="3"/>
  <c r="N30" i="3"/>
  <c r="J30" i="3"/>
  <c r="F30" i="3"/>
  <c r="ET29" i="3"/>
  <c r="EL29" i="3"/>
  <c r="EH29" i="3"/>
  <c r="ED29" i="3"/>
  <c r="DZ29" i="3"/>
  <c r="DV29" i="3"/>
  <c r="DR29" i="3"/>
  <c r="DN29" i="3"/>
  <c r="DJ29" i="3"/>
  <c r="DF29" i="3"/>
  <c r="DB29" i="3"/>
  <c r="CX29" i="3"/>
  <c r="CT29" i="3"/>
  <c r="CP29" i="3"/>
  <c r="CL29" i="3"/>
  <c r="CH29" i="3"/>
  <c r="CD29" i="3"/>
  <c r="BZ29" i="3"/>
  <c r="BV29" i="3"/>
  <c r="BR29" i="3"/>
  <c r="BN29" i="3"/>
  <c r="BJ29" i="3"/>
  <c r="BF29" i="3"/>
  <c r="BB29" i="3"/>
  <c r="AX29" i="3"/>
  <c r="AT29" i="3"/>
  <c r="AP29" i="3"/>
  <c r="AL29" i="3"/>
  <c r="AH29" i="3"/>
  <c r="AD29" i="3"/>
  <c r="Z29" i="3"/>
  <c r="V29" i="3"/>
  <c r="R29" i="3"/>
  <c r="N29" i="3"/>
  <c r="J29" i="3"/>
  <c r="F29" i="3"/>
  <c r="ET28" i="3"/>
  <c r="EL28" i="3"/>
  <c r="EH28" i="3"/>
  <c r="ED28" i="3"/>
  <c r="DZ28" i="3"/>
  <c r="DV28" i="3"/>
  <c r="DR28" i="3"/>
  <c r="DN28" i="3"/>
  <c r="DJ28" i="3"/>
  <c r="DF28" i="3"/>
  <c r="DB28" i="3"/>
  <c r="CX28" i="3"/>
  <c r="CT28" i="3"/>
  <c r="CP28" i="3"/>
  <c r="CL28" i="3"/>
  <c r="CH28" i="3"/>
  <c r="CD28" i="3"/>
  <c r="BZ28" i="3"/>
  <c r="BV28" i="3"/>
  <c r="BR28" i="3"/>
  <c r="BN28" i="3"/>
  <c r="BJ28" i="3"/>
  <c r="BF28" i="3"/>
  <c r="BB28" i="3"/>
  <c r="AX28" i="3"/>
  <c r="AT28" i="3"/>
  <c r="AP28" i="3"/>
  <c r="AL28" i="3"/>
  <c r="AH28" i="3"/>
  <c r="AD28" i="3"/>
  <c r="Z28" i="3"/>
  <c r="V28" i="3"/>
  <c r="R28" i="3"/>
  <c r="N28" i="3"/>
  <c r="J28" i="3"/>
  <c r="F28" i="3"/>
  <c r="ET27" i="3"/>
  <c r="EL27" i="3"/>
  <c r="EH27" i="3"/>
  <c r="ED27" i="3"/>
  <c r="DZ27" i="3"/>
  <c r="DV27" i="3"/>
  <c r="DR27" i="3"/>
  <c r="DN27" i="3"/>
  <c r="DJ27" i="3"/>
  <c r="DF27" i="3"/>
  <c r="DB27" i="3"/>
  <c r="CX27" i="3"/>
  <c r="CT27" i="3"/>
  <c r="CP27" i="3"/>
  <c r="CL27" i="3"/>
  <c r="CH27" i="3"/>
  <c r="CD27" i="3"/>
  <c r="BZ27" i="3"/>
  <c r="BV27" i="3"/>
  <c r="BR27" i="3"/>
  <c r="BN27" i="3"/>
  <c r="BJ27" i="3"/>
  <c r="BF27" i="3"/>
  <c r="BB27" i="3"/>
  <c r="AX27" i="3"/>
  <c r="AT27" i="3"/>
  <c r="AP27" i="3"/>
  <c r="AL27" i="3"/>
  <c r="AH27" i="3"/>
  <c r="AD27" i="3"/>
  <c r="Z27" i="3"/>
  <c r="V27" i="3"/>
  <c r="R27" i="3"/>
  <c r="N27" i="3"/>
  <c r="J27" i="3"/>
  <c r="F27" i="3"/>
  <c r="ET26" i="3"/>
  <c r="EL26" i="3"/>
  <c r="EH26" i="3"/>
  <c r="ED26" i="3"/>
  <c r="DZ26" i="3"/>
  <c r="DV26" i="3"/>
  <c r="DR26" i="3"/>
  <c r="DN26" i="3"/>
  <c r="DJ26" i="3"/>
  <c r="DF26" i="3"/>
  <c r="DB26" i="3"/>
  <c r="CX26" i="3"/>
  <c r="CT26" i="3"/>
  <c r="CP26" i="3"/>
  <c r="CL26" i="3"/>
  <c r="CH26" i="3"/>
  <c r="CD26" i="3"/>
  <c r="BZ26" i="3"/>
  <c r="BV26" i="3"/>
  <c r="BR26" i="3"/>
  <c r="BN26" i="3"/>
  <c r="BJ26" i="3"/>
  <c r="BF26" i="3"/>
  <c r="BB26" i="3"/>
  <c r="AX26" i="3"/>
  <c r="AT26" i="3"/>
  <c r="AP26" i="3"/>
  <c r="AL26" i="3"/>
  <c r="AH26" i="3"/>
  <c r="AD26" i="3"/>
  <c r="Z26" i="3"/>
  <c r="V26" i="3"/>
  <c r="R26" i="3"/>
  <c r="N26" i="3"/>
  <c r="J26" i="3"/>
  <c r="F26" i="3"/>
  <c r="ET25" i="3"/>
  <c r="EL25" i="3"/>
  <c r="EH25" i="3"/>
  <c r="ED25" i="3"/>
  <c r="DZ25" i="3"/>
  <c r="DV25" i="3"/>
  <c r="DR25" i="3"/>
  <c r="DN25" i="3"/>
  <c r="DJ25" i="3"/>
  <c r="DF25" i="3"/>
  <c r="DB25" i="3"/>
  <c r="CX25" i="3"/>
  <c r="CT25" i="3"/>
  <c r="CP25" i="3"/>
  <c r="CL25" i="3"/>
  <c r="CH25" i="3"/>
  <c r="CD25" i="3"/>
  <c r="BZ25" i="3"/>
  <c r="BV25" i="3"/>
  <c r="BR25" i="3"/>
  <c r="BN25" i="3"/>
  <c r="BJ25" i="3"/>
  <c r="BF25" i="3"/>
  <c r="BB25" i="3"/>
  <c r="AX25" i="3"/>
  <c r="AT25" i="3"/>
  <c r="AP25" i="3"/>
  <c r="AL25" i="3"/>
  <c r="AH25" i="3"/>
  <c r="AD25" i="3"/>
  <c r="Z25" i="3"/>
  <c r="V25" i="3"/>
  <c r="R25" i="3"/>
  <c r="N25" i="3"/>
  <c r="J25" i="3"/>
  <c r="F25" i="3"/>
  <c r="ET24" i="3"/>
  <c r="EL24" i="3"/>
  <c r="EH24" i="3"/>
  <c r="ED24" i="3"/>
  <c r="DZ24" i="3"/>
  <c r="DV24" i="3"/>
  <c r="DR24" i="3"/>
  <c r="DN24" i="3"/>
  <c r="DJ24" i="3"/>
  <c r="DF24" i="3"/>
  <c r="DB24" i="3"/>
  <c r="CX24" i="3"/>
  <c r="CT24" i="3"/>
  <c r="CP24" i="3"/>
  <c r="CL24" i="3"/>
  <c r="CH24" i="3"/>
  <c r="CD24" i="3"/>
  <c r="BZ24" i="3"/>
  <c r="BV24" i="3"/>
  <c r="BR24" i="3"/>
  <c r="BN24" i="3"/>
  <c r="BJ24" i="3"/>
  <c r="BF24" i="3"/>
  <c r="BB24" i="3"/>
  <c r="AX24" i="3"/>
  <c r="AT24" i="3"/>
  <c r="AP24" i="3"/>
  <c r="AL24" i="3"/>
  <c r="AH24" i="3"/>
  <c r="AD24" i="3"/>
  <c r="Z24" i="3"/>
  <c r="V24" i="3"/>
  <c r="R24" i="3"/>
  <c r="N24" i="3"/>
  <c r="J24" i="3"/>
  <c r="F24" i="3"/>
  <c r="ET23" i="3"/>
  <c r="EL23" i="3"/>
  <c r="EH23" i="3"/>
  <c r="ED23" i="3"/>
  <c r="DZ23" i="3"/>
  <c r="DV23" i="3"/>
  <c r="DR23" i="3"/>
  <c r="DN23" i="3"/>
  <c r="DJ23" i="3"/>
  <c r="DF23" i="3"/>
  <c r="DB23" i="3"/>
  <c r="CX23" i="3"/>
  <c r="CT23" i="3"/>
  <c r="CP23" i="3"/>
  <c r="CL23" i="3"/>
  <c r="CH23" i="3"/>
  <c r="CD23" i="3"/>
  <c r="BZ23" i="3"/>
  <c r="BV23" i="3"/>
  <c r="BR23" i="3"/>
  <c r="BN23" i="3"/>
  <c r="BJ23" i="3"/>
  <c r="BF23" i="3"/>
  <c r="BB23" i="3"/>
  <c r="AX23" i="3"/>
  <c r="AT23" i="3"/>
  <c r="AP23" i="3"/>
  <c r="AL23" i="3"/>
  <c r="AH23" i="3"/>
  <c r="AD23" i="3"/>
  <c r="Z23" i="3"/>
  <c r="V23" i="3"/>
  <c r="R23" i="3"/>
  <c r="N23" i="3"/>
  <c r="J23" i="3"/>
  <c r="F23" i="3"/>
  <c r="ET22" i="3"/>
  <c r="EL22" i="3"/>
  <c r="EH22" i="3"/>
  <c r="ED22" i="3"/>
  <c r="DZ22" i="3"/>
  <c r="DV22" i="3"/>
  <c r="DR22" i="3"/>
  <c r="DN22" i="3"/>
  <c r="DJ22" i="3"/>
  <c r="DF22" i="3"/>
  <c r="DB22" i="3"/>
  <c r="CX22" i="3"/>
  <c r="CT22" i="3"/>
  <c r="CP22" i="3"/>
  <c r="CL22" i="3"/>
  <c r="CH22" i="3"/>
  <c r="CD22" i="3"/>
  <c r="BZ22" i="3"/>
  <c r="BV22" i="3"/>
  <c r="BR22" i="3"/>
  <c r="BN22" i="3"/>
  <c r="BJ22" i="3"/>
  <c r="BF22" i="3"/>
  <c r="BB22" i="3"/>
  <c r="AX22" i="3"/>
  <c r="AT22" i="3"/>
  <c r="AP22" i="3"/>
  <c r="AL22" i="3"/>
  <c r="AH22" i="3"/>
  <c r="AD22" i="3"/>
  <c r="Z22" i="3"/>
  <c r="V22" i="3"/>
  <c r="R22" i="3"/>
  <c r="N22" i="3"/>
  <c r="J22" i="3"/>
  <c r="F22" i="3"/>
  <c r="ET21" i="3"/>
  <c r="EL21" i="3"/>
  <c r="EH21" i="3"/>
  <c r="ED21" i="3"/>
  <c r="DZ21" i="3"/>
  <c r="DV21" i="3"/>
  <c r="DR21" i="3"/>
  <c r="DN21" i="3"/>
  <c r="DJ21" i="3"/>
  <c r="DF21" i="3"/>
  <c r="DB21" i="3"/>
  <c r="CX21" i="3"/>
  <c r="CT21" i="3"/>
  <c r="CP21" i="3"/>
  <c r="CL21" i="3"/>
  <c r="CH21" i="3"/>
  <c r="CD21" i="3"/>
  <c r="BZ21" i="3"/>
  <c r="BV21" i="3"/>
  <c r="BR21" i="3"/>
  <c r="BN21" i="3"/>
  <c r="BJ21" i="3"/>
  <c r="BF21" i="3"/>
  <c r="BB21" i="3"/>
  <c r="AX21" i="3"/>
  <c r="AT21" i="3"/>
  <c r="AP21" i="3"/>
  <c r="AL21" i="3"/>
  <c r="AH21" i="3"/>
  <c r="AD21" i="3"/>
  <c r="Z21" i="3"/>
  <c r="V21" i="3"/>
  <c r="R21" i="3"/>
  <c r="N21" i="3"/>
  <c r="J21" i="3"/>
  <c r="F21" i="3"/>
  <c r="ET20" i="3"/>
  <c r="EL20" i="3"/>
  <c r="EH20" i="3"/>
  <c r="ED20" i="3"/>
  <c r="DZ20" i="3"/>
  <c r="DV20" i="3"/>
  <c r="DR20" i="3"/>
  <c r="DN20" i="3"/>
  <c r="DJ20" i="3"/>
  <c r="DF20" i="3"/>
  <c r="DB20" i="3"/>
  <c r="CX20" i="3"/>
  <c r="CT20" i="3"/>
  <c r="CP20" i="3"/>
  <c r="CL20" i="3"/>
  <c r="CH20" i="3"/>
  <c r="CD20" i="3"/>
  <c r="BZ20" i="3"/>
  <c r="BV20" i="3"/>
  <c r="BR20" i="3"/>
  <c r="BN20" i="3"/>
  <c r="BJ20" i="3"/>
  <c r="BF20" i="3"/>
  <c r="BB20" i="3"/>
  <c r="AX20" i="3"/>
  <c r="AT20" i="3"/>
  <c r="AP20" i="3"/>
  <c r="AL20" i="3"/>
  <c r="AH20" i="3"/>
  <c r="AD20" i="3"/>
  <c r="Z20" i="3"/>
  <c r="V20" i="3"/>
  <c r="R20" i="3"/>
  <c r="N20" i="3"/>
  <c r="J20" i="3"/>
  <c r="F20" i="3"/>
  <c r="ET19" i="3"/>
  <c r="EL19" i="3"/>
  <c r="EH19" i="3"/>
  <c r="ED19" i="3"/>
  <c r="DZ19" i="3"/>
  <c r="DV19" i="3"/>
  <c r="DR19" i="3"/>
  <c r="DN19" i="3"/>
  <c r="DJ19" i="3"/>
  <c r="DF19" i="3"/>
  <c r="DB19" i="3"/>
  <c r="CX19" i="3"/>
  <c r="CT19" i="3"/>
  <c r="CP19" i="3"/>
  <c r="CL19" i="3"/>
  <c r="CH19" i="3"/>
  <c r="CD19" i="3"/>
  <c r="BZ19" i="3"/>
  <c r="BV19" i="3"/>
  <c r="BR19" i="3"/>
  <c r="BN19" i="3"/>
  <c r="BJ19" i="3"/>
  <c r="BF19" i="3"/>
  <c r="BB19" i="3"/>
  <c r="AX19" i="3"/>
  <c r="AT19" i="3"/>
  <c r="AP19" i="3"/>
  <c r="AL19" i="3"/>
  <c r="AH19" i="3"/>
  <c r="AD19" i="3"/>
  <c r="Z19" i="3"/>
  <c r="V19" i="3"/>
  <c r="R19" i="3"/>
  <c r="N19" i="3"/>
  <c r="J19" i="3"/>
  <c r="F19" i="3"/>
  <c r="ET18" i="3"/>
  <c r="EL18" i="3"/>
  <c r="EH18" i="3"/>
  <c r="ED18" i="3"/>
  <c r="DZ18" i="3"/>
  <c r="DV18" i="3"/>
  <c r="DR18" i="3"/>
  <c r="DN18" i="3"/>
  <c r="DJ18" i="3"/>
  <c r="DF18" i="3"/>
  <c r="DB18" i="3"/>
  <c r="CX18" i="3"/>
  <c r="CT18" i="3"/>
  <c r="CP18" i="3"/>
  <c r="CL18" i="3"/>
  <c r="CH18" i="3"/>
  <c r="CD18" i="3"/>
  <c r="BZ18" i="3"/>
  <c r="BV18" i="3"/>
  <c r="BR18" i="3"/>
  <c r="BN18" i="3"/>
  <c r="BJ18" i="3"/>
  <c r="BF18" i="3"/>
  <c r="BB18" i="3"/>
  <c r="AX18" i="3"/>
  <c r="AT18" i="3"/>
  <c r="AP18" i="3"/>
  <c r="AL18" i="3"/>
  <c r="AH18" i="3"/>
  <c r="AD18" i="3"/>
  <c r="Z18" i="3"/>
  <c r="V18" i="3"/>
  <c r="R18" i="3"/>
  <c r="N18" i="3"/>
  <c r="J18" i="3"/>
  <c r="F18" i="3"/>
  <c r="ET17" i="3"/>
  <c r="EL17" i="3"/>
  <c r="EH17" i="3"/>
  <c r="ED17" i="3"/>
  <c r="DZ17" i="3"/>
  <c r="DV17" i="3"/>
  <c r="DR17" i="3"/>
  <c r="DN17" i="3"/>
  <c r="DJ17" i="3"/>
  <c r="DF17" i="3"/>
  <c r="DB17" i="3"/>
  <c r="CX17" i="3"/>
  <c r="CT17" i="3"/>
  <c r="CP17" i="3"/>
  <c r="CL17" i="3"/>
  <c r="CH17" i="3"/>
  <c r="CD17" i="3"/>
  <c r="BZ17" i="3"/>
  <c r="BV17" i="3"/>
  <c r="BR17" i="3"/>
  <c r="BN17" i="3"/>
  <c r="BJ17" i="3"/>
  <c r="BF17" i="3"/>
  <c r="BB17" i="3"/>
  <c r="AX17" i="3"/>
  <c r="AT17" i="3"/>
  <c r="AP17" i="3"/>
  <c r="AL17" i="3"/>
  <c r="AH17" i="3"/>
  <c r="AD17" i="3"/>
  <c r="Z17" i="3"/>
  <c r="V17" i="3"/>
  <c r="R17" i="3"/>
  <c r="N17" i="3"/>
  <c r="J17" i="3"/>
  <c r="F17" i="3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7" i="1"/>
  <c r="J38" i="1"/>
  <c r="J39" i="1"/>
  <c r="J40" i="1"/>
  <c r="J41" i="1"/>
  <c r="J42" i="1"/>
  <c r="J44" i="1"/>
  <c r="J2" i="1"/>
  <c r="DZ5" i="3" l="1"/>
  <c r="DZ6" i="3"/>
  <c r="DW31" i="3" l="1"/>
  <c r="C30" i="5" s="1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40" i="5"/>
  <c r="B33" i="5"/>
  <c r="B32" i="5"/>
  <c r="B31" i="5"/>
  <c r="B30" i="5"/>
  <c r="B29" i="5"/>
  <c r="B28" i="5"/>
  <c r="B27" i="5"/>
  <c r="B26" i="5"/>
  <c r="G31" i="2"/>
  <c r="BB6" i="3" l="1"/>
  <c r="BB5" i="3"/>
  <c r="B3" i="5"/>
  <c r="BB34" i="3"/>
  <c r="B25" i="5" l="1"/>
  <c r="B24" i="5"/>
  <c r="B23" i="5"/>
  <c r="B22" i="5"/>
  <c r="G3" i="2"/>
  <c r="G4" i="2"/>
  <c r="G2" i="2"/>
  <c r="G28" i="2" l="1"/>
  <c r="V34" i="3"/>
  <c r="AM3" i="4" l="1"/>
  <c r="AL3" i="4"/>
  <c r="AK3" i="4"/>
  <c r="ET34" i="3" l="1"/>
  <c r="ET6" i="3"/>
  <c r="ET5" i="3"/>
  <c r="EQ3" i="3"/>
  <c r="EP34" i="3"/>
  <c r="EM3" i="3"/>
  <c r="EL34" i="3"/>
  <c r="EL6" i="3"/>
  <c r="EL5" i="3"/>
  <c r="EI3" i="3"/>
  <c r="EH34" i="3"/>
  <c r="EH6" i="3"/>
  <c r="EH5" i="3"/>
  <c r="EE3" i="3"/>
  <c r="ED34" i="3"/>
  <c r="ED6" i="3"/>
  <c r="ED5" i="3"/>
  <c r="EA3" i="3"/>
  <c r="C44" i="5"/>
  <c r="M34" i="5" l="1"/>
  <c r="M36" i="5"/>
  <c r="M38" i="5"/>
  <c r="M39" i="5"/>
  <c r="M37" i="5"/>
  <c r="EQ31" i="3"/>
  <c r="C35" i="5" s="1"/>
  <c r="EE31" i="3"/>
  <c r="C32" i="5" s="1"/>
  <c r="EA31" i="3"/>
  <c r="C31" i="5" s="1"/>
  <c r="EI31" i="3"/>
  <c r="C33" i="5" s="1"/>
  <c r="M35" i="5" l="1"/>
  <c r="M31" i="5"/>
  <c r="M30" i="5"/>
  <c r="M40" i="5"/>
  <c r="M32" i="5"/>
  <c r="M33" i="5"/>
  <c r="F6" i="3" l="1"/>
  <c r="F5" i="3"/>
  <c r="DV6" i="3"/>
  <c r="DV5" i="3"/>
  <c r="DR6" i="3"/>
  <c r="DR5" i="3"/>
  <c r="DN6" i="3"/>
  <c r="DN5" i="3"/>
  <c r="DJ6" i="3"/>
  <c r="DJ5" i="3"/>
  <c r="DF6" i="3"/>
  <c r="DF5" i="3"/>
  <c r="DB6" i="3"/>
  <c r="DB5" i="3"/>
  <c r="CX6" i="3"/>
  <c r="CX5" i="3"/>
  <c r="CT6" i="3"/>
  <c r="CT5" i="3"/>
  <c r="CP6" i="3"/>
  <c r="CP5" i="3"/>
  <c r="CL6" i="3"/>
  <c r="CL5" i="3"/>
  <c r="CH6" i="3"/>
  <c r="CH5" i="3"/>
  <c r="CD6" i="3"/>
  <c r="CD5" i="3"/>
  <c r="BZ6" i="3"/>
  <c r="BZ5" i="3"/>
  <c r="BV6" i="3"/>
  <c r="BV5" i="3"/>
  <c r="BR6" i="3"/>
  <c r="BR5" i="3"/>
  <c r="BN6" i="3"/>
  <c r="BN5" i="3"/>
  <c r="BJ6" i="3"/>
  <c r="BJ5" i="3"/>
  <c r="BF6" i="3"/>
  <c r="BF5" i="3"/>
  <c r="AX6" i="3"/>
  <c r="AX5" i="3"/>
  <c r="AP6" i="3"/>
  <c r="AP5" i="3"/>
  <c r="AL6" i="3"/>
  <c r="AL5" i="3"/>
  <c r="AH6" i="3"/>
  <c r="AH5" i="3"/>
  <c r="AD6" i="3"/>
  <c r="AD5" i="3"/>
  <c r="Z6" i="3"/>
  <c r="Z5" i="3"/>
  <c r="V6" i="3"/>
  <c r="V5" i="3"/>
  <c r="R6" i="3"/>
  <c r="R5" i="3"/>
  <c r="N6" i="3"/>
  <c r="N5" i="3"/>
  <c r="J6" i="3"/>
  <c r="J5" i="3"/>
  <c r="BC31" i="3" l="1"/>
  <c r="C16" i="5" s="1"/>
  <c r="C31" i="3"/>
  <c r="C3" i="5" s="1"/>
  <c r="G31" i="3"/>
  <c r="C4" i="5" s="1"/>
  <c r="B4" i="5"/>
  <c r="M3" i="5" l="1"/>
  <c r="DF34" i="3"/>
  <c r="B21" i="5"/>
  <c r="AJ3" i="4"/>
  <c r="AI3" i="4"/>
  <c r="AH3" i="4"/>
  <c r="AG3" i="4"/>
  <c r="AF3" i="4"/>
  <c r="AE3" i="4"/>
  <c r="AD3" i="4"/>
  <c r="AC3" i="4"/>
  <c r="AB3" i="4"/>
  <c r="AA3" i="4"/>
  <c r="M4" i="5" l="1"/>
  <c r="AL34" i="3"/>
  <c r="DZ34" i="3"/>
  <c r="DW3" i="3"/>
  <c r="DV34" i="3"/>
  <c r="DS3" i="3"/>
  <c r="DR34" i="3"/>
  <c r="DO3" i="3"/>
  <c r="DN34" i="3"/>
  <c r="DK3" i="3"/>
  <c r="DJ34" i="3"/>
  <c r="DG3" i="3"/>
  <c r="DC3" i="3"/>
  <c r="DB34" i="3"/>
  <c r="CY3" i="3"/>
  <c r="CX34" i="3"/>
  <c r="CU3" i="3"/>
  <c r="DS31" i="3" l="1"/>
  <c r="C29" i="5" s="1"/>
  <c r="DO31" i="3"/>
  <c r="C28" i="5" s="1"/>
  <c r="DK31" i="3"/>
  <c r="C27" i="5" s="1"/>
  <c r="DG31" i="3"/>
  <c r="DC31" i="3"/>
  <c r="C26" i="5" s="1"/>
  <c r="CY31" i="3"/>
  <c r="C25" i="5" s="1"/>
  <c r="CU31" i="3"/>
  <c r="C24" i="5" s="1"/>
  <c r="M27" i="5" l="1"/>
  <c r="M28" i="5"/>
  <c r="M26" i="5"/>
  <c r="M29" i="5"/>
  <c r="J34" i="3" l="1"/>
  <c r="CT34" i="3"/>
  <c r="CL34" i="3"/>
  <c r="CH34" i="3"/>
  <c r="CD34" i="3"/>
  <c r="BZ34" i="3"/>
  <c r="BV34" i="3"/>
  <c r="BR34" i="3"/>
  <c r="BN34" i="3"/>
  <c r="BJ34" i="3"/>
  <c r="BF34" i="3"/>
  <c r="AX34" i="3"/>
  <c r="AT34" i="3"/>
  <c r="AP34" i="3"/>
  <c r="AH34" i="3"/>
  <c r="AD34" i="3"/>
  <c r="Z34" i="3"/>
  <c r="R34" i="3"/>
  <c r="N34" i="3"/>
  <c r="B5" i="5" l="1"/>
  <c r="B6" i="5"/>
  <c r="Z3" i="4" l="1"/>
  <c r="Y3" i="4"/>
  <c r="X3" i="4"/>
  <c r="W3" i="4"/>
  <c r="V3" i="4"/>
  <c r="U3" i="4"/>
  <c r="T3" i="4"/>
  <c r="S3" i="4"/>
  <c r="R3" i="4"/>
  <c r="Q3" i="4"/>
  <c r="CQ3" i="3" l="1"/>
  <c r="CM3" i="3"/>
  <c r="CI3" i="3"/>
  <c r="CE3" i="3"/>
  <c r="CA3" i="3"/>
  <c r="BW3" i="3"/>
  <c r="BS3" i="3"/>
  <c r="BO3" i="3"/>
  <c r="BK3" i="3"/>
  <c r="BG3" i="3"/>
  <c r="BG31" i="3" l="1"/>
  <c r="C17" i="5" s="1"/>
  <c r="BK31" i="3"/>
  <c r="C18" i="5" s="1"/>
  <c r="CI31" i="3"/>
  <c r="CM31" i="3"/>
  <c r="C22" i="5" s="1"/>
  <c r="CQ31" i="3"/>
  <c r="C23" i="5" s="1"/>
  <c r="BO31" i="3"/>
  <c r="C19" i="5" s="1"/>
  <c r="BS31" i="3"/>
  <c r="C20" i="5" s="1"/>
  <c r="BW31" i="3"/>
  <c r="C21" i="5" s="1"/>
  <c r="CA31" i="3"/>
  <c r="CE31" i="3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D1" i="4"/>
  <c r="BC3" i="3"/>
  <c r="AY3" i="3"/>
  <c r="AU3" i="3"/>
  <c r="AQ3" i="3"/>
  <c r="AM3" i="3"/>
  <c r="AI3" i="3"/>
  <c r="AE3" i="3"/>
  <c r="AA3" i="3"/>
  <c r="W3" i="3"/>
  <c r="S3" i="3"/>
  <c r="O3" i="3"/>
  <c r="K3" i="3"/>
  <c r="G3" i="3"/>
  <c r="C3" i="3"/>
  <c r="D30" i="4" l="1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M20" i="5"/>
  <c r="M16" i="5"/>
  <c r="M18" i="5"/>
  <c r="M19" i="5"/>
  <c r="M17" i="5"/>
  <c r="M24" i="5"/>
  <c r="K31" i="3"/>
  <c r="C5" i="5" s="1"/>
  <c r="E1" i="4"/>
  <c r="W31" i="3"/>
  <c r="C8" i="5" s="1"/>
  <c r="AM31" i="3"/>
  <c r="C12" i="5" s="1"/>
  <c r="AQ31" i="3"/>
  <c r="C13" i="5" s="1"/>
  <c r="AA31" i="3"/>
  <c r="C9" i="5" s="1"/>
  <c r="AY31" i="3"/>
  <c r="C15" i="5" s="1"/>
  <c r="AU31" i="3"/>
  <c r="C14" i="5" s="1"/>
  <c r="AI31" i="3"/>
  <c r="C11" i="5" s="1"/>
  <c r="AE31" i="3"/>
  <c r="C10" i="5" s="1"/>
  <c r="S31" i="3"/>
  <c r="C7" i="5" s="1"/>
  <c r="O31" i="3"/>
  <c r="C6" i="5" s="1"/>
  <c r="E14" i="4" l="1"/>
  <c r="E13" i="4"/>
  <c r="E12" i="4"/>
  <c r="E11" i="4"/>
  <c r="E10" i="4"/>
  <c r="E9" i="4"/>
  <c r="E8" i="4"/>
  <c r="E7" i="4"/>
  <c r="E6" i="4"/>
  <c r="E5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O36" i="5"/>
  <c r="O38" i="5"/>
  <c r="O34" i="5"/>
  <c r="O37" i="5"/>
  <c r="O39" i="5"/>
  <c r="O35" i="5"/>
  <c r="M12" i="5"/>
  <c r="M8" i="5"/>
  <c r="M10" i="5"/>
  <c r="M7" i="5"/>
  <c r="M9" i="5"/>
  <c r="M11" i="5"/>
  <c r="M14" i="5"/>
  <c r="M15" i="5"/>
  <c r="M13" i="5"/>
  <c r="K8" i="5"/>
  <c r="K7" i="5"/>
  <c r="M23" i="5"/>
  <c r="K4" i="5"/>
  <c r="K5" i="5"/>
  <c r="K3" i="5"/>
  <c r="K6" i="5"/>
  <c r="M25" i="5"/>
  <c r="F1" i="4"/>
  <c r="F30" i="4" l="1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K9" i="5"/>
  <c r="L36" i="5" s="1"/>
  <c r="N48" i="5"/>
  <c r="N47" i="5"/>
  <c r="O15" i="5"/>
  <c r="O13" i="5"/>
  <c r="O11" i="5"/>
  <c r="O12" i="5"/>
  <c r="O10" i="5"/>
  <c r="O18" i="5"/>
  <c r="O16" i="5"/>
  <c r="O17" i="5"/>
  <c r="O20" i="5"/>
  <c r="O19" i="5"/>
  <c r="O9" i="5"/>
  <c r="O8" i="5"/>
  <c r="O14" i="5"/>
  <c r="O7" i="5"/>
  <c r="O6" i="5"/>
  <c r="O30" i="5"/>
  <c r="O40" i="5"/>
  <c r="O31" i="5"/>
  <c r="O28" i="5"/>
  <c r="O32" i="5"/>
  <c r="O26" i="5"/>
  <c r="O29" i="5"/>
  <c r="O27" i="5"/>
  <c r="O33" i="5"/>
  <c r="O21" i="5"/>
  <c r="O23" i="5"/>
  <c r="O4" i="5"/>
  <c r="O3" i="5"/>
  <c r="O25" i="5"/>
  <c r="O24" i="5"/>
  <c r="O22" i="5"/>
  <c r="O5" i="5"/>
  <c r="M5" i="5"/>
  <c r="M22" i="5"/>
  <c r="M21" i="5"/>
  <c r="M6" i="5"/>
  <c r="G1" i="4"/>
  <c r="L35" i="5" l="1"/>
  <c r="L34" i="5"/>
  <c r="L37" i="5"/>
  <c r="L38" i="5"/>
  <c r="L39" i="5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N49" i="5"/>
  <c r="O49" i="5" s="1"/>
  <c r="H1" i="4"/>
  <c r="H30" i="4" l="1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L10" i="5"/>
  <c r="L11" i="5"/>
  <c r="L12" i="5"/>
  <c r="L14" i="5"/>
  <c r="L15" i="5"/>
  <c r="L16" i="5"/>
  <c r="L20" i="5"/>
  <c r="L17" i="5"/>
  <c r="L18" i="5"/>
  <c r="L19" i="5"/>
  <c r="L9" i="5"/>
  <c r="L7" i="5"/>
  <c r="L8" i="5"/>
  <c r="L13" i="5"/>
  <c r="L26" i="5"/>
  <c r="L30" i="5"/>
  <c r="L40" i="5"/>
  <c r="L33" i="5"/>
  <c r="L29" i="5"/>
  <c r="L32" i="5"/>
  <c r="L27" i="5"/>
  <c r="L31" i="5"/>
  <c r="L28" i="5"/>
  <c r="L4" i="5"/>
  <c r="L5" i="5"/>
  <c r="L3" i="5"/>
  <c r="L6" i="5"/>
  <c r="L22" i="5"/>
  <c r="L21" i="5"/>
  <c r="L23" i="5"/>
  <c r="L24" i="5"/>
  <c r="L25" i="5"/>
  <c r="I1" i="4"/>
  <c r="I30" i="4" l="1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J1" i="4"/>
  <c r="J30" i="4" l="1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K1" i="4"/>
  <c r="K30" i="4" l="1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L1" i="4"/>
  <c r="L30" i="4" l="1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M1" i="4"/>
  <c r="M30" i="4" l="1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M5" i="4"/>
  <c r="N1" i="4"/>
  <c r="N30" i="4" l="1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5" i="4"/>
  <c r="O1" i="4"/>
  <c r="O30" i="4" l="1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O7" i="4"/>
  <c r="O6" i="4"/>
  <c r="O5" i="4"/>
  <c r="P1" i="4"/>
  <c r="P30" i="4" l="1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Q1" i="4"/>
  <c r="Q30" i="4" l="1"/>
  <c r="Q29" i="4"/>
  <c r="Q28" i="4"/>
  <c r="Q27" i="4"/>
  <c r="Q26" i="4"/>
  <c r="Q25" i="4"/>
  <c r="Q24" i="4"/>
  <c r="Q23" i="4"/>
  <c r="Q22" i="4"/>
  <c r="Q21" i="4"/>
  <c r="Q20" i="4"/>
  <c r="Q19" i="4"/>
  <c r="Q18" i="4"/>
  <c r="Q17" i="4"/>
  <c r="Q16" i="4"/>
  <c r="Q15" i="4"/>
  <c r="Q14" i="4"/>
  <c r="Q13" i="4"/>
  <c r="Q12" i="4"/>
  <c r="Q11" i="4"/>
  <c r="Q10" i="4"/>
  <c r="Q9" i="4"/>
  <c r="Q8" i="4"/>
  <c r="Q7" i="4"/>
  <c r="Q6" i="4"/>
  <c r="Q5" i="4"/>
  <c r="R1" i="4"/>
  <c r="R30" i="4" l="1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5" i="4"/>
  <c r="S1" i="4"/>
  <c r="S30" i="4" l="1"/>
  <c r="S29" i="4"/>
  <c r="S28" i="4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S5" i="4"/>
  <c r="T1" i="4"/>
  <c r="T30" i="4" l="1"/>
  <c r="T29" i="4"/>
  <c r="T28" i="4"/>
  <c r="T27" i="4"/>
  <c r="T26" i="4"/>
  <c r="T25" i="4"/>
  <c r="T24" i="4"/>
  <c r="T23" i="4"/>
  <c r="T22" i="4"/>
  <c r="T21" i="4"/>
  <c r="T20" i="4"/>
  <c r="T19" i="4"/>
  <c r="T18" i="4"/>
  <c r="T17" i="4"/>
  <c r="T16" i="4"/>
  <c r="T15" i="4"/>
  <c r="T14" i="4"/>
  <c r="T13" i="4"/>
  <c r="T12" i="4"/>
  <c r="T11" i="4"/>
  <c r="T10" i="4"/>
  <c r="T9" i="4"/>
  <c r="T8" i="4"/>
  <c r="T7" i="4"/>
  <c r="T6" i="4"/>
  <c r="T5" i="4"/>
  <c r="U1" i="4"/>
  <c r="U30" i="4" l="1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10" i="4"/>
  <c r="U9" i="4"/>
  <c r="U8" i="4"/>
  <c r="U7" i="4"/>
  <c r="U6" i="4"/>
  <c r="U5" i="4"/>
  <c r="V1" i="4"/>
  <c r="V30" i="4" l="1"/>
  <c r="V29" i="4"/>
  <c r="V28" i="4"/>
  <c r="V27" i="4"/>
  <c r="V26" i="4"/>
  <c r="V25" i="4"/>
  <c r="V24" i="4"/>
  <c r="V23" i="4"/>
  <c r="V22" i="4"/>
  <c r="V21" i="4"/>
  <c r="V20" i="4"/>
  <c r="V19" i="4"/>
  <c r="V18" i="4"/>
  <c r="V17" i="4"/>
  <c r="V16" i="4"/>
  <c r="V15" i="4"/>
  <c r="V14" i="4"/>
  <c r="V13" i="4"/>
  <c r="V12" i="4"/>
  <c r="V11" i="4"/>
  <c r="V10" i="4"/>
  <c r="V9" i="4"/>
  <c r="V8" i="4"/>
  <c r="V7" i="4"/>
  <c r="V6" i="4"/>
  <c r="V5" i="4"/>
  <c r="W1" i="4"/>
  <c r="W30" i="4" l="1"/>
  <c r="W29" i="4"/>
  <c r="W28" i="4"/>
  <c r="W27" i="4"/>
  <c r="W26" i="4"/>
  <c r="W25" i="4"/>
  <c r="W24" i="4"/>
  <c r="W23" i="4"/>
  <c r="W22" i="4"/>
  <c r="W21" i="4"/>
  <c r="W20" i="4"/>
  <c r="W19" i="4"/>
  <c r="W18" i="4"/>
  <c r="W17" i="4"/>
  <c r="W16" i="4"/>
  <c r="W15" i="4"/>
  <c r="W14" i="4"/>
  <c r="W13" i="4"/>
  <c r="W12" i="4"/>
  <c r="W11" i="4"/>
  <c r="W10" i="4"/>
  <c r="W9" i="4"/>
  <c r="W8" i="4"/>
  <c r="W7" i="4"/>
  <c r="W6" i="4"/>
  <c r="W5" i="4"/>
  <c r="X1" i="4"/>
  <c r="X30" i="4" l="1"/>
  <c r="X29" i="4"/>
  <c r="X28" i="4"/>
  <c r="X27" i="4"/>
  <c r="X26" i="4"/>
  <c r="X25" i="4"/>
  <c r="X24" i="4"/>
  <c r="X23" i="4"/>
  <c r="X22" i="4"/>
  <c r="X21" i="4"/>
  <c r="X20" i="4"/>
  <c r="X19" i="4"/>
  <c r="X18" i="4"/>
  <c r="X17" i="4"/>
  <c r="X16" i="4"/>
  <c r="X15" i="4"/>
  <c r="X14" i="4"/>
  <c r="X13" i="4"/>
  <c r="X12" i="4"/>
  <c r="X11" i="4"/>
  <c r="X10" i="4"/>
  <c r="X9" i="4"/>
  <c r="X8" i="4"/>
  <c r="X7" i="4"/>
  <c r="X6" i="4"/>
  <c r="X5" i="4"/>
  <c r="Y1" i="4"/>
  <c r="Y30" i="4" l="1"/>
  <c r="Y29" i="4"/>
  <c r="Y28" i="4"/>
  <c r="Y27" i="4"/>
  <c r="Y26" i="4"/>
  <c r="Y25" i="4"/>
  <c r="Y24" i="4"/>
  <c r="Y23" i="4"/>
  <c r="Y22" i="4"/>
  <c r="Y21" i="4"/>
  <c r="Y20" i="4"/>
  <c r="Y19" i="4"/>
  <c r="Y18" i="4"/>
  <c r="Y17" i="4"/>
  <c r="Y16" i="4"/>
  <c r="Y15" i="4"/>
  <c r="Y14" i="4"/>
  <c r="Y13" i="4"/>
  <c r="Y12" i="4"/>
  <c r="Y11" i="4"/>
  <c r="Y10" i="4"/>
  <c r="Y9" i="4"/>
  <c r="Y8" i="4"/>
  <c r="Y7" i="4"/>
  <c r="Y6" i="4"/>
  <c r="Y5" i="4"/>
  <c r="Z1" i="4"/>
  <c r="Z30" i="4" l="1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5" i="4"/>
  <c r="Z14" i="4"/>
  <c r="Z13" i="4"/>
  <c r="Z12" i="4"/>
  <c r="Z11" i="4"/>
  <c r="Z10" i="4"/>
  <c r="Z9" i="4"/>
  <c r="Z8" i="4"/>
  <c r="Z7" i="4"/>
  <c r="Z6" i="4"/>
  <c r="Z5" i="4"/>
  <c r="AA1" i="4"/>
  <c r="AA30" i="4" l="1"/>
  <c r="AA29" i="4"/>
  <c r="AA28" i="4"/>
  <c r="AA27" i="4"/>
  <c r="AA26" i="4"/>
  <c r="AA25" i="4"/>
  <c r="AA24" i="4"/>
  <c r="AA23" i="4"/>
  <c r="AA22" i="4"/>
  <c r="AA21" i="4"/>
  <c r="AA20" i="4"/>
  <c r="AA19" i="4"/>
  <c r="AA18" i="4"/>
  <c r="AA17" i="4"/>
  <c r="AA16" i="4"/>
  <c r="AA15" i="4"/>
  <c r="AA14" i="4"/>
  <c r="AA13" i="4"/>
  <c r="AA12" i="4"/>
  <c r="AA11" i="4"/>
  <c r="AA10" i="4"/>
  <c r="AA9" i="4"/>
  <c r="AA8" i="4"/>
  <c r="AA7" i="4"/>
  <c r="AA6" i="4"/>
  <c r="AA5" i="4"/>
  <c r="AB1" i="4"/>
  <c r="AB30" i="4" l="1"/>
  <c r="AB29" i="4"/>
  <c r="AB28" i="4"/>
  <c r="AB27" i="4"/>
  <c r="AB26" i="4"/>
  <c r="AB25" i="4"/>
  <c r="AB24" i="4"/>
  <c r="AB23" i="4"/>
  <c r="AB22" i="4"/>
  <c r="AB21" i="4"/>
  <c r="AB20" i="4"/>
  <c r="AB19" i="4"/>
  <c r="AB18" i="4"/>
  <c r="AB17" i="4"/>
  <c r="AB16" i="4"/>
  <c r="AB15" i="4"/>
  <c r="AB14" i="4"/>
  <c r="AB13" i="4"/>
  <c r="AB12" i="4"/>
  <c r="AB11" i="4"/>
  <c r="AB10" i="4"/>
  <c r="AB9" i="4"/>
  <c r="AB8" i="4"/>
  <c r="AB7" i="4"/>
  <c r="AB6" i="4"/>
  <c r="AB5" i="4"/>
  <c r="AC1" i="4"/>
  <c r="AC30" i="4" l="1"/>
  <c r="AC29" i="4"/>
  <c r="AC28" i="4"/>
  <c r="AC27" i="4"/>
  <c r="AC26" i="4"/>
  <c r="AC25" i="4"/>
  <c r="AC24" i="4"/>
  <c r="AC23" i="4"/>
  <c r="AC22" i="4"/>
  <c r="AC21" i="4"/>
  <c r="AC20" i="4"/>
  <c r="AC19" i="4"/>
  <c r="AC18" i="4"/>
  <c r="AC17" i="4"/>
  <c r="AC16" i="4"/>
  <c r="AC15" i="4"/>
  <c r="AC14" i="4"/>
  <c r="AC13" i="4"/>
  <c r="AC12" i="4"/>
  <c r="AC11" i="4"/>
  <c r="AC10" i="4"/>
  <c r="AC9" i="4"/>
  <c r="AC8" i="4"/>
  <c r="AC7" i="4"/>
  <c r="AC6" i="4"/>
  <c r="AC5" i="4"/>
  <c r="AD1" i="4"/>
  <c r="AD30" i="4" l="1"/>
  <c r="AD29" i="4"/>
  <c r="AD28" i="4"/>
  <c r="AD27" i="4"/>
  <c r="AD26" i="4"/>
  <c r="AD25" i="4"/>
  <c r="AD24" i="4"/>
  <c r="AD23" i="4"/>
  <c r="A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D6" i="4"/>
  <c r="AD5" i="4"/>
  <c r="AE1" i="4"/>
  <c r="AE30" i="4" l="1"/>
  <c r="AE29" i="4"/>
  <c r="AE28" i="4"/>
  <c r="AE27" i="4"/>
  <c r="AE26" i="4"/>
  <c r="AE25" i="4"/>
  <c r="AE24" i="4"/>
  <c r="AE23" i="4"/>
  <c r="AE22" i="4"/>
  <c r="AE21" i="4"/>
  <c r="AE20" i="4"/>
  <c r="AE19" i="4"/>
  <c r="AE18" i="4"/>
  <c r="AE17" i="4"/>
  <c r="AE16" i="4"/>
  <c r="AE15" i="4"/>
  <c r="AE14" i="4"/>
  <c r="AE13" i="4"/>
  <c r="AE12" i="4"/>
  <c r="AE11" i="4"/>
  <c r="AE10" i="4"/>
  <c r="AE9" i="4"/>
  <c r="AE8" i="4"/>
  <c r="AE7" i="4"/>
  <c r="AE6" i="4"/>
  <c r="AE5" i="4"/>
  <c r="AF1" i="4"/>
  <c r="AF30" i="4" l="1"/>
  <c r="AF29" i="4"/>
  <c r="AF28" i="4"/>
  <c r="AF27" i="4"/>
  <c r="AF26" i="4"/>
  <c r="AF25" i="4"/>
  <c r="AF24" i="4"/>
  <c r="AF23" i="4"/>
  <c r="AF22" i="4"/>
  <c r="AF21" i="4"/>
  <c r="AF20" i="4"/>
  <c r="AF19" i="4"/>
  <c r="AF18" i="4"/>
  <c r="AF17" i="4"/>
  <c r="AF16" i="4"/>
  <c r="AF15" i="4"/>
  <c r="AF14" i="4"/>
  <c r="AF13" i="4"/>
  <c r="AF12" i="4"/>
  <c r="AF11" i="4"/>
  <c r="AF10" i="4"/>
  <c r="AF9" i="4"/>
  <c r="AF8" i="4"/>
  <c r="AF7" i="4"/>
  <c r="AF6" i="4"/>
  <c r="AF5" i="4"/>
  <c r="AG1" i="4"/>
  <c r="AG30" i="4" l="1"/>
  <c r="AG29" i="4"/>
  <c r="AG28" i="4"/>
  <c r="AG27" i="4"/>
  <c r="AG26" i="4"/>
  <c r="AG25" i="4"/>
  <c r="AG24" i="4"/>
  <c r="AG23" i="4"/>
  <c r="AG22" i="4"/>
  <c r="AG21" i="4"/>
  <c r="AG20" i="4"/>
  <c r="AG19" i="4"/>
  <c r="AG18" i="4"/>
  <c r="AG17" i="4"/>
  <c r="AG16" i="4"/>
  <c r="AG15" i="4"/>
  <c r="AG14" i="4"/>
  <c r="AG13" i="4"/>
  <c r="AG12" i="4"/>
  <c r="AG11" i="4"/>
  <c r="AG10" i="4"/>
  <c r="AG9" i="4"/>
  <c r="AG8" i="4"/>
  <c r="AG7" i="4"/>
  <c r="AG6" i="4"/>
  <c r="AG5" i="4"/>
  <c r="AH1" i="4"/>
  <c r="AH30" i="4" l="1"/>
  <c r="AH29" i="4"/>
  <c r="AH28" i="4"/>
  <c r="AH27" i="4"/>
  <c r="AH26" i="4"/>
  <c r="AH25" i="4"/>
  <c r="AH24" i="4"/>
  <c r="AH23" i="4"/>
  <c r="AH22" i="4"/>
  <c r="AH21" i="4"/>
  <c r="AH20" i="4"/>
  <c r="AH19" i="4"/>
  <c r="AH18" i="4"/>
  <c r="AH17" i="4"/>
  <c r="AH16" i="4"/>
  <c r="AH15" i="4"/>
  <c r="AH14" i="4"/>
  <c r="AH13" i="4"/>
  <c r="AH12" i="4"/>
  <c r="AH11" i="4"/>
  <c r="AH10" i="4"/>
  <c r="AH9" i="4"/>
  <c r="AH8" i="4"/>
  <c r="AH7" i="4"/>
  <c r="AH6" i="4"/>
  <c r="AH5" i="4"/>
  <c r="AI1" i="4"/>
  <c r="AI30" i="4" l="1"/>
  <c r="AI29" i="4"/>
  <c r="AI28" i="4"/>
  <c r="AI27" i="4"/>
  <c r="AI26" i="4"/>
  <c r="AI25" i="4"/>
  <c r="AI24" i="4"/>
  <c r="AI23" i="4"/>
  <c r="AI22" i="4"/>
  <c r="AI21" i="4"/>
  <c r="AI20" i="4"/>
  <c r="AI19" i="4"/>
  <c r="AI18" i="4"/>
  <c r="AI17" i="4"/>
  <c r="AI16" i="4"/>
  <c r="AI15" i="4"/>
  <c r="AI14" i="4"/>
  <c r="AI13" i="4"/>
  <c r="AI12" i="4"/>
  <c r="AI11" i="4"/>
  <c r="AI10" i="4"/>
  <c r="AI9" i="4"/>
  <c r="AI8" i="4"/>
  <c r="AI7" i="4"/>
  <c r="AI6" i="4"/>
  <c r="AI5" i="4"/>
  <c r="AJ1" i="4"/>
  <c r="AJ30" i="4" l="1"/>
  <c r="AJ29" i="4"/>
  <c r="AJ28" i="4"/>
  <c r="AJ27" i="4"/>
  <c r="AJ26" i="4"/>
  <c r="AJ25" i="4"/>
  <c r="AJ24" i="4"/>
  <c r="AJ23" i="4"/>
  <c r="AJ22" i="4"/>
  <c r="AJ21" i="4"/>
  <c r="AJ20" i="4"/>
  <c r="AJ19" i="4"/>
  <c r="AJ18" i="4"/>
  <c r="AJ17" i="4"/>
  <c r="AJ16" i="4"/>
  <c r="AJ15" i="4"/>
  <c r="AJ14" i="4"/>
  <c r="AJ13" i="4"/>
  <c r="AJ12" i="4"/>
  <c r="AJ11" i="4"/>
  <c r="AJ10" i="4"/>
  <c r="AJ9" i="4"/>
  <c r="AJ8" i="4"/>
  <c r="AJ7" i="4"/>
  <c r="AJ6" i="4"/>
  <c r="AJ5" i="4"/>
  <c r="AK1" i="4"/>
  <c r="AK30" i="4" l="1"/>
  <c r="AK29" i="4"/>
  <c r="AK28" i="4"/>
  <c r="AK27" i="4"/>
  <c r="AK26" i="4"/>
  <c r="AK25" i="4"/>
  <c r="AK24" i="4"/>
  <c r="AK23" i="4"/>
  <c r="AK22" i="4"/>
  <c r="AK21" i="4"/>
  <c r="AK20" i="4"/>
  <c r="AK19" i="4"/>
  <c r="AK18" i="4"/>
  <c r="AK17" i="4"/>
  <c r="AK16" i="4"/>
  <c r="AK15" i="4"/>
  <c r="AK14" i="4"/>
  <c r="AK13" i="4"/>
  <c r="AK12" i="4"/>
  <c r="AK11" i="4"/>
  <c r="AK10" i="4"/>
  <c r="AK9" i="4"/>
  <c r="AK8" i="4"/>
  <c r="AK7" i="4"/>
  <c r="AK6" i="4"/>
  <c r="AK5" i="4"/>
  <c r="AL1" i="4"/>
  <c r="AL30" i="4" l="1"/>
  <c r="AL29" i="4"/>
  <c r="AL28" i="4"/>
  <c r="AL27" i="4"/>
  <c r="AL26" i="4"/>
  <c r="AL25" i="4"/>
  <c r="AL24" i="4"/>
  <c r="AL23" i="4"/>
  <c r="AL22" i="4"/>
  <c r="AL21" i="4"/>
  <c r="AL20" i="4"/>
  <c r="AL19" i="4"/>
  <c r="AL18" i="4"/>
  <c r="AL17" i="4"/>
  <c r="AL16" i="4"/>
  <c r="AL15" i="4"/>
  <c r="AL14" i="4"/>
  <c r="AL13" i="4"/>
  <c r="AL12" i="4"/>
  <c r="AL11" i="4"/>
  <c r="AL10" i="4"/>
  <c r="AL9" i="4"/>
  <c r="AL8" i="4"/>
  <c r="AL7" i="4"/>
  <c r="AL6" i="4"/>
  <c r="AL5" i="4"/>
  <c r="AM1" i="4"/>
  <c r="AN1" i="4" l="1"/>
  <c r="AM19" i="4"/>
  <c r="AM30" i="4"/>
  <c r="AM23" i="4"/>
  <c r="AM29" i="4"/>
  <c r="AM20" i="4"/>
  <c r="AM28" i="4"/>
  <c r="AM8" i="4"/>
  <c r="AM27" i="4"/>
  <c r="AM22" i="4"/>
  <c r="AM26" i="4"/>
  <c r="AM18" i="4"/>
  <c r="AM25" i="4"/>
  <c r="AM21" i="4"/>
  <c r="AM24" i="4"/>
  <c r="AM17" i="4"/>
  <c r="AM16" i="4"/>
  <c r="AM15" i="4"/>
  <c r="AM14" i="4"/>
  <c r="AM13" i="4"/>
  <c r="AM12" i="4"/>
  <c r="AM11" i="4"/>
  <c r="AM10" i="4"/>
  <c r="AM9" i="4"/>
  <c r="AM7" i="4"/>
  <c r="AM6" i="4"/>
  <c r="AM5" i="4"/>
  <c r="AO1" i="4"/>
  <c r="AN18" i="4" l="1"/>
  <c r="AN5" i="4"/>
  <c r="AN19" i="4"/>
  <c r="AN6" i="4"/>
  <c r="AN20" i="4"/>
  <c r="AN7" i="4"/>
  <c r="AN17" i="4"/>
  <c r="AN8" i="4"/>
  <c r="AN21" i="4"/>
  <c r="AN9" i="4"/>
  <c r="AN22" i="4"/>
  <c r="AN10" i="4"/>
  <c r="AN23" i="4"/>
  <c r="AN11" i="4"/>
  <c r="AN24" i="4"/>
  <c r="AN12" i="4"/>
  <c r="AN25" i="4"/>
  <c r="AN13" i="4"/>
  <c r="AN26" i="4"/>
  <c r="AN14" i="4"/>
  <c r="AN28" i="4"/>
  <c r="AN15" i="4"/>
  <c r="AN29" i="4"/>
  <c r="AN16" i="4"/>
  <c r="AN30" i="4"/>
  <c r="AN27" i="4"/>
  <c r="AO30" i="4"/>
  <c r="AO29" i="4"/>
  <c r="AO28" i="4"/>
  <c r="AO27" i="4"/>
  <c r="AO26" i="4"/>
  <c r="AO25" i="4"/>
  <c r="AO24" i="4"/>
  <c r="AO23" i="4"/>
  <c r="AO22" i="4"/>
  <c r="AO21" i="4"/>
  <c r="AO20" i="4"/>
  <c r="AO19" i="4"/>
  <c r="AO18" i="4"/>
  <c r="AO17" i="4"/>
  <c r="AO16" i="4"/>
  <c r="AO15" i="4"/>
  <c r="AO14" i="4"/>
  <c r="AO13" i="4"/>
  <c r="AO12" i="4"/>
  <c r="AO11" i="4"/>
  <c r="AO10" i="4"/>
  <c r="AO9" i="4"/>
  <c r="AO8" i="4"/>
  <c r="AO7" i="4"/>
  <c r="AO6" i="4"/>
  <c r="AO5" i="4"/>
  <c r="AP1" i="4"/>
  <c r="AP30" i="4" l="1"/>
  <c r="AP29" i="4"/>
  <c r="AP28" i="4"/>
  <c r="AP27" i="4"/>
  <c r="AP26" i="4"/>
  <c r="AP25" i="4"/>
  <c r="AP24" i="4"/>
  <c r="AP23" i="4"/>
  <c r="AP22" i="4"/>
  <c r="AP21" i="4"/>
  <c r="AP20" i="4"/>
  <c r="AP19" i="4"/>
  <c r="AP18" i="4"/>
  <c r="AP17" i="4"/>
  <c r="AP16" i="4"/>
  <c r="AP15" i="4"/>
  <c r="AP14" i="4"/>
  <c r="AP13" i="4"/>
  <c r="AP12" i="4"/>
  <c r="AP11" i="4"/>
  <c r="AP10" i="4"/>
  <c r="AP9" i="4"/>
  <c r="AP8" i="4"/>
  <c r="AP7" i="4"/>
  <c r="AP6" i="4"/>
  <c r="AP5" i="4"/>
  <c r="AQ1" i="4"/>
  <c r="AQ30" i="4" l="1"/>
  <c r="AQ29" i="4"/>
  <c r="AQ28" i="4"/>
  <c r="AQ27" i="4"/>
  <c r="AQ26" i="4"/>
  <c r="AQ25" i="4"/>
  <c r="AQ24" i="4"/>
  <c r="AQ23" i="4"/>
  <c r="AQ22" i="4"/>
  <c r="AQ21" i="4"/>
  <c r="AQ20" i="4"/>
  <c r="AQ19" i="4"/>
  <c r="AQ18" i="4"/>
  <c r="AQ17" i="4"/>
  <c r="AQ16" i="4"/>
  <c r="AQ15" i="4"/>
  <c r="AQ14" i="4"/>
  <c r="AQ13" i="4"/>
  <c r="AQ12" i="4"/>
  <c r="AQ11" i="4"/>
  <c r="AQ10" i="4"/>
  <c r="AQ9" i="4"/>
  <c r="AQ8" i="4"/>
  <c r="AQ7" i="4"/>
  <c r="AQ6" i="4"/>
  <c r="AQ5" i="4"/>
  <c r="AR1" i="4"/>
  <c r="AR30" i="4" l="1"/>
  <c r="AR29" i="4"/>
  <c r="AR28" i="4"/>
  <c r="AR27" i="4"/>
  <c r="AR26" i="4"/>
  <c r="AR25" i="4"/>
  <c r="AR24" i="4"/>
  <c r="AR23" i="4"/>
  <c r="AR22" i="4"/>
  <c r="AR21" i="4"/>
  <c r="AR20" i="4"/>
  <c r="AR19" i="4"/>
  <c r="AR18" i="4"/>
  <c r="AR17" i="4"/>
  <c r="AR16" i="4"/>
  <c r="AR15" i="4"/>
  <c r="AR14" i="4"/>
  <c r="AR13" i="4"/>
  <c r="AR12" i="4"/>
  <c r="AR11" i="4"/>
  <c r="AR10" i="4"/>
  <c r="AR9" i="4"/>
  <c r="AR8" i="4"/>
  <c r="AR7" i="4"/>
  <c r="AR6" i="4"/>
  <c r="AR5" i="4"/>
  <c r="AS1" i="4"/>
  <c r="AS30" i="4" l="1"/>
  <c r="AS29" i="4"/>
  <c r="AS28" i="4"/>
  <c r="AS27" i="4"/>
  <c r="AS26" i="4"/>
  <c r="AS25" i="4"/>
  <c r="AS24" i="4"/>
  <c r="AS23" i="4"/>
  <c r="AS22" i="4"/>
  <c r="AS21" i="4"/>
  <c r="AS20" i="4"/>
  <c r="AS19" i="4"/>
  <c r="AS18" i="4"/>
  <c r="AS17" i="4"/>
  <c r="AS16" i="4"/>
  <c r="AS15" i="4"/>
  <c r="AS14" i="4"/>
  <c r="AS13" i="4"/>
  <c r="AS12" i="4"/>
  <c r="AS11" i="4"/>
  <c r="AS10" i="4"/>
  <c r="AS9" i="4"/>
  <c r="AS8" i="4"/>
  <c r="AS7" i="4"/>
  <c r="AS6" i="4"/>
  <c r="AS5" i="4"/>
</calcChain>
</file>

<file path=xl/sharedStrings.xml><?xml version="1.0" encoding="utf-8"?>
<sst xmlns="http://schemas.openxmlformats.org/spreadsheetml/2006/main" count="1600" uniqueCount="151">
  <si>
    <t>No.</t>
  </si>
  <si>
    <t>Proponente</t>
  </si>
  <si>
    <t>CALIFICACIÓN</t>
  </si>
  <si>
    <t>PRESENTACIÓN DE UN PLAN DE CALIDAD
(3)</t>
  </si>
  <si>
    <t>Criterios ambientales y sociales (20)</t>
  </si>
  <si>
    <t>Promoción a la industria nacional
(20)</t>
  </si>
  <si>
    <t>Acreditación personal en condición de discapacidad
(1)</t>
  </si>
  <si>
    <t>Emprendimientos y empresas de mujeres
(0.25)</t>
  </si>
  <si>
    <t>Acreditación MIPYMES
(0.25)</t>
  </si>
  <si>
    <t>Total</t>
  </si>
  <si>
    <t>CONSORCIO QV CORREDOR VERDE</t>
  </si>
  <si>
    <t>HÁBIL</t>
  </si>
  <si>
    <t>CONSORCIO CS CHINCHINA 2026</t>
  </si>
  <si>
    <t>CONSORCIO CATALUÑA</t>
  </si>
  <si>
    <t>CONSORCIO RIO DE ORO</t>
  </si>
  <si>
    <t>CONSORCIO CORREDOR VIAL 2026</t>
  </si>
  <si>
    <t>CONSORCIO PBO</t>
  </si>
  <si>
    <t>CONSORCIO GROZ 2026</t>
  </si>
  <si>
    <t>CONSORCIO SAN ANTONIO A2I</t>
  </si>
  <si>
    <t>CONSORCIO SENDEROS EQUIDAD</t>
  </si>
  <si>
    <t>CONSORCIO CORREDOR VILLAMARIA</t>
  </si>
  <si>
    <t>CONSORCIO CORREDOR III</t>
  </si>
  <si>
    <t>BERMUDEZ SAS</t>
  </si>
  <si>
    <t>CONSORCIO ANGULO CALDAS</t>
  </si>
  <si>
    <t>CONSORCIO FG VERDE</t>
  </si>
  <si>
    <t>CONSORCIO CH 2026</t>
  </si>
  <si>
    <t>CONSORCIO VIAS VERDES CALDAS</t>
  </si>
  <si>
    <t>CONSORCIO CORREDOR VERDE JJ</t>
  </si>
  <si>
    <t>ZERMIRA S.A.S.</t>
  </si>
  <si>
    <t>SOSDOM S.A.S</t>
  </si>
  <si>
    <t>OMEGA INGENIERIA ASOCIADOS SAS</t>
  </si>
  <si>
    <t>CONSORCIO MANTENIMIENTO CHINCHINA</t>
  </si>
  <si>
    <t>NO HÁBIL</t>
  </si>
  <si>
    <t>CONSORCIO INFRAESTRUCTURA VILLAMARIA</t>
  </si>
  <si>
    <t>LAM CONSTRUCCIONES SAS</t>
  </si>
  <si>
    <t>CONSORCIO VIAL VILLAMARÍA</t>
  </si>
  <si>
    <t>INVERSIONES INVASAR S.A.S.</t>
  </si>
  <si>
    <t>CONSORCIO CORREDOR 2026</t>
  </si>
  <si>
    <t>CONSORCIO VIAS VERDES 26</t>
  </si>
  <si>
    <t>MULTINTEC</t>
  </si>
  <si>
    <t>CONSORCIO CORREDOR V 2026</t>
  </si>
  <si>
    <t>CONSORCIO CONSTRUVÍAS CALDAS</t>
  </si>
  <si>
    <t>SOLUCIONES CIVILES DEL NORTE SAS</t>
  </si>
  <si>
    <t>CONSORCIO VIA VC2026</t>
  </si>
  <si>
    <t>CONSORCIO CICLOSENDERISMO</t>
  </si>
  <si>
    <t>RETIN INGENIERIA S.A.S</t>
  </si>
  <si>
    <t>CONSORCIO 2E</t>
  </si>
  <si>
    <t>CONSORCIO VIA F ETAPA III 2026</t>
  </si>
  <si>
    <t>CONSORCIO FJ CALDAS 2026</t>
  </si>
  <si>
    <t>CONSORCIO 487 - CONSORCIO UNION VERDE</t>
  </si>
  <si>
    <t>CONSORCIO MADA VERDE</t>
  </si>
  <si>
    <t>CONSORCIO MTO SIP 2026</t>
  </si>
  <si>
    <t>CONSORCIO CORREDOR VERDE 2026</t>
  </si>
  <si>
    <t>CONSORCIO CORREDOR KD</t>
  </si>
  <si>
    <t>CONSORCIO CC Y AID CALDAS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</si>
  <si>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</si>
  <si>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</si>
  <si>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</si>
  <si>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</si>
  <si>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</si>
  <si>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</si>
  <si>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</si>
  <si>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ROCERIA MANUAL</t>
  </si>
  <si>
    <t>m2</t>
  </si>
  <si>
    <t>72141000</t>
  </si>
  <si>
    <t>EXCAVACIÓN SIN CLASIFICAR DE LA EXPLANACIÓN Y CANALES</t>
  </si>
  <si>
    <t>m3</t>
  </si>
  <si>
    <t>EXCAVACIÓN EN ROCA DE LA EXPLANACIÓN Y CANALES</t>
  </si>
  <si>
    <t>REMOCIÓN DE DERRUMBES</t>
  </si>
  <si>
    <t>RELLENO PARA ESTRUCTURAS CON SUELO</t>
  </si>
  <si>
    <t>RELLENO PARA ESTRUCTURAS CON MATERIAL GRANULAR TIPO SBG-38</t>
  </si>
  <si>
    <t>CONCRETO RESISTENCIA 28MPa (C) - MEZCLA IN SITU</t>
  </si>
  <si>
    <t>CONCRETO RESISTENCIA 14MPa (G) - CICLÓPEO</t>
  </si>
  <si>
    <t>ACERO DE REFUERZO Fy 4200 MPa</t>
  </si>
  <si>
    <t>kg</t>
  </si>
  <si>
    <t>CUNETA DE CONCRETO 21 Mpa VACIADA IN SITU; INCLUYE LA CONFORMACIÓN DE LA SUPERFICIE DE APOYO</t>
  </si>
  <si>
    <t>TRANSPORTE DE MATERIALES PROVENIENTES DE LA EXCAVACIÓN DE LA EXPLANACIÓN, CANALES Y PRÉSTAMOS PARA DISTANCIAS MAYORES DE MIL METROS (1.000 m) MEDIDOS A PARTIR DE CIEN METROS (100 m)</t>
  </si>
  <si>
    <t>m3/km</t>
  </si>
  <si>
    <t>TRANSPORTE DE MATERIALES PROVENIENTES DE DERRUMBES, MEDIDO A PARTIR DE CIEN METROS (100 M)-TRANSPORTE CON VOLQUETA DE 6M3</t>
  </si>
  <si>
    <t>SUMINISTRO Y COLOCACION DE TUBERIA PVC DIAMETRO DE D = 36" / 900 mm (Norma NTC-505)</t>
  </si>
  <si>
    <t>m</t>
  </si>
  <si>
    <t>SUMINISTRO Y COLOCACION DE TUBERIA PVC DIAMETRO DE D = 48" / 1200  mm (Norma NTC-505)</t>
  </si>
  <si>
    <t>JUNTAS DE CONSTRUCCIÓN</t>
  </si>
  <si>
    <t>AFIRMADO</t>
  </si>
  <si>
    <t>MEJORAMIENTO DE LA SUBRASANTE MEDIANTE ESTABILIACION MECANICO-QUIMICA CONFORMANDO UNA CAPA DE SUB-BASE GRANULAR CLASE A SBG-38 DE 0.20M DE ESPESOR + ADICION DE CEMENTO PORTLAND TIPO I EN UNA PROPORCION DEL 4% DEL VOLUMEN INCLUYE TRASIEGO DEL CEMENTO</t>
  </si>
  <si>
    <t>M3</t>
  </si>
  <si>
    <t xml:space="preserve">SEÑAL VERTICAL DE TRÁNSITO TIPO SP-75 DIMENSIONES 75X 60 CON LÁMINA RETRORREFLECTIVA
(Análisis aplicado para suministro e instalación de señal preventiva tipo SP-75 (delineadores de curva), formato 75 cm × 60 cm, con lámina de acero galvanizado y retrorreflectiva tipo XI. Incluye poste galvanizado, herrajes, nivelación y anclaje en concreto fundido en sitio.)
</t>
  </si>
  <si>
    <t>u</t>
  </si>
  <si>
    <t>SEÑAL VERTICAL DE TRÁNSITO TIPO SI04  MATERIAL ACEO CON LÁMINA RETRORREFLECTIVA TIPO IV
(Análisis aplicado para señal vertical tipo informativa turística o patrimonial (rectangular o tipo flecha), fabricada en lámina de acero galvanizado calibre 20, con aplicación de lámina retrorreflectiva tipo XI. Incluye plegado, perforación, instalación de poste en tubo galvanizado redondo de 2 pulgadas, herrajes, pintura protectora transparente y concreto de anclaje fundido en sitio.)</t>
  </si>
  <si>
    <t>EXCAVACIÓN EN ZANJA - MATERIAL COMÚN - 0.0 A 2.0 M</t>
  </si>
  <si>
    <t>LIMPIEZA DE ALCANTARILLA</t>
  </si>
  <si>
    <t>FRACTURA DE ROCA CON EQUIPO COMPRESOR DE TORNILLO ROTATIVO DE 185 CFM Y PERFORADORA DE ROCA JACKLEG Y20 CON BARRENO DE PERFORACIÓN, REALIZANDO PERFORACIONES EN LA ROCA DE DIAMETRO 38MM Y PROFUNDIDAD DE 0.6M PARA POSTERIOR REVENTADO DE ROCA CON CUÑAS NEUMATICAS</t>
  </si>
  <si>
    <t>SACOS DE SUELO CEMENTO</t>
  </si>
  <si>
    <t xml:space="preserve">CORTE CON DISCO DIAMANTADO </t>
  </si>
  <si>
    <t>VALOR PAGA (INMODIFICABLE)</t>
  </si>
  <si>
    <t>un</t>
  </si>
  <si>
    <t>VALOR PMT (INMODIFICABLE)</t>
  </si>
  <si>
    <t>DESCRIPCIÓN</t>
  </si>
  <si>
    <t>Cant</t>
  </si>
  <si>
    <t>Un</t>
  </si>
  <si>
    <t>Precio Unitario</t>
  </si>
  <si>
    <t>Valor Total</t>
  </si>
  <si>
    <t>ADMINISTRACIÓN</t>
  </si>
  <si>
    <t>UTILIDAD</t>
  </si>
  <si>
    <t>DEMOLICIÓN DE ESTRUCTURAS</t>
  </si>
  <si>
    <t xml:space="preserve">EXCAVACIÓN EN MATERIAL COMÚN DE LA EXPLANACIÓN Y CANALES </t>
  </si>
  <si>
    <t xml:space="preserve">EXCAVACIÓN EN ROCA DE LA EXPLANACIÓN Y CANALES </t>
  </si>
  <si>
    <t>TERRAPLENES</t>
  </si>
  <si>
    <t>REMOCIÓN DE ALCANTARILLAS</t>
  </si>
  <si>
    <t>ADECUACIÓN ZONAS DE DEPÓSITO Y DISPOSICIÓN FINAL DE MATERIAL SOBRANTE.  (INCLUYE DESCAPOTE, CONFORMACIÓN Y COMPACTACIÓN)</t>
  </si>
  <si>
    <t>SUB-BASE GRANULAR CLASE B</t>
  </si>
  <si>
    <t>BASE GRANULAR CLASE B</t>
  </si>
  <si>
    <t>RIEGO DE IMPRIMACIÓN CON EMULSIÓN ASFÁLTICA CRL-57</t>
  </si>
  <si>
    <t xml:space="preserve">MEZCLA DENSA EN CALIENTE TIPO MDC‐19  </t>
  </si>
  <si>
    <t>CONFORMACIÓN DE LA CALZADA EXISTENTE</t>
  </si>
  <si>
    <t>GEOTEXTIL PARA SEPARACIÓN DE SUELOS DE SUBRASANTE Y CAPAS GRANULARES</t>
  </si>
  <si>
    <t>EXCAVACIONES VARIAS EN MATERIAL COMUN EN SECO</t>
  </si>
  <si>
    <t>EXCAVACIONES VARIAS EN ROCA EN SECO</t>
  </si>
  <si>
    <t>RELLENOS PARA ESTRUCTURAS CON RECEBO</t>
  </si>
  <si>
    <t>CONCRETO RESISTENCIA 28MPA (C)</t>
  </si>
  <si>
    <t>CONCRETO RESISTENCIA 14MPA (F)</t>
  </si>
  <si>
    <t>CONCRETO CLASE G (CICLOPEO)</t>
  </si>
  <si>
    <t>CONCRETO RESISTENCIA 21MPA (D)</t>
  </si>
  <si>
    <t>ACERO DE REFUERZO fy = 420 MPA (INCLUYE TRANSPORTE</t>
  </si>
  <si>
    <t>CUNETA DE CONCRETO VACIADA IN SITU; NO INCLUYE LA CONFORMACION DE LA SUPERFICIE DE APOYO</t>
  </si>
  <si>
    <t>MATERIAL GRANULAR DRENANTE</t>
  </si>
  <si>
    <t xml:space="preserve">SUMINISTRO Y COLOCACIÓN DE TUBERÍA PVC DIÁMETRO DE D=4"  </t>
  </si>
  <si>
    <t>(INMODIFICABLE) IVA - REVISIÓN, AJUSTE Y/O ACTUALIZACIÓN Y/O MODIFICACIÓN Y/O COMPLEMENTACIÓN DE LOS ESTUDIOS Y DISEÑOS Y/O ELABORACION DEL CÁLCULO DE LA ESTRUCTURA DEL PAVIMENTO Y/O CÁLCULOS ESTRUCTURALES Y/O DE OBRAS REQUERIDAS PARA GARANTIZAR LA ESTABILIDAD DE LA INFRAESTRUCTURA VIAL (INMODIFICABLE)</t>
  </si>
  <si>
    <t>(INMODIFICABLE) VALOR PGIO (PAGA Y PMT) (INMODIFICABLE)</t>
  </si>
  <si>
    <t>NOMBRE</t>
  </si>
  <si>
    <t>VALOR TOTAL PROPUESTA CALCULADO</t>
  </si>
  <si>
    <t>PUNTAJE ASIGNADO</t>
  </si>
  <si>
    <t>PUNTAJE TOTAL ASIGNADO</t>
  </si>
  <si>
    <t>ORDEN DE ELEGIBILIDAD</t>
  </si>
  <si>
    <t>Por valor de la Propuesta</t>
  </si>
  <si>
    <t>PRESUPUESTO OFICIAL ESTIMADO</t>
  </si>
  <si>
    <t>Mediana</t>
  </si>
  <si>
    <t>Método</t>
  </si>
  <si>
    <t>Valor</t>
  </si>
  <si>
    <t>Decimales TRM</t>
  </si>
  <si>
    <t>Desviación estandar</t>
  </si>
  <si>
    <t>Mediana con valor absoluto</t>
  </si>
  <si>
    <t>00 a 24</t>
  </si>
  <si>
    <t>Valor mínimo</t>
  </si>
  <si>
    <t>Media geometrica</t>
  </si>
  <si>
    <t>25 a 49</t>
  </si>
  <si>
    <t>Media aritmetica baja</t>
  </si>
  <si>
    <t>50 a 74</t>
  </si>
  <si>
    <t>Menor valor</t>
  </si>
  <si>
    <t>75 a 99</t>
  </si>
  <si>
    <t>TRM 4 de 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</si>
</sst>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-&quot;$&quot;\ * #,##0.00_-;\-&quot;$&quot;\ * #,##0.00_-;_-&quot;$&quot;\ 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_-* #,##0.00_-;\-* #,##0.00_-;_-* &quot;-&quot;??_-;_-@"/>
    <numFmt numFmtId="170" formatCode="_(* #,##0.00_);_(* \(#,##0.00\);_(* &quot;-&quot;_);_(@_)"/>
    <numFmt numFmtId="171" formatCode="_(&quot;$&quot;* #,##0.00_);_(&quot;$&quot;* \(#,##0.00\);_(&quot;$&quot;* &quot;-&quot;_);_(@_)"/>
    <numFmt numFmtId="172" formatCode="_(&quot;$&quot;\ * #,##0_);_(&quot;$&quot;\ * \(#,##0\);_(&quot;$&quot;\ * &quot;-&quot;??_);_(@_)"/>
    <numFmt numFmtId="173" formatCode="0.000"/>
    <numFmt numFmtId="174" formatCode="0.0%"/>
    <numFmt numFmtId="175" formatCode="_-* #,##0.00\ &quot;Pts&quot;_-;\-* #,##0.00\ &quot;Pts&quot;_-;_-* &quot;-&quot;??\ &quot;Pts&quot;_-;_-@_-"/>
    <numFmt numFmtId="176" formatCode="_(&quot;$&quot;\ * #,##0.0_);_(&quot;$&quot;\ * \(#,##0.0\);_(&quot;$&quot;\ * &quot;-&quot;??_);_(@_)"/>
    <numFmt numFmtId="177" formatCode="[$$-240A]\ #,##0.00"/>
    <numFmt numFmtId="178" formatCode="_-[$$-240A]\ * #,##0.00_-;\-[$$-240A]\ * #,##0.00_-;_-[$$-240A]\ * &quot;-&quot;??_-;_-@_-"/>
    <numFmt numFmtId="179" formatCode="_(&quot;$&quot;\ * #,##0.0000_);_(&quot;$&quot;\ * \(#,##0.0000\);_(&quot;$&quot;\ * &quot;-&quot;??_);_(@_)"/>
    <numFmt numFmtId="180" formatCode="_(&quot;$&quot;\ * #,##0.000_);_(&quot;$&quot;\ * \(#,##0.000\);_(&quot;$&quot;\ * &quot;-&quot;??_);_(@_)"/>
    <numFmt numFmtId="181" formatCode="_-[$$-409]* #,##0.00_ ;_-[$$-409]* \-#,##0.00\ ;_-[$$-409]* &quot;-&quot;??_ ;_-@_ "/>
  </numFmts>
  <fonts count="29" x14ac:knownFonts="1">
    <font>
      <sz val="11"/>
      <color theme="1"/>
      <name val="Arial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7"/>
      <color rgb="FF000000"/>
      <name val="Calibri"/>
      <family val="2"/>
    </font>
    <font>
      <sz val="10"/>
      <color theme="1"/>
      <name val="Arial"/>
      <family val="2"/>
    </font>
    <font>
      <sz val="8"/>
      <color theme="1"/>
      <name val="Calibri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theme="1"/>
      <name val="Calibri"/>
      <family val="2"/>
    </font>
    <font>
      <sz val="8"/>
      <color rgb="FF000000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8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Verdana"/>
      <family val="2"/>
    </font>
    <font>
      <b/>
      <sz val="8"/>
      <color theme="1"/>
      <name val="Calibri"/>
      <family val="2"/>
    </font>
    <font>
      <sz val="10"/>
      <name val="Arial"/>
      <family val="2"/>
    </font>
    <font>
      <sz val="11"/>
      <color rgb="FFFF0000"/>
      <name val="Arial"/>
      <family val="2"/>
      <scheme val="minor"/>
    </font>
    <font>
      <sz val="11"/>
      <color rgb="FF000000"/>
      <name val="Arial"/>
      <family val="2"/>
      <scheme val="minor"/>
    </font>
    <font>
      <sz val="9"/>
      <color rgb="FF000000"/>
      <name val="Calibri"/>
      <family val="2"/>
    </font>
    <font>
      <sz val="11"/>
      <color theme="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3D7DB"/>
        <bgColor rgb="FFC3D7DB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49" fontId="22" fillId="0" borderId="5" applyFill="0" applyBorder="0" applyProtection="0">
      <alignment horizontal="left" vertical="center"/>
    </xf>
    <xf numFmtId="0" fontId="24" fillId="0" borderId="5"/>
    <xf numFmtId="175" fontId="24" fillId="0" borderId="5" applyFont="0" applyFill="0" applyBorder="0" applyAlignment="0" applyProtection="0"/>
  </cellStyleXfs>
  <cellXfs count="16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9" fontId="3" fillId="0" borderId="4" xfId="0" applyNumberFormat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170" fontId="4" fillId="2" borderId="5" xfId="0" applyNumberFormat="1" applyFont="1" applyFill="1" applyBorder="1" applyAlignment="1">
      <alignment horizontal="center" vertical="center" wrapText="1"/>
    </xf>
    <xf numFmtId="167" fontId="4" fillId="2" borderId="5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170" fontId="6" fillId="0" borderId="0" xfId="0" applyNumberFormat="1" applyFont="1" applyAlignment="1">
      <alignment horizontal="right" vertical="center" wrapText="1"/>
    </xf>
    <xf numFmtId="171" fontId="6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shrinkToFit="1"/>
    </xf>
    <xf numFmtId="49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172" fontId="10" fillId="0" borderId="2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70" fontId="8" fillId="0" borderId="2" xfId="0" applyNumberFormat="1" applyFont="1" applyBorder="1" applyAlignment="1">
      <alignment horizontal="center" vertical="center"/>
    </xf>
    <xf numFmtId="172" fontId="8" fillId="3" borderId="2" xfId="0" applyNumberFormat="1" applyFont="1" applyFill="1" applyBorder="1" applyAlignment="1">
      <alignment horizontal="center" vertical="center"/>
    </xf>
    <xf numFmtId="174" fontId="8" fillId="0" borderId="0" xfId="0" applyNumberFormat="1" applyFont="1" applyAlignment="1">
      <alignment vertical="center"/>
    </xf>
    <xf numFmtId="174" fontId="8" fillId="0" borderId="2" xfId="0" applyNumberFormat="1" applyFont="1" applyBorder="1" applyAlignment="1">
      <alignment vertical="center"/>
    </xf>
    <xf numFmtId="174" fontId="12" fillId="0" borderId="0" xfId="0" applyNumberFormat="1" applyFont="1" applyAlignment="1">
      <alignment vertical="center"/>
    </xf>
    <xf numFmtId="174" fontId="8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shrinkToFit="1"/>
    </xf>
    <xf numFmtId="172" fontId="13" fillId="0" borderId="10" xfId="0" applyNumberFormat="1" applyFont="1" applyBorder="1" applyAlignment="1">
      <alignment horizontal="center" vertical="center"/>
    </xf>
    <xf numFmtId="172" fontId="13" fillId="0" borderId="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168" fontId="17" fillId="0" borderId="0" xfId="0" applyNumberFormat="1" applyFont="1" applyAlignment="1">
      <alignment vertical="center"/>
    </xf>
    <xf numFmtId="172" fontId="5" fillId="0" borderId="0" xfId="0" applyNumberFormat="1" applyFont="1" applyAlignment="1">
      <alignment vertical="center"/>
    </xf>
    <xf numFmtId="172" fontId="17" fillId="0" borderId="0" xfId="0" applyNumberFormat="1" applyFont="1" applyAlignment="1">
      <alignment vertical="center"/>
    </xf>
    <xf numFmtId="166" fontId="17" fillId="0" borderId="0" xfId="0" applyNumberFormat="1" applyFont="1" applyAlignment="1">
      <alignment horizontal="center" vertical="center"/>
    </xf>
    <xf numFmtId="165" fontId="5" fillId="0" borderId="2" xfId="0" applyNumberFormat="1" applyFont="1" applyBorder="1" applyAlignment="1">
      <alignment vertical="center"/>
    </xf>
    <xf numFmtId="172" fontId="14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172" fontId="17" fillId="0" borderId="0" xfId="0" applyNumberFormat="1" applyFont="1" applyAlignment="1">
      <alignment horizontal="center" vertical="center"/>
    </xf>
    <xf numFmtId="172" fontId="5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5" fontId="17" fillId="0" borderId="0" xfId="0" applyNumberFormat="1" applyFont="1" applyAlignment="1">
      <alignment vertical="center"/>
    </xf>
    <xf numFmtId="168" fontId="5" fillId="0" borderId="0" xfId="0" applyNumberFormat="1" applyFont="1" applyAlignment="1">
      <alignment vertical="center"/>
    </xf>
    <xf numFmtId="9" fontId="5" fillId="0" borderId="0" xfId="0" applyNumberFormat="1" applyFont="1" applyAlignment="1">
      <alignment vertical="center"/>
    </xf>
    <xf numFmtId="165" fontId="8" fillId="0" borderId="2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172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vertical="center" wrapText="1"/>
    </xf>
    <xf numFmtId="165" fontId="5" fillId="0" borderId="13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172" fontId="8" fillId="0" borderId="2" xfId="1" applyNumberFormat="1" applyFont="1" applyBorder="1" applyAlignment="1">
      <alignment horizontal="center" vertical="center"/>
    </xf>
    <xf numFmtId="166" fontId="5" fillId="0" borderId="13" xfId="3" applyFont="1" applyBorder="1" applyAlignment="1">
      <alignment horizontal="center" vertical="center"/>
    </xf>
    <xf numFmtId="174" fontId="17" fillId="0" borderId="0" xfId="2" applyNumberFormat="1" applyFont="1" applyAlignment="1">
      <alignment horizontal="center" vertical="center"/>
    </xf>
    <xf numFmtId="174" fontId="8" fillId="0" borderId="13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10" fontId="11" fillId="0" borderId="2" xfId="0" applyNumberFormat="1" applyFont="1" applyBorder="1"/>
    <xf numFmtId="10" fontId="11" fillId="0" borderId="13" xfId="0" applyNumberFormat="1" applyFont="1" applyBorder="1"/>
    <xf numFmtId="173" fontId="11" fillId="0" borderId="3" xfId="0" applyNumberFormat="1" applyFont="1" applyBorder="1" applyAlignment="1">
      <alignment horizontal="center" vertical="center"/>
    </xf>
    <xf numFmtId="172" fontId="10" fillId="0" borderId="1" xfId="0" applyNumberFormat="1" applyFont="1" applyBorder="1" applyAlignment="1">
      <alignment horizontal="center" vertical="center"/>
    </xf>
    <xf numFmtId="4" fontId="21" fillId="0" borderId="13" xfId="0" applyNumberFormat="1" applyFont="1" applyBorder="1"/>
    <xf numFmtId="0" fontId="20" fillId="4" borderId="2" xfId="0" applyFont="1" applyFill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166" fontId="5" fillId="0" borderId="5" xfId="3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1" fontId="0" fillId="0" borderId="0" xfId="0" applyNumberFormat="1"/>
    <xf numFmtId="171" fontId="23" fillId="0" borderId="0" xfId="0" applyNumberFormat="1" applyFont="1" applyAlignment="1">
      <alignment horizontal="right" vertical="center" wrapText="1"/>
    </xf>
    <xf numFmtId="9" fontId="6" fillId="0" borderId="0" xfId="2" applyFont="1" applyAlignment="1">
      <alignment horizontal="right" vertical="center" wrapText="1"/>
    </xf>
    <xf numFmtId="4" fontId="8" fillId="0" borderId="2" xfId="1" applyNumberFormat="1" applyFont="1" applyBorder="1" applyAlignment="1">
      <alignment horizontal="center" vertical="center"/>
    </xf>
    <xf numFmtId="172" fontId="8" fillId="3" borderId="8" xfId="0" applyNumberFormat="1" applyFont="1" applyFill="1" applyBorder="1" applyAlignment="1">
      <alignment horizontal="center" vertical="center"/>
    </xf>
    <xf numFmtId="165" fontId="5" fillId="0" borderId="5" xfId="0" applyNumberFormat="1" applyFont="1" applyBorder="1" applyAlignment="1">
      <alignment vertical="center"/>
    </xf>
    <xf numFmtId="2" fontId="0" fillId="0" borderId="0" xfId="0" applyNumberFormat="1"/>
    <xf numFmtId="44" fontId="0" fillId="0" borderId="0" xfId="0" applyNumberFormat="1"/>
    <xf numFmtId="2" fontId="20" fillId="0" borderId="4" xfId="0" applyNumberFormat="1" applyFont="1" applyBorder="1" applyAlignment="1">
      <alignment horizontal="center" vertical="center" wrapText="1"/>
    </xf>
    <xf numFmtId="165" fontId="0" fillId="0" borderId="0" xfId="1" applyFont="1" applyFill="1"/>
    <xf numFmtId="4" fontId="8" fillId="0" borderId="2" xfId="1" applyNumberFormat="1" applyFont="1" applyFill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177" fontId="0" fillId="0" borderId="0" xfId="0" applyNumberFormat="1"/>
    <xf numFmtId="178" fontId="0" fillId="0" borderId="0" xfId="0" applyNumberFormat="1"/>
    <xf numFmtId="166" fontId="5" fillId="0" borderId="13" xfId="0" applyNumberFormat="1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10" fontId="27" fillId="0" borderId="0" xfId="0" applyNumberFormat="1" applyFont="1" applyFill="1" applyAlignment="1">
      <alignment vertical="center"/>
    </xf>
    <xf numFmtId="10" fontId="11" fillId="0" borderId="0" xfId="0" applyNumberFormat="1" applyFont="1" applyFill="1" applyAlignment="1">
      <alignment vertical="center"/>
    </xf>
    <xf numFmtId="0" fontId="26" fillId="0" borderId="0" xfId="0" applyFont="1" applyFill="1"/>
    <xf numFmtId="4" fontId="0" fillId="0" borderId="2" xfId="0" applyNumberFormat="1" applyBorder="1"/>
    <xf numFmtId="4" fontId="8" fillId="0" borderId="1" xfId="1" applyNumberFormat="1" applyFont="1" applyFill="1" applyBorder="1" applyAlignment="1">
      <alignment horizontal="center" vertical="center"/>
    </xf>
    <xf numFmtId="4" fontId="8" fillId="0" borderId="4" xfId="1" applyNumberFormat="1" applyFont="1" applyFill="1" applyBorder="1" applyAlignment="1">
      <alignment horizontal="center" vertical="center"/>
    </xf>
    <xf numFmtId="181" fontId="0" fillId="5" borderId="0" xfId="0" applyNumberFormat="1" applyFill="1"/>
    <xf numFmtId="0" fontId="8" fillId="5" borderId="0" xfId="0" applyFont="1" applyFill="1" applyAlignment="1">
      <alignment horizontal="center" vertical="center"/>
    </xf>
    <xf numFmtId="49" fontId="10" fillId="5" borderId="2" xfId="0" applyNumberFormat="1" applyFont="1" applyFill="1" applyBorder="1" applyAlignment="1">
      <alignment horizontal="center" vertical="center"/>
    </xf>
    <xf numFmtId="166" fontId="10" fillId="5" borderId="2" xfId="0" applyNumberFormat="1" applyFont="1" applyFill="1" applyBorder="1" applyAlignment="1">
      <alignment horizontal="center" vertical="center"/>
    </xf>
    <xf numFmtId="172" fontId="10" fillId="5" borderId="2" xfId="0" applyNumberFormat="1" applyFont="1" applyFill="1" applyBorder="1" applyAlignment="1">
      <alignment horizontal="center" vertical="center"/>
    </xf>
    <xf numFmtId="170" fontId="8" fillId="5" borderId="2" xfId="0" applyNumberFormat="1" applyFont="1" applyFill="1" applyBorder="1" applyAlignment="1">
      <alignment horizontal="center" vertical="center"/>
    </xf>
    <xf numFmtId="173" fontId="11" fillId="5" borderId="3" xfId="0" applyNumberFormat="1" applyFont="1" applyFill="1" applyBorder="1" applyAlignment="1">
      <alignment horizontal="center" vertical="center"/>
    </xf>
    <xf numFmtId="172" fontId="8" fillId="5" borderId="2" xfId="1" applyNumberFormat="1" applyFont="1" applyFill="1" applyBorder="1" applyAlignment="1">
      <alignment horizontal="center" vertical="center"/>
    </xf>
    <xf numFmtId="172" fontId="8" fillId="5" borderId="2" xfId="0" applyNumberFormat="1" applyFont="1" applyFill="1" applyBorder="1" applyAlignment="1">
      <alignment horizontal="center" vertical="center"/>
    </xf>
    <xf numFmtId="174" fontId="8" fillId="5" borderId="0" xfId="0" applyNumberFormat="1" applyFont="1" applyFill="1" applyAlignment="1">
      <alignment vertical="center"/>
    </xf>
    <xf numFmtId="174" fontId="12" fillId="5" borderId="0" xfId="0" applyNumberFormat="1" applyFont="1" applyFill="1" applyAlignment="1">
      <alignment vertical="center"/>
    </xf>
    <xf numFmtId="10" fontId="11" fillId="5" borderId="2" xfId="0" applyNumberFormat="1" applyFont="1" applyFill="1" applyBorder="1"/>
    <xf numFmtId="10" fontId="11" fillId="5" borderId="13" xfId="0" applyNumberFormat="1" applyFont="1" applyFill="1" applyBorder="1"/>
    <xf numFmtId="0" fontId="0" fillId="5" borderId="0" xfId="0" applyFill="1"/>
    <xf numFmtId="4" fontId="0" fillId="5" borderId="0" xfId="0" applyNumberFormat="1" applyFill="1"/>
    <xf numFmtId="174" fontId="8" fillId="5" borderId="2" xfId="0" applyNumberFormat="1" applyFont="1" applyFill="1" applyBorder="1" applyAlignment="1">
      <alignment vertical="center"/>
    </xf>
    <xf numFmtId="2" fontId="8" fillId="0" borderId="2" xfId="1" applyNumberFormat="1" applyFont="1" applyBorder="1" applyAlignment="1">
      <alignment horizontal="center" vertical="center"/>
    </xf>
    <xf numFmtId="174" fontId="8" fillId="5" borderId="13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/>
    <xf numFmtId="0" fontId="10" fillId="0" borderId="3" xfId="0" applyFont="1" applyBorder="1" applyAlignment="1">
      <alignment horizontal="center" vertical="center" wrapText="1"/>
    </xf>
    <xf numFmtId="0" fontId="9" fillId="0" borderId="7" xfId="0" applyFont="1" applyBorder="1" applyAlignment="1"/>
    <xf numFmtId="0" fontId="9" fillId="0" borderId="8" xfId="0" applyFont="1" applyBorder="1" applyAlignment="1"/>
    <xf numFmtId="165" fontId="10" fillId="0" borderId="3" xfId="0" applyNumberFormat="1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9" fillId="5" borderId="6" xfId="0" applyFont="1" applyFill="1" applyBorder="1" applyAlignment="1"/>
    <xf numFmtId="0" fontId="10" fillId="5" borderId="3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/>
    <xf numFmtId="0" fontId="9" fillId="5" borderId="8" xfId="0" applyFont="1" applyFill="1" applyBorder="1" applyAlignment="1"/>
    <xf numFmtId="165" fontId="10" fillId="5" borderId="3" xfId="0" applyNumberFormat="1" applyFont="1" applyFill="1" applyBorder="1" applyAlignment="1">
      <alignment horizontal="center" vertical="center"/>
    </xf>
    <xf numFmtId="179" fontId="10" fillId="0" borderId="3" xfId="0" applyNumberFormat="1" applyFont="1" applyBorder="1" applyAlignment="1">
      <alignment horizontal="center" vertical="center"/>
    </xf>
    <xf numFmtId="179" fontId="9" fillId="0" borderId="7" xfId="0" applyNumberFormat="1" applyFont="1" applyBorder="1" applyAlignment="1"/>
    <xf numFmtId="179" fontId="9" fillId="0" borderId="8" xfId="0" applyNumberFormat="1" applyFont="1" applyBorder="1" applyAlignment="1"/>
    <xf numFmtId="176" fontId="10" fillId="0" borderId="3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/>
    <xf numFmtId="176" fontId="9" fillId="0" borderId="8" xfId="0" applyNumberFormat="1" applyFont="1" applyBorder="1" applyAlignment="1"/>
    <xf numFmtId="180" fontId="10" fillId="5" borderId="3" xfId="0" applyNumberFormat="1" applyFont="1" applyFill="1" applyBorder="1" applyAlignment="1">
      <alignment horizontal="center" vertical="center"/>
    </xf>
    <xf numFmtId="180" fontId="9" fillId="5" borderId="7" xfId="0" applyNumberFormat="1" applyFont="1" applyFill="1" applyBorder="1" applyAlignment="1"/>
    <xf numFmtId="180" fontId="9" fillId="5" borderId="8" xfId="0" applyNumberFormat="1" applyFont="1" applyFill="1" applyBorder="1" applyAlignment="1"/>
    <xf numFmtId="165" fontId="10" fillId="0" borderId="3" xfId="0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right"/>
    </xf>
    <xf numFmtId="0" fontId="9" fillId="0" borderId="8" xfId="0" applyFont="1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/>
    <xf numFmtId="0" fontId="13" fillId="0" borderId="0" xfId="0" applyFont="1" applyAlignment="1">
      <alignment horizontal="left" vertical="center"/>
    </xf>
    <xf numFmtId="0" fontId="0" fillId="0" borderId="0" xfId="0" applyAlignment="1"/>
    <xf numFmtId="0" fontId="9" fillId="0" borderId="12" xfId="0" applyFont="1" applyBorder="1" applyAlignment="1"/>
    <xf numFmtId="172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8" fillId="0" borderId="0" xfId="0" applyFont="1"/>
    <xf numFmtId="0" fontId="15" fillId="6" borderId="13" xfId="0" applyFont="1" applyFill="1" applyBorder="1" applyAlignment="1">
      <alignment horizontal="center" vertical="center" wrapText="1"/>
    </xf>
    <xf numFmtId="0" fontId="16" fillId="6" borderId="13" xfId="0" applyFont="1" applyFill="1" applyBorder="1" applyAlignment="1">
      <alignment vertical="center" wrapText="1"/>
    </xf>
    <xf numFmtId="165" fontId="5" fillId="6" borderId="13" xfId="0" applyNumberFormat="1" applyFont="1" applyFill="1" applyBorder="1" applyAlignment="1">
      <alignment vertical="center"/>
    </xf>
    <xf numFmtId="166" fontId="5" fillId="6" borderId="13" xfId="3" applyFont="1" applyFill="1" applyBorder="1" applyAlignment="1">
      <alignment horizontal="center" vertical="center"/>
    </xf>
    <xf numFmtId="166" fontId="5" fillId="6" borderId="13" xfId="0" applyNumberFormat="1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</cellXfs>
  <cellStyles count="7">
    <cellStyle name="BodyStyle" xfId="4" xr:uid="{00000000-0005-0000-0000-000000000000}"/>
    <cellStyle name="Currency" xfId="1" xr:uid="{00000000-0005-0000-0000-000001000000}"/>
    <cellStyle name="Millares" xfId="3" builtinId="3"/>
    <cellStyle name="Moneda 2 2 2 2 2" xfId="6" xr:uid="{00000000-0005-0000-0000-000003000000}"/>
    <cellStyle name="Normal" xfId="0" builtinId="0"/>
    <cellStyle name="Normal 3 2 2" xfId="5" xr:uid="{00000000-0005-0000-0000-000005000000}"/>
    <cellStyle name="Porcentaje" xfId="2" builtinId="5"/>
  </cellStyles>
  <dxfs count="35">
    <dxf>
      <fill>
        <patternFill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zoomScaleNormal="100" workbookViewId="0">
      <pane ySplit="1" topLeftCell="A8" activePane="bottomLeft" state="frozen"/>
      <selection pane="bottomLeft" activeCell="A21" sqref="A21:B21"/>
    </sheetView>
  </sheetViews>
  <sheetFormatPr baseColWidth="10" defaultColWidth="12.59765625" defaultRowHeight="13.8" x14ac:dyDescent="0.25"/>
  <cols>
    <col min="1" max="1" width="7.8984375" customWidth="1"/>
    <col min="2" max="2" width="24.09765625" bestFit="1" customWidth="1"/>
    <col min="3" max="3" width="14.8984375" bestFit="1" customWidth="1"/>
    <col min="4" max="4" width="15.59765625" customWidth="1"/>
    <col min="5" max="6" width="14.3984375" customWidth="1"/>
    <col min="7" max="7" width="12.69921875" customWidth="1"/>
    <col min="8" max="9" width="13.69921875" customWidth="1"/>
    <col min="10" max="10" width="7.3984375" customWidth="1"/>
    <col min="11" max="27" width="10" customWidth="1"/>
  </cols>
  <sheetData>
    <row r="1" spans="1:10" ht="6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3" t="s">
        <v>7</v>
      </c>
      <c r="I1" s="3" t="s">
        <v>8</v>
      </c>
      <c r="J1" s="67" t="s">
        <v>9</v>
      </c>
    </row>
    <row r="2" spans="1:10" x14ac:dyDescent="0.25">
      <c r="A2" s="69">
        <v>1</v>
      </c>
      <c r="B2" s="75" t="s">
        <v>10</v>
      </c>
      <c r="C2" s="69" t="s">
        <v>11</v>
      </c>
      <c r="D2" s="88">
        <v>10</v>
      </c>
      <c r="E2" s="88">
        <v>20</v>
      </c>
      <c r="F2" s="88">
        <v>20</v>
      </c>
      <c r="G2" s="88">
        <v>1</v>
      </c>
      <c r="H2" s="88">
        <v>0.25</v>
      </c>
      <c r="I2" s="88">
        <v>0.25</v>
      </c>
      <c r="J2" s="68">
        <f t="shared" ref="J2:J44" si="0">+SUM(D2:I2)</f>
        <v>51.5</v>
      </c>
    </row>
    <row r="3" spans="1:10" x14ac:dyDescent="0.25">
      <c r="A3" s="69">
        <v>2</v>
      </c>
      <c r="B3" s="75" t="s">
        <v>12</v>
      </c>
      <c r="C3" s="69" t="s">
        <v>11</v>
      </c>
      <c r="D3" s="88">
        <v>10</v>
      </c>
      <c r="E3" s="88">
        <v>20</v>
      </c>
      <c r="F3" s="88">
        <v>20</v>
      </c>
      <c r="G3" s="88">
        <v>1</v>
      </c>
      <c r="H3" s="88">
        <v>0.25</v>
      </c>
      <c r="I3" s="88">
        <v>0.25</v>
      </c>
      <c r="J3" s="68">
        <f t="shared" si="0"/>
        <v>51.5</v>
      </c>
    </row>
    <row r="4" spans="1:10" x14ac:dyDescent="0.25">
      <c r="A4" s="69">
        <v>3</v>
      </c>
      <c r="B4" s="75" t="s">
        <v>13</v>
      </c>
      <c r="C4" s="69" t="s">
        <v>11</v>
      </c>
      <c r="D4" s="88">
        <v>10</v>
      </c>
      <c r="E4" s="88">
        <v>20</v>
      </c>
      <c r="F4" s="88">
        <v>20</v>
      </c>
      <c r="G4" s="88">
        <v>1</v>
      </c>
      <c r="H4" s="88">
        <v>0.25</v>
      </c>
      <c r="I4" s="88">
        <v>0.25</v>
      </c>
      <c r="J4" s="68">
        <f t="shared" si="0"/>
        <v>51.5</v>
      </c>
    </row>
    <row r="5" spans="1:10" x14ac:dyDescent="0.25">
      <c r="A5" s="69">
        <v>4</v>
      </c>
      <c r="B5" s="75" t="s">
        <v>14</v>
      </c>
      <c r="C5" s="4" t="s">
        <v>11</v>
      </c>
      <c r="D5" s="88">
        <v>10</v>
      </c>
      <c r="E5" s="88">
        <v>20</v>
      </c>
      <c r="F5" s="88">
        <v>20</v>
      </c>
      <c r="G5" s="88">
        <v>1</v>
      </c>
      <c r="H5" s="88">
        <v>0.25</v>
      </c>
      <c r="I5" s="88">
        <v>0.25</v>
      </c>
      <c r="J5" s="68">
        <f t="shared" si="0"/>
        <v>51.5</v>
      </c>
    </row>
    <row r="6" spans="1:10" x14ac:dyDescent="0.25">
      <c r="A6" s="69">
        <v>5</v>
      </c>
      <c r="B6" s="75" t="s">
        <v>15</v>
      </c>
      <c r="C6" s="4" t="s">
        <v>11</v>
      </c>
      <c r="D6" s="88">
        <v>10</v>
      </c>
      <c r="E6" s="88">
        <v>20</v>
      </c>
      <c r="F6" s="88">
        <v>20</v>
      </c>
      <c r="G6" s="88">
        <v>1</v>
      </c>
      <c r="H6" s="88">
        <v>0.25</v>
      </c>
      <c r="I6" s="88">
        <v>0.25</v>
      </c>
      <c r="J6" s="68">
        <f t="shared" si="0"/>
        <v>51.5</v>
      </c>
    </row>
    <row r="7" spans="1:10" x14ac:dyDescent="0.25">
      <c r="A7" s="69">
        <v>6</v>
      </c>
      <c r="B7" s="75" t="s">
        <v>16</v>
      </c>
      <c r="C7" s="4" t="s">
        <v>11</v>
      </c>
      <c r="D7" s="88">
        <v>10</v>
      </c>
      <c r="E7" s="88">
        <v>20</v>
      </c>
      <c r="F7" s="88">
        <v>20</v>
      </c>
      <c r="G7" s="88">
        <v>1</v>
      </c>
      <c r="H7" s="88">
        <v>0.25</v>
      </c>
      <c r="I7" s="88">
        <v>0.25</v>
      </c>
      <c r="J7" s="68">
        <f t="shared" si="0"/>
        <v>51.5</v>
      </c>
    </row>
    <row r="8" spans="1:10" x14ac:dyDescent="0.25">
      <c r="A8" s="69">
        <v>7</v>
      </c>
      <c r="B8" s="75" t="s">
        <v>17</v>
      </c>
      <c r="C8" s="4" t="s">
        <v>11</v>
      </c>
      <c r="D8" s="88">
        <v>10</v>
      </c>
      <c r="E8" s="88">
        <v>20</v>
      </c>
      <c r="F8" s="88">
        <v>20</v>
      </c>
      <c r="G8" s="88">
        <v>1</v>
      </c>
      <c r="H8" s="88">
        <v>0.25</v>
      </c>
      <c r="I8" s="88">
        <v>0.25</v>
      </c>
      <c r="J8" s="68">
        <f t="shared" si="0"/>
        <v>51.5</v>
      </c>
    </row>
    <row r="9" spans="1:10" x14ac:dyDescent="0.25">
      <c r="A9" s="69">
        <v>8</v>
      </c>
      <c r="B9" s="75" t="s">
        <v>18</v>
      </c>
      <c r="C9" s="4" t="s">
        <v>11</v>
      </c>
      <c r="D9" s="88">
        <v>10</v>
      </c>
      <c r="E9" s="88">
        <v>20</v>
      </c>
      <c r="F9" s="88">
        <v>20</v>
      </c>
      <c r="G9" s="88">
        <v>1</v>
      </c>
      <c r="H9" s="88">
        <v>0</v>
      </c>
      <c r="I9" s="88">
        <v>0.25</v>
      </c>
      <c r="J9" s="68">
        <f t="shared" si="0"/>
        <v>51.25</v>
      </c>
    </row>
    <row r="10" spans="1:10" x14ac:dyDescent="0.25">
      <c r="A10" s="69">
        <v>9</v>
      </c>
      <c r="B10" s="75" t="s">
        <v>19</v>
      </c>
      <c r="C10" s="4" t="s">
        <v>11</v>
      </c>
      <c r="D10" s="88">
        <v>10</v>
      </c>
      <c r="E10" s="88">
        <v>20</v>
      </c>
      <c r="F10" s="88">
        <v>20</v>
      </c>
      <c r="G10" s="88">
        <v>1</v>
      </c>
      <c r="H10" s="88">
        <v>0.25</v>
      </c>
      <c r="I10" s="88">
        <v>0.25</v>
      </c>
      <c r="J10" s="68">
        <f t="shared" si="0"/>
        <v>51.5</v>
      </c>
    </row>
    <row r="11" spans="1:10" ht="20.399999999999999" x14ac:dyDescent="0.25">
      <c r="A11" s="69">
        <v>10</v>
      </c>
      <c r="B11" s="75" t="s">
        <v>20</v>
      </c>
      <c r="C11" s="4" t="s">
        <v>11</v>
      </c>
      <c r="D11" s="88">
        <v>10</v>
      </c>
      <c r="E11" s="88">
        <v>20</v>
      </c>
      <c r="F11" s="88">
        <v>20</v>
      </c>
      <c r="G11" s="88">
        <v>1</v>
      </c>
      <c r="H11" s="88">
        <v>0.25</v>
      </c>
      <c r="I11" s="88">
        <v>0.25</v>
      </c>
      <c r="J11" s="68">
        <f t="shared" si="0"/>
        <v>51.5</v>
      </c>
    </row>
    <row r="12" spans="1:10" x14ac:dyDescent="0.25">
      <c r="A12" s="69">
        <v>11</v>
      </c>
      <c r="B12" s="75" t="s">
        <v>21</v>
      </c>
      <c r="C12" s="4" t="s">
        <v>11</v>
      </c>
      <c r="D12" s="88">
        <v>10</v>
      </c>
      <c r="E12" s="88">
        <v>20</v>
      </c>
      <c r="F12" s="88">
        <v>20</v>
      </c>
      <c r="G12" s="88">
        <v>1</v>
      </c>
      <c r="H12" s="88">
        <v>0.25</v>
      </c>
      <c r="I12" s="88">
        <v>0.25</v>
      </c>
      <c r="J12" s="68">
        <f t="shared" si="0"/>
        <v>51.5</v>
      </c>
    </row>
    <row r="13" spans="1:10" x14ac:dyDescent="0.25">
      <c r="A13" s="69">
        <v>12</v>
      </c>
      <c r="B13" s="91" t="s">
        <v>22</v>
      </c>
      <c r="C13" s="4" t="s">
        <v>11</v>
      </c>
      <c r="D13" s="88">
        <v>10</v>
      </c>
      <c r="E13" s="88">
        <v>20</v>
      </c>
      <c r="F13" s="88">
        <v>20</v>
      </c>
      <c r="G13" s="88">
        <v>1</v>
      </c>
      <c r="H13" s="88">
        <v>0.25</v>
      </c>
      <c r="I13" s="88">
        <v>0.25</v>
      </c>
      <c r="J13" s="68">
        <f t="shared" si="0"/>
        <v>51.5</v>
      </c>
    </row>
    <row r="14" spans="1:10" x14ac:dyDescent="0.25">
      <c r="A14" s="69">
        <v>13</v>
      </c>
      <c r="B14" s="75" t="s">
        <v>23</v>
      </c>
      <c r="C14" s="4" t="s">
        <v>11</v>
      </c>
      <c r="D14" s="88">
        <v>10</v>
      </c>
      <c r="E14" s="88">
        <v>20</v>
      </c>
      <c r="F14" s="88">
        <v>20</v>
      </c>
      <c r="G14" s="88">
        <v>1</v>
      </c>
      <c r="H14" s="88">
        <v>0.25</v>
      </c>
      <c r="I14" s="88">
        <v>0.25</v>
      </c>
      <c r="J14" s="68">
        <f t="shared" si="0"/>
        <v>51.5</v>
      </c>
    </row>
    <row r="15" spans="1:10" x14ac:dyDescent="0.25">
      <c r="A15" s="69">
        <v>14</v>
      </c>
      <c r="B15" s="75" t="s">
        <v>24</v>
      </c>
      <c r="C15" s="4" t="s">
        <v>11</v>
      </c>
      <c r="D15" s="88">
        <v>10</v>
      </c>
      <c r="E15" s="88">
        <v>20</v>
      </c>
      <c r="F15" s="88">
        <v>20</v>
      </c>
      <c r="G15" s="88">
        <v>1</v>
      </c>
      <c r="H15" s="88">
        <v>0.25</v>
      </c>
      <c r="I15" s="88">
        <v>0.25</v>
      </c>
      <c r="J15" s="68">
        <f t="shared" si="0"/>
        <v>51.5</v>
      </c>
    </row>
    <row r="16" spans="1:10" x14ac:dyDescent="0.25">
      <c r="A16" s="69">
        <v>15</v>
      </c>
      <c r="B16" s="75" t="s">
        <v>25</v>
      </c>
      <c r="C16" s="4" t="s">
        <v>11</v>
      </c>
      <c r="D16" s="88">
        <v>10</v>
      </c>
      <c r="E16" s="88">
        <v>20</v>
      </c>
      <c r="F16" s="88">
        <v>20</v>
      </c>
      <c r="G16" s="88">
        <v>1</v>
      </c>
      <c r="H16" s="88">
        <v>0.25</v>
      </c>
      <c r="I16" s="88">
        <v>0.25</v>
      </c>
      <c r="J16" s="68">
        <f t="shared" si="0"/>
        <v>51.5</v>
      </c>
    </row>
    <row r="17" spans="1:12" x14ac:dyDescent="0.25">
      <c r="A17" s="69">
        <v>16</v>
      </c>
      <c r="B17" s="75" t="s">
        <v>26</v>
      </c>
      <c r="C17" s="4" t="s">
        <v>11</v>
      </c>
      <c r="D17" s="88">
        <v>10</v>
      </c>
      <c r="E17" s="88">
        <v>20</v>
      </c>
      <c r="F17" s="88">
        <v>20</v>
      </c>
      <c r="G17" s="88">
        <v>1</v>
      </c>
      <c r="H17" s="88">
        <v>0.25</v>
      </c>
      <c r="I17" s="88">
        <v>0.25</v>
      </c>
      <c r="J17" s="68">
        <f t="shared" si="0"/>
        <v>51.5</v>
      </c>
    </row>
    <row r="18" spans="1:12" x14ac:dyDescent="0.25">
      <c r="A18" s="69">
        <v>17</v>
      </c>
      <c r="B18" s="75" t="s">
        <v>27</v>
      </c>
      <c r="C18" s="4" t="s">
        <v>11</v>
      </c>
      <c r="D18" s="88">
        <v>10</v>
      </c>
      <c r="E18" s="88">
        <v>20</v>
      </c>
      <c r="F18" s="88">
        <v>20</v>
      </c>
      <c r="G18" s="88">
        <v>1</v>
      </c>
      <c r="H18" s="88">
        <v>0.25</v>
      </c>
      <c r="I18" s="88">
        <v>0.25</v>
      </c>
      <c r="J18" s="68">
        <f t="shared" si="0"/>
        <v>51.5</v>
      </c>
    </row>
    <row r="19" spans="1:12" x14ac:dyDescent="0.25">
      <c r="A19" s="69">
        <v>18</v>
      </c>
      <c r="B19" s="75" t="s">
        <v>28</v>
      </c>
      <c r="C19" s="4" t="s">
        <v>11</v>
      </c>
      <c r="D19" s="88">
        <v>10</v>
      </c>
      <c r="E19" s="88">
        <v>20</v>
      </c>
      <c r="F19" s="88">
        <v>20</v>
      </c>
      <c r="G19" s="88">
        <v>1</v>
      </c>
      <c r="H19" s="88">
        <v>0.25</v>
      </c>
      <c r="I19" s="88">
        <v>0.25</v>
      </c>
      <c r="J19" s="68">
        <f t="shared" si="0"/>
        <v>51.5</v>
      </c>
    </row>
    <row r="20" spans="1:12" x14ac:dyDescent="0.25">
      <c r="A20" s="69">
        <v>19</v>
      </c>
      <c r="B20" s="91" t="s">
        <v>29</v>
      </c>
      <c r="C20" s="4" t="s">
        <v>11</v>
      </c>
      <c r="D20" s="88">
        <v>10</v>
      </c>
      <c r="E20" s="88">
        <v>20</v>
      </c>
      <c r="F20" s="88">
        <v>20</v>
      </c>
      <c r="G20" s="88">
        <v>1</v>
      </c>
      <c r="H20" s="88">
        <v>0.25</v>
      </c>
      <c r="I20" s="88">
        <v>0.25</v>
      </c>
      <c r="J20" s="68">
        <f t="shared" si="0"/>
        <v>51.5</v>
      </c>
    </row>
    <row r="21" spans="1:12" ht="20.399999999999999" x14ac:dyDescent="0.25">
      <c r="A21" s="69">
        <v>20</v>
      </c>
      <c r="B21" s="75" t="s">
        <v>30</v>
      </c>
      <c r="C21" s="4" t="s">
        <v>11</v>
      </c>
      <c r="D21" s="88">
        <v>10</v>
      </c>
      <c r="E21" s="88">
        <v>20</v>
      </c>
      <c r="F21" s="88">
        <v>0</v>
      </c>
      <c r="G21" s="88">
        <v>1</v>
      </c>
      <c r="H21" s="88">
        <v>0.25</v>
      </c>
      <c r="I21" s="88">
        <v>0.25</v>
      </c>
      <c r="J21" s="68">
        <f t="shared" si="0"/>
        <v>31.5</v>
      </c>
    </row>
    <row r="22" spans="1:12" ht="20.399999999999999" x14ac:dyDescent="0.25">
      <c r="A22" s="69">
        <v>21</v>
      </c>
      <c r="B22" s="75" t="s">
        <v>31</v>
      </c>
      <c r="C22" s="4" t="s">
        <v>32</v>
      </c>
      <c r="D22" s="88">
        <v>10</v>
      </c>
      <c r="E22" s="88">
        <v>20</v>
      </c>
      <c r="F22" s="88">
        <v>20</v>
      </c>
      <c r="G22" s="88">
        <v>1</v>
      </c>
      <c r="H22" s="88">
        <v>0.25</v>
      </c>
      <c r="I22" s="88">
        <v>0.25</v>
      </c>
      <c r="J22" s="68">
        <f t="shared" si="0"/>
        <v>51.5</v>
      </c>
    </row>
    <row r="23" spans="1:12" ht="20.399999999999999" x14ac:dyDescent="0.25">
      <c r="A23" s="69">
        <v>22</v>
      </c>
      <c r="B23" s="75" t="s">
        <v>33</v>
      </c>
      <c r="C23" s="4" t="s">
        <v>32</v>
      </c>
      <c r="D23" s="88">
        <v>10</v>
      </c>
      <c r="E23" s="88">
        <v>20</v>
      </c>
      <c r="F23" s="88">
        <v>20</v>
      </c>
      <c r="G23" s="88">
        <v>1</v>
      </c>
      <c r="H23" s="88">
        <v>0.25</v>
      </c>
      <c r="I23" s="88">
        <v>0.25</v>
      </c>
      <c r="J23" s="68">
        <f t="shared" si="0"/>
        <v>51.5</v>
      </c>
    </row>
    <row r="24" spans="1:12" x14ac:dyDescent="0.25">
      <c r="A24" s="69">
        <v>23</v>
      </c>
      <c r="B24" s="75" t="s">
        <v>34</v>
      </c>
      <c r="C24" s="4" t="s">
        <v>11</v>
      </c>
      <c r="D24" s="88">
        <v>10</v>
      </c>
      <c r="E24" s="88">
        <v>20</v>
      </c>
      <c r="F24" s="88">
        <v>20</v>
      </c>
      <c r="G24" s="88">
        <v>1</v>
      </c>
      <c r="H24" s="88">
        <v>0.25</v>
      </c>
      <c r="I24" s="88">
        <v>0.25</v>
      </c>
      <c r="J24" s="68">
        <f t="shared" si="0"/>
        <v>51.5</v>
      </c>
    </row>
    <row r="25" spans="1:12" x14ac:dyDescent="0.25">
      <c r="A25" s="69">
        <v>24</v>
      </c>
      <c r="B25" s="75" t="s">
        <v>35</v>
      </c>
      <c r="C25" s="4" t="s">
        <v>11</v>
      </c>
      <c r="D25" s="88">
        <v>10</v>
      </c>
      <c r="E25" s="88">
        <v>20</v>
      </c>
      <c r="F25" s="88">
        <v>20</v>
      </c>
      <c r="G25" s="88">
        <v>1</v>
      </c>
      <c r="H25" s="88">
        <v>0.25</v>
      </c>
      <c r="I25" s="88">
        <v>0.25</v>
      </c>
      <c r="J25" s="68">
        <f t="shared" si="0"/>
        <v>51.5</v>
      </c>
      <c r="L25" s="86"/>
    </row>
    <row r="26" spans="1:12" x14ac:dyDescent="0.25">
      <c r="A26" s="69">
        <v>25</v>
      </c>
      <c r="B26" s="75" t="s">
        <v>36</v>
      </c>
      <c r="C26" s="4" t="s">
        <v>11</v>
      </c>
      <c r="D26" s="88">
        <v>10</v>
      </c>
      <c r="E26" s="88">
        <v>20</v>
      </c>
      <c r="F26" s="88">
        <v>20</v>
      </c>
      <c r="G26" s="88">
        <v>1</v>
      </c>
      <c r="H26" s="88">
        <v>0.25</v>
      </c>
      <c r="I26" s="88">
        <v>0.25</v>
      </c>
      <c r="J26" s="68">
        <f t="shared" si="0"/>
        <v>51.5</v>
      </c>
    </row>
    <row r="27" spans="1:12" x14ac:dyDescent="0.25">
      <c r="A27" s="69">
        <v>26</v>
      </c>
      <c r="B27" s="75" t="s">
        <v>37</v>
      </c>
      <c r="C27" s="4" t="s">
        <v>11</v>
      </c>
      <c r="D27" s="88">
        <v>10</v>
      </c>
      <c r="E27" s="88">
        <v>20</v>
      </c>
      <c r="F27" s="88">
        <v>20</v>
      </c>
      <c r="G27" s="88">
        <v>0</v>
      </c>
      <c r="H27" s="88">
        <v>0.25</v>
      </c>
      <c r="I27" s="88">
        <v>0.25</v>
      </c>
      <c r="J27" s="68">
        <f t="shared" si="0"/>
        <v>50.5</v>
      </c>
    </row>
    <row r="28" spans="1:12" x14ac:dyDescent="0.25">
      <c r="A28" s="69">
        <v>27</v>
      </c>
      <c r="B28" s="75" t="s">
        <v>38</v>
      </c>
      <c r="C28" s="4" t="s">
        <v>11</v>
      </c>
      <c r="D28" s="88">
        <v>10</v>
      </c>
      <c r="E28" s="88">
        <v>20</v>
      </c>
      <c r="F28" s="88">
        <v>20</v>
      </c>
      <c r="G28" s="88">
        <v>1</v>
      </c>
      <c r="H28" s="88">
        <v>0.25</v>
      </c>
      <c r="I28" s="88">
        <v>0.25</v>
      </c>
      <c r="J28" s="68">
        <f t="shared" si="0"/>
        <v>51.5</v>
      </c>
    </row>
    <row r="29" spans="1:12" x14ac:dyDescent="0.25">
      <c r="A29" s="69">
        <v>28</v>
      </c>
      <c r="B29" s="75" t="s">
        <v>39</v>
      </c>
      <c r="C29" s="4" t="s">
        <v>32</v>
      </c>
      <c r="D29" s="88">
        <v>10</v>
      </c>
      <c r="E29" s="88">
        <v>0</v>
      </c>
      <c r="F29" s="88">
        <v>20</v>
      </c>
      <c r="G29" s="88">
        <v>1</v>
      </c>
      <c r="H29" s="88">
        <v>0.25</v>
      </c>
      <c r="I29" s="88">
        <v>0.25</v>
      </c>
      <c r="J29" s="68">
        <f t="shared" si="0"/>
        <v>31.5</v>
      </c>
    </row>
    <row r="30" spans="1:12" x14ac:dyDescent="0.25">
      <c r="A30" s="69">
        <v>29</v>
      </c>
      <c r="B30" s="75" t="s">
        <v>40</v>
      </c>
      <c r="C30" s="4" t="s">
        <v>11</v>
      </c>
      <c r="D30" s="88">
        <v>10</v>
      </c>
      <c r="E30" s="88">
        <v>20</v>
      </c>
      <c r="F30" s="88">
        <v>20</v>
      </c>
      <c r="G30" s="88">
        <v>1</v>
      </c>
      <c r="H30" s="88">
        <v>0.25</v>
      </c>
      <c r="I30" s="88">
        <v>0.25</v>
      </c>
      <c r="J30" s="68">
        <f t="shared" ref="J30:J36" si="1">+SUM(D30:I30)</f>
        <v>51.5</v>
      </c>
    </row>
    <row r="31" spans="1:12" x14ac:dyDescent="0.25">
      <c r="A31" s="69">
        <v>30</v>
      </c>
      <c r="B31" s="75" t="s">
        <v>41</v>
      </c>
      <c r="C31" s="4" t="s">
        <v>11</v>
      </c>
      <c r="D31" s="88">
        <v>10</v>
      </c>
      <c r="E31" s="88">
        <v>20</v>
      </c>
      <c r="F31" s="88">
        <v>20</v>
      </c>
      <c r="G31" s="88">
        <v>1</v>
      </c>
      <c r="H31" s="88">
        <v>0.25</v>
      </c>
      <c r="I31" s="88">
        <v>0.25</v>
      </c>
      <c r="J31" s="68">
        <f t="shared" si="1"/>
        <v>51.5</v>
      </c>
    </row>
    <row r="32" spans="1:12" ht="20.399999999999999" x14ac:dyDescent="0.25">
      <c r="A32" s="69">
        <v>31</v>
      </c>
      <c r="B32" s="75" t="s">
        <v>42</v>
      </c>
      <c r="C32" s="4" t="s">
        <v>11</v>
      </c>
      <c r="D32" s="88">
        <v>10</v>
      </c>
      <c r="E32" s="88">
        <v>20</v>
      </c>
      <c r="F32" s="88">
        <v>20</v>
      </c>
      <c r="G32" s="88">
        <v>1</v>
      </c>
      <c r="H32" s="88">
        <v>0.25</v>
      </c>
      <c r="I32" s="88">
        <v>0.25</v>
      </c>
      <c r="J32" s="68">
        <f t="shared" si="1"/>
        <v>51.5</v>
      </c>
    </row>
    <row r="33" spans="1:10" x14ac:dyDescent="0.25">
      <c r="A33" s="69">
        <v>32</v>
      </c>
      <c r="B33" s="75" t="s">
        <v>43</v>
      </c>
      <c r="C33" s="4" t="s">
        <v>11</v>
      </c>
      <c r="D33" s="88">
        <v>10</v>
      </c>
      <c r="E33" s="88">
        <v>20</v>
      </c>
      <c r="F33" s="88">
        <v>20</v>
      </c>
      <c r="G33" s="88">
        <v>1</v>
      </c>
      <c r="H33" s="88">
        <v>0.25</v>
      </c>
      <c r="I33" s="88">
        <v>0.25</v>
      </c>
      <c r="J33" s="68">
        <f t="shared" si="1"/>
        <v>51.5</v>
      </c>
    </row>
    <row r="34" spans="1:10" x14ac:dyDescent="0.25">
      <c r="A34" s="69">
        <v>33</v>
      </c>
      <c r="B34" s="75" t="s">
        <v>44</v>
      </c>
      <c r="C34" s="4" t="s">
        <v>11</v>
      </c>
      <c r="D34" s="88">
        <v>10</v>
      </c>
      <c r="E34" s="88">
        <v>20</v>
      </c>
      <c r="F34" s="88">
        <v>20</v>
      </c>
      <c r="G34" s="88">
        <v>1</v>
      </c>
      <c r="H34" s="88">
        <v>0.25</v>
      </c>
      <c r="I34" s="88">
        <v>0.25</v>
      </c>
      <c r="J34" s="68">
        <f t="shared" si="1"/>
        <v>51.5</v>
      </c>
    </row>
    <row r="35" spans="1:10" x14ac:dyDescent="0.25">
      <c r="A35" s="69">
        <v>34</v>
      </c>
      <c r="B35" s="75" t="s">
        <v>45</v>
      </c>
      <c r="C35" s="4" t="s">
        <v>11</v>
      </c>
      <c r="D35" s="88">
        <v>10</v>
      </c>
      <c r="E35" s="88">
        <v>20</v>
      </c>
      <c r="F35" s="88">
        <v>20</v>
      </c>
      <c r="G35" s="88">
        <v>1</v>
      </c>
      <c r="H35" s="88">
        <v>0.25</v>
      </c>
      <c r="I35" s="88">
        <v>0.25</v>
      </c>
      <c r="J35" s="68">
        <f t="shared" si="1"/>
        <v>51.5</v>
      </c>
    </row>
    <row r="36" spans="1:10" x14ac:dyDescent="0.25">
      <c r="A36" s="69">
        <v>35</v>
      </c>
      <c r="B36" s="75" t="s">
        <v>46</v>
      </c>
      <c r="C36" s="4" t="s">
        <v>11</v>
      </c>
      <c r="D36" s="88">
        <v>10</v>
      </c>
      <c r="E36" s="88">
        <v>20</v>
      </c>
      <c r="F36" s="88">
        <v>20</v>
      </c>
      <c r="G36" s="88">
        <v>1</v>
      </c>
      <c r="H36" s="88">
        <v>0.25</v>
      </c>
      <c r="I36" s="88">
        <v>0.25</v>
      </c>
      <c r="J36" s="68">
        <f t="shared" si="1"/>
        <v>51.5</v>
      </c>
    </row>
    <row r="37" spans="1:10" x14ac:dyDescent="0.25">
      <c r="A37" s="69">
        <v>36</v>
      </c>
      <c r="B37" s="75" t="s">
        <v>47</v>
      </c>
      <c r="C37" s="4" t="s">
        <v>11</v>
      </c>
      <c r="D37" s="88">
        <v>10</v>
      </c>
      <c r="E37" s="88">
        <v>20</v>
      </c>
      <c r="F37" s="88">
        <v>20</v>
      </c>
      <c r="G37" s="88">
        <v>1</v>
      </c>
      <c r="H37" s="88">
        <v>0.25</v>
      </c>
      <c r="I37" s="88">
        <v>0.25</v>
      </c>
      <c r="J37" s="68">
        <f t="shared" si="0"/>
        <v>51.5</v>
      </c>
    </row>
    <row r="38" spans="1:10" x14ac:dyDescent="0.25">
      <c r="A38" s="69">
        <v>37</v>
      </c>
      <c r="B38" s="75" t="s">
        <v>48</v>
      </c>
      <c r="C38" s="4" t="s">
        <v>11</v>
      </c>
      <c r="D38" s="88">
        <v>10</v>
      </c>
      <c r="E38" s="88">
        <v>20</v>
      </c>
      <c r="F38" s="88">
        <v>20</v>
      </c>
      <c r="G38" s="88">
        <v>1</v>
      </c>
      <c r="H38" s="88">
        <v>0.25</v>
      </c>
      <c r="I38" s="88">
        <v>0.25</v>
      </c>
      <c r="J38" s="68">
        <f t="shared" si="0"/>
        <v>51.5</v>
      </c>
    </row>
    <row r="39" spans="1:10" ht="20.399999999999999" x14ac:dyDescent="0.25">
      <c r="A39" s="69">
        <v>38</v>
      </c>
      <c r="B39" s="75" t="s">
        <v>49</v>
      </c>
      <c r="C39" s="4" t="s">
        <v>11</v>
      </c>
      <c r="D39" s="88">
        <v>10</v>
      </c>
      <c r="E39" s="88">
        <v>20</v>
      </c>
      <c r="F39" s="88">
        <v>20</v>
      </c>
      <c r="G39" s="88">
        <v>1</v>
      </c>
      <c r="H39" s="88">
        <v>0.25</v>
      </c>
      <c r="I39" s="88">
        <v>0.25</v>
      </c>
      <c r="J39" s="68">
        <f t="shared" si="0"/>
        <v>51.5</v>
      </c>
    </row>
    <row r="40" spans="1:10" x14ac:dyDescent="0.25">
      <c r="A40" s="69">
        <v>39</v>
      </c>
      <c r="B40" s="75" t="s">
        <v>50</v>
      </c>
      <c r="C40" s="4" t="s">
        <v>11</v>
      </c>
      <c r="D40" s="88">
        <v>10</v>
      </c>
      <c r="E40" s="88">
        <v>20</v>
      </c>
      <c r="F40" s="88">
        <v>20</v>
      </c>
      <c r="G40" s="88">
        <v>1</v>
      </c>
      <c r="H40" s="88">
        <v>0.25</v>
      </c>
      <c r="I40" s="88">
        <v>0.25</v>
      </c>
      <c r="J40" s="68">
        <f t="shared" si="0"/>
        <v>51.5</v>
      </c>
    </row>
    <row r="41" spans="1:10" x14ac:dyDescent="0.25">
      <c r="A41" s="69">
        <v>40</v>
      </c>
      <c r="B41" s="75" t="s">
        <v>51</v>
      </c>
      <c r="C41" s="4" t="s">
        <v>11</v>
      </c>
      <c r="D41" s="88">
        <v>10</v>
      </c>
      <c r="E41" s="88">
        <v>20</v>
      </c>
      <c r="F41" s="88">
        <v>20</v>
      </c>
      <c r="G41" s="88">
        <v>1</v>
      </c>
      <c r="H41" s="88">
        <v>0.25</v>
      </c>
      <c r="I41" s="88">
        <v>0.25</v>
      </c>
      <c r="J41" s="68">
        <f t="shared" si="0"/>
        <v>51.5</v>
      </c>
    </row>
    <row r="42" spans="1:10" ht="20.399999999999999" x14ac:dyDescent="0.25">
      <c r="A42" s="69">
        <v>41</v>
      </c>
      <c r="B42" s="75" t="s">
        <v>52</v>
      </c>
      <c r="C42" s="4" t="s">
        <v>11</v>
      </c>
      <c r="D42" s="88">
        <v>10</v>
      </c>
      <c r="E42" s="88">
        <v>20</v>
      </c>
      <c r="F42" s="88">
        <v>20</v>
      </c>
      <c r="G42" s="88">
        <v>1</v>
      </c>
      <c r="H42" s="88">
        <v>0.25</v>
      </c>
      <c r="I42" s="88">
        <v>0.25</v>
      </c>
      <c r="J42" s="68">
        <f t="shared" si="0"/>
        <v>51.5</v>
      </c>
    </row>
    <row r="43" spans="1:10" x14ac:dyDescent="0.25">
      <c r="A43" s="69">
        <v>42</v>
      </c>
      <c r="B43" s="75" t="s">
        <v>53</v>
      </c>
      <c r="C43" s="4" t="s">
        <v>11</v>
      </c>
      <c r="D43" s="88">
        <v>10</v>
      </c>
      <c r="E43" s="88">
        <v>20</v>
      </c>
      <c r="F43" s="88">
        <v>20</v>
      </c>
      <c r="G43" s="88">
        <v>1</v>
      </c>
      <c r="H43" s="88">
        <v>0.25</v>
      </c>
      <c r="I43" s="88">
        <v>0.25</v>
      </c>
      <c r="J43" s="68">
        <f t="shared" ref="J43" si="2">+SUM(D43:I43)</f>
        <v>51.5</v>
      </c>
    </row>
    <row r="44" spans="1:10" x14ac:dyDescent="0.25">
      <c r="A44" s="69">
        <v>43</v>
      </c>
      <c r="B44" s="75" t="s">
        <v>54</v>
      </c>
      <c r="C44" s="4" t="s">
        <v>32</v>
      </c>
      <c r="D44" s="88">
        <v>10</v>
      </c>
      <c r="E44" s="88">
        <v>20</v>
      </c>
      <c r="F44" s="88">
        <v>20</v>
      </c>
      <c r="G44" s="88">
        <v>1</v>
      </c>
      <c r="H44" s="88">
        <v>0.25</v>
      </c>
      <c r="I44" s="88">
        <v>0.25</v>
      </c>
      <c r="J44" s="68">
        <f t="shared" si="0"/>
        <v>51.5</v>
      </c>
    </row>
  </sheetData>
  <autoFilter ref="A1:J44" xr:uid="{00000000-0009-0000-0000-000000000000}"/>
  <conditionalFormatting sqref="C1:C29 C37:C42 C44:C1048576">
    <cfRule type="cellIs" dxfId="34" priority="15" operator="equal">
      <formula>"SUBSANAR"</formula>
    </cfRule>
    <cfRule type="cellIs" dxfId="33" priority="16" operator="equal">
      <formula>"NO HÁBIL"</formula>
    </cfRule>
  </conditionalFormatting>
  <conditionalFormatting sqref="D2:I29 D37:I42 D44:I44">
    <cfRule type="cellIs" dxfId="32" priority="14" operator="equal">
      <formula>0</formula>
    </cfRule>
  </conditionalFormatting>
  <conditionalFormatting sqref="C30:C36">
    <cfRule type="cellIs" dxfId="31" priority="5" operator="equal">
      <formula>"SUBSANAR"</formula>
    </cfRule>
    <cfRule type="cellIs" dxfId="30" priority="6" operator="equal">
      <formula>"NO HÁBIL"</formula>
    </cfRule>
  </conditionalFormatting>
  <conditionalFormatting sqref="D30:I36">
    <cfRule type="cellIs" dxfId="29" priority="4" operator="equal">
      <formula>0</formula>
    </cfRule>
  </conditionalFormatting>
  <conditionalFormatting sqref="C43">
    <cfRule type="cellIs" dxfId="28" priority="2" operator="equal">
      <formula>"SUBSANAR"</formula>
    </cfRule>
    <cfRule type="cellIs" dxfId="27" priority="3" operator="equal">
      <formula>"NO HÁBIL"</formula>
    </cfRule>
  </conditionalFormatting>
  <conditionalFormatting sqref="D43:I43">
    <cfRule type="cellIs" dxfId="26" priority="1" operator="equal">
      <formula>0</formula>
    </cfRule>
  </conditionalFormatting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0"/>
  <sheetViews>
    <sheetView workbookViewId="0">
      <selection activeCell="I22" sqref="I22"/>
    </sheetView>
  </sheetViews>
  <sheetFormatPr baseColWidth="10" defaultColWidth="12.59765625" defaultRowHeight="15" customHeight="1" x14ac:dyDescent="0.25"/>
  <cols>
    <col min="1" max="1" width="6.19921875" customWidth="1"/>
    <col min="2" max="2" width="6.8984375" customWidth="1"/>
    <col min="3" max="3" width="47.19921875" customWidth="1"/>
    <col min="4" max="4" width="9.19921875" bestFit="1" customWidth="1"/>
    <col min="5" max="5" width="5.3984375" customWidth="1"/>
    <col min="7" max="7" width="18.19921875" bestFit="1" customWidth="1"/>
    <col min="8" max="8" width="11.5" customWidth="1"/>
    <col min="9" max="9" width="14.19921875" customWidth="1"/>
    <col min="10" max="10" width="14.5" customWidth="1"/>
    <col min="11" max="11" width="10" customWidth="1"/>
    <col min="12" max="26" width="9.3984375" customWidth="1"/>
  </cols>
  <sheetData>
    <row r="1" spans="1:7" ht="36" customHeight="1" x14ac:dyDescent="0.25">
      <c r="A1" s="5" t="s">
        <v>55</v>
      </c>
      <c r="B1" s="5" t="s">
        <v>56</v>
      </c>
      <c r="C1" s="6" t="s">
        <v>57</v>
      </c>
      <c r="D1" s="7" t="s">
        <v>58</v>
      </c>
      <c r="E1" s="5" t="s">
        <v>59</v>
      </c>
      <c r="F1" s="8" t="s">
        <v>60</v>
      </c>
      <c r="G1" s="5" t="s">
        <v>61</v>
      </c>
    </row>
    <row r="2" spans="1:7" ht="15" customHeight="1" x14ac:dyDescent="0.25">
      <c r="A2" s="10">
        <v>1</v>
      </c>
      <c r="B2" s="11">
        <v>72141000</v>
      </c>
      <c r="C2" s="11" t="s">
        <v>62</v>
      </c>
      <c r="D2" s="12">
        <v>7575</v>
      </c>
      <c r="E2" s="10" t="s">
        <v>63</v>
      </c>
      <c r="F2" s="13">
        <v>1284</v>
      </c>
      <c r="G2" s="13">
        <f>+D2*F2</f>
        <v>9726300</v>
      </c>
    </row>
    <row r="3" spans="1:7" ht="15" customHeight="1" x14ac:dyDescent="0.25">
      <c r="A3" s="10">
        <v>2</v>
      </c>
      <c r="B3" s="11" t="s">
        <v>64</v>
      </c>
      <c r="C3" s="11" t="s">
        <v>65</v>
      </c>
      <c r="D3" s="12">
        <v>2977</v>
      </c>
      <c r="E3" s="10" t="s">
        <v>66</v>
      </c>
      <c r="F3" s="13">
        <v>34367</v>
      </c>
      <c r="G3" s="13">
        <f t="shared" ref="G3:G4" si="0">+D3*F3</f>
        <v>102310559</v>
      </c>
    </row>
    <row r="4" spans="1:7" ht="15" customHeight="1" x14ac:dyDescent="0.25">
      <c r="A4" s="10">
        <v>3</v>
      </c>
      <c r="B4" s="11" t="s">
        <v>64</v>
      </c>
      <c r="C4" s="11" t="s">
        <v>67</v>
      </c>
      <c r="D4" s="12">
        <v>8208</v>
      </c>
      <c r="E4" s="10" t="s">
        <v>66</v>
      </c>
      <c r="F4" s="13">
        <v>72486</v>
      </c>
      <c r="G4" s="13">
        <f t="shared" si="0"/>
        <v>594965088</v>
      </c>
    </row>
    <row r="5" spans="1:7" ht="15" customHeight="1" x14ac:dyDescent="0.25">
      <c r="A5" s="10">
        <v>4</v>
      </c>
      <c r="B5" s="11" t="s">
        <v>64</v>
      </c>
      <c r="C5" s="11" t="s">
        <v>68</v>
      </c>
      <c r="D5" s="12">
        <v>525</v>
      </c>
      <c r="E5" s="10" t="s">
        <v>66</v>
      </c>
      <c r="F5" s="13">
        <v>22096</v>
      </c>
      <c r="G5" s="13">
        <f t="shared" ref="G5:G27" si="1">+D5*F5</f>
        <v>11600400</v>
      </c>
    </row>
    <row r="6" spans="1:7" ht="15" customHeight="1" x14ac:dyDescent="0.25">
      <c r="A6" s="10">
        <v>5</v>
      </c>
      <c r="B6" s="11" t="s">
        <v>64</v>
      </c>
      <c r="C6" s="11" t="s">
        <v>69</v>
      </c>
      <c r="D6" s="12">
        <v>3058</v>
      </c>
      <c r="E6" s="10" t="s">
        <v>66</v>
      </c>
      <c r="F6" s="13">
        <v>156990</v>
      </c>
      <c r="G6" s="13">
        <f t="shared" si="1"/>
        <v>480075420</v>
      </c>
    </row>
    <row r="7" spans="1:7" ht="15" customHeight="1" x14ac:dyDescent="0.25">
      <c r="A7" s="10">
        <v>6</v>
      </c>
      <c r="B7" s="11" t="s">
        <v>64</v>
      </c>
      <c r="C7" s="11" t="s">
        <v>70</v>
      </c>
      <c r="D7" s="12">
        <v>225</v>
      </c>
      <c r="E7" s="10" t="s">
        <v>66</v>
      </c>
      <c r="F7" s="13">
        <v>198650</v>
      </c>
      <c r="G7" s="13">
        <f t="shared" si="1"/>
        <v>44696250</v>
      </c>
    </row>
    <row r="8" spans="1:7" ht="15" customHeight="1" x14ac:dyDescent="0.25">
      <c r="A8" s="10">
        <v>7</v>
      </c>
      <c r="B8" s="11" t="s">
        <v>64</v>
      </c>
      <c r="C8" s="11" t="s">
        <v>71</v>
      </c>
      <c r="D8" s="12">
        <v>166</v>
      </c>
      <c r="E8" s="10" t="s">
        <v>66</v>
      </c>
      <c r="F8" s="13">
        <v>1060553</v>
      </c>
      <c r="G8" s="13">
        <f t="shared" si="1"/>
        <v>176051798</v>
      </c>
    </row>
    <row r="9" spans="1:7" ht="15" customHeight="1" x14ac:dyDescent="0.25">
      <c r="A9" s="10">
        <v>8</v>
      </c>
      <c r="B9" s="11" t="s">
        <v>64</v>
      </c>
      <c r="C9" s="11" t="s">
        <v>72</v>
      </c>
      <c r="D9" s="12">
        <v>47</v>
      </c>
      <c r="E9" s="10" t="s">
        <v>66</v>
      </c>
      <c r="F9" s="13">
        <v>493926</v>
      </c>
      <c r="G9" s="13">
        <f t="shared" si="1"/>
        <v>23214522</v>
      </c>
    </row>
    <row r="10" spans="1:7" ht="15" customHeight="1" x14ac:dyDescent="0.25">
      <c r="A10" s="10">
        <v>9</v>
      </c>
      <c r="B10" s="11" t="s">
        <v>64</v>
      </c>
      <c r="C10" s="11" t="s">
        <v>73</v>
      </c>
      <c r="D10" s="12">
        <v>50531</v>
      </c>
      <c r="E10" s="10" t="s">
        <v>74</v>
      </c>
      <c r="F10" s="13">
        <v>8341</v>
      </c>
      <c r="G10" s="13">
        <f t="shared" si="1"/>
        <v>421479071</v>
      </c>
    </row>
    <row r="11" spans="1:7" ht="15" customHeight="1" x14ac:dyDescent="0.25">
      <c r="A11" s="10">
        <v>10</v>
      </c>
      <c r="B11" s="11" t="s">
        <v>64</v>
      </c>
      <c r="C11" s="11" t="s">
        <v>75</v>
      </c>
      <c r="D11" s="12">
        <v>727</v>
      </c>
      <c r="E11" s="10" t="s">
        <v>66</v>
      </c>
      <c r="F11" s="13">
        <v>1143405</v>
      </c>
      <c r="G11" s="13">
        <f t="shared" si="1"/>
        <v>831255435</v>
      </c>
    </row>
    <row r="12" spans="1:7" ht="15" customHeight="1" x14ac:dyDescent="0.25">
      <c r="A12" s="10">
        <v>11</v>
      </c>
      <c r="B12" s="11" t="s">
        <v>64</v>
      </c>
      <c r="C12" s="11" t="s">
        <v>76</v>
      </c>
      <c r="D12" s="12">
        <v>27270</v>
      </c>
      <c r="E12" s="10" t="s">
        <v>77</v>
      </c>
      <c r="F12" s="13">
        <v>4033</v>
      </c>
      <c r="G12" s="13">
        <f t="shared" si="1"/>
        <v>109979910</v>
      </c>
    </row>
    <row r="13" spans="1:7" ht="15" customHeight="1" x14ac:dyDescent="0.25">
      <c r="A13" s="10">
        <v>12</v>
      </c>
      <c r="B13" s="11" t="s">
        <v>64</v>
      </c>
      <c r="C13" s="11" t="s">
        <v>78</v>
      </c>
      <c r="D13" s="12">
        <v>48000</v>
      </c>
      <c r="E13" s="10" t="s">
        <v>77</v>
      </c>
      <c r="F13" s="13">
        <v>2225</v>
      </c>
      <c r="G13" s="13">
        <f t="shared" si="1"/>
        <v>106800000</v>
      </c>
    </row>
    <row r="14" spans="1:7" ht="15" customHeight="1" x14ac:dyDescent="0.25">
      <c r="A14" s="10">
        <v>13</v>
      </c>
      <c r="B14" s="11" t="s">
        <v>64</v>
      </c>
      <c r="C14" s="11" t="s">
        <v>79</v>
      </c>
      <c r="D14" s="12">
        <v>18</v>
      </c>
      <c r="E14" s="10" t="s">
        <v>80</v>
      </c>
      <c r="F14" s="13">
        <v>2202706</v>
      </c>
      <c r="G14" s="13">
        <f t="shared" si="1"/>
        <v>39648708</v>
      </c>
    </row>
    <row r="15" spans="1:7" ht="15" customHeight="1" x14ac:dyDescent="0.25">
      <c r="A15" s="10">
        <v>14</v>
      </c>
      <c r="B15" s="11" t="s">
        <v>64</v>
      </c>
      <c r="C15" s="11" t="s">
        <v>81</v>
      </c>
      <c r="D15" s="12">
        <v>18</v>
      </c>
      <c r="E15" s="10" t="s">
        <v>80</v>
      </c>
      <c r="F15" s="13">
        <v>4512128</v>
      </c>
      <c r="G15" s="13">
        <f t="shared" si="1"/>
        <v>81218304</v>
      </c>
    </row>
    <row r="16" spans="1:7" ht="15" customHeight="1" x14ac:dyDescent="0.25">
      <c r="A16" s="10">
        <v>15</v>
      </c>
      <c r="B16" s="11" t="s">
        <v>64</v>
      </c>
      <c r="C16" s="11" t="s">
        <v>82</v>
      </c>
      <c r="D16" s="12">
        <v>16</v>
      </c>
      <c r="E16" s="10" t="s">
        <v>80</v>
      </c>
      <c r="F16" s="13">
        <v>50356</v>
      </c>
      <c r="G16" s="13">
        <f t="shared" si="1"/>
        <v>805696</v>
      </c>
    </row>
    <row r="17" spans="1:8" ht="15" customHeight="1" x14ac:dyDescent="0.25">
      <c r="A17" s="10">
        <v>16</v>
      </c>
      <c r="B17" s="11" t="s">
        <v>64</v>
      </c>
      <c r="C17" s="11" t="s">
        <v>83</v>
      </c>
      <c r="D17" s="12">
        <v>3439</v>
      </c>
      <c r="E17" s="10" t="s">
        <v>66</v>
      </c>
      <c r="F17" s="13">
        <v>141088</v>
      </c>
      <c r="G17" s="13">
        <f t="shared" si="1"/>
        <v>485201632</v>
      </c>
      <c r="H17" s="13"/>
    </row>
    <row r="18" spans="1:8" ht="15" customHeight="1" x14ac:dyDescent="0.25">
      <c r="A18" s="10">
        <v>17</v>
      </c>
      <c r="B18" s="11" t="s">
        <v>64</v>
      </c>
      <c r="C18" s="11" t="s">
        <v>84</v>
      </c>
      <c r="D18" s="12">
        <v>1818</v>
      </c>
      <c r="E18" s="10" t="s">
        <v>85</v>
      </c>
      <c r="F18" s="13">
        <v>374236</v>
      </c>
      <c r="G18" s="13">
        <f t="shared" si="1"/>
        <v>680361048</v>
      </c>
      <c r="H18" s="13"/>
    </row>
    <row r="19" spans="1:8" ht="15" customHeight="1" x14ac:dyDescent="0.25">
      <c r="A19" s="10">
        <v>18</v>
      </c>
      <c r="B19" s="11" t="s">
        <v>64</v>
      </c>
      <c r="C19" s="11" t="s">
        <v>86</v>
      </c>
      <c r="D19" s="12">
        <v>23</v>
      </c>
      <c r="E19" s="10" t="s">
        <v>87</v>
      </c>
      <c r="F19" s="13">
        <v>1154831</v>
      </c>
      <c r="G19" s="13">
        <f t="shared" si="1"/>
        <v>26561113</v>
      </c>
      <c r="H19" s="13"/>
    </row>
    <row r="20" spans="1:8" ht="15" customHeight="1" x14ac:dyDescent="0.25">
      <c r="A20" s="10">
        <v>19</v>
      </c>
      <c r="B20" s="11" t="s">
        <v>64</v>
      </c>
      <c r="C20" s="11" t="s">
        <v>88</v>
      </c>
      <c r="D20" s="12">
        <v>2</v>
      </c>
      <c r="E20" s="10" t="s">
        <v>63</v>
      </c>
      <c r="F20" s="13">
        <v>1443305</v>
      </c>
      <c r="G20" s="13">
        <f t="shared" si="1"/>
        <v>2886610</v>
      </c>
      <c r="H20" s="13"/>
    </row>
    <row r="21" spans="1:8" ht="15" customHeight="1" x14ac:dyDescent="0.25">
      <c r="A21" s="10">
        <v>20</v>
      </c>
      <c r="B21" s="11" t="s">
        <v>64</v>
      </c>
      <c r="C21" s="11" t="s">
        <v>89</v>
      </c>
      <c r="D21" s="12">
        <v>1240</v>
      </c>
      <c r="E21" s="10" t="s">
        <v>85</v>
      </c>
      <c r="F21" s="13">
        <v>107016</v>
      </c>
      <c r="G21" s="13">
        <f t="shared" si="1"/>
        <v>132699840</v>
      </c>
      <c r="H21" s="13"/>
    </row>
    <row r="22" spans="1:8" ht="15" customHeight="1" x14ac:dyDescent="0.25">
      <c r="A22" s="10">
        <v>21</v>
      </c>
      <c r="B22" s="11" t="s">
        <v>64</v>
      </c>
      <c r="C22" s="11" t="s">
        <v>90</v>
      </c>
      <c r="D22" s="12">
        <v>10</v>
      </c>
      <c r="E22" s="10" t="s">
        <v>87</v>
      </c>
      <c r="F22" s="13">
        <v>154118</v>
      </c>
      <c r="G22" s="13">
        <f t="shared" si="1"/>
        <v>1541180</v>
      </c>
      <c r="H22" s="13"/>
    </row>
    <row r="23" spans="1:8" ht="15" customHeight="1" x14ac:dyDescent="0.25">
      <c r="A23" s="10">
        <v>22</v>
      </c>
      <c r="B23" s="11" t="s">
        <v>64</v>
      </c>
      <c r="C23" s="11" t="s">
        <v>91</v>
      </c>
      <c r="D23" s="12">
        <v>2150</v>
      </c>
      <c r="E23" s="10" t="s">
        <v>87</v>
      </c>
      <c r="F23" s="13">
        <v>86410</v>
      </c>
      <c r="G23" s="13">
        <f t="shared" si="1"/>
        <v>185781500</v>
      </c>
      <c r="H23" s="13"/>
    </row>
    <row r="24" spans="1:8" ht="15" customHeight="1" x14ac:dyDescent="0.25">
      <c r="A24" s="10">
        <v>23</v>
      </c>
      <c r="B24" s="11" t="s">
        <v>64</v>
      </c>
      <c r="C24" s="11" t="s">
        <v>92</v>
      </c>
      <c r="D24" s="12">
        <v>715</v>
      </c>
      <c r="E24" s="10" t="s">
        <v>87</v>
      </c>
      <c r="F24" s="13">
        <v>15140</v>
      </c>
      <c r="G24" s="13">
        <f t="shared" si="1"/>
        <v>10825100</v>
      </c>
    </row>
    <row r="25" spans="1:8" ht="15" customHeight="1" x14ac:dyDescent="0.25">
      <c r="A25" s="10">
        <v>24</v>
      </c>
      <c r="B25" s="11" t="s">
        <v>64</v>
      </c>
      <c r="C25" s="11" t="s">
        <v>93</v>
      </c>
      <c r="D25" s="12">
        <v>5000</v>
      </c>
      <c r="E25" s="10" t="s">
        <v>80</v>
      </c>
      <c r="F25" s="13">
        <v>11172</v>
      </c>
      <c r="G25" s="13">
        <f t="shared" si="1"/>
        <v>55860000</v>
      </c>
    </row>
    <row r="26" spans="1:8" ht="15" customHeight="1" x14ac:dyDescent="0.25">
      <c r="A26" s="10">
        <v>25</v>
      </c>
      <c r="B26" s="11" t="s">
        <v>64</v>
      </c>
      <c r="C26" s="11" t="s">
        <v>94</v>
      </c>
      <c r="D26" s="12">
        <v>1</v>
      </c>
      <c r="E26" s="10" t="s">
        <v>95</v>
      </c>
      <c r="F26" s="13">
        <v>76675642</v>
      </c>
      <c r="G26" s="13">
        <f t="shared" si="1"/>
        <v>76675642</v>
      </c>
    </row>
    <row r="27" spans="1:8" ht="15" customHeight="1" x14ac:dyDescent="0.25">
      <c r="A27" s="10">
        <v>26</v>
      </c>
      <c r="B27" s="11" t="s">
        <v>64</v>
      </c>
      <c r="C27" s="11" t="s">
        <v>96</v>
      </c>
      <c r="D27" s="12">
        <v>1</v>
      </c>
      <c r="E27" s="10" t="s">
        <v>95</v>
      </c>
      <c r="F27" s="13">
        <v>40245640</v>
      </c>
      <c r="G27" s="13">
        <f t="shared" si="1"/>
        <v>40245640</v>
      </c>
    </row>
    <row r="28" spans="1:8" ht="15" customHeight="1" x14ac:dyDescent="0.25">
      <c r="A28" s="10"/>
      <c r="B28" s="11"/>
      <c r="C28" s="11"/>
      <c r="D28" s="12"/>
      <c r="E28" s="10"/>
      <c r="F28" s="13"/>
      <c r="G28" s="81">
        <f>SUM(G2:G27)</f>
        <v>4732466766</v>
      </c>
    </row>
    <row r="29" spans="1:8" ht="15" customHeight="1" x14ac:dyDescent="0.25">
      <c r="A29" s="10"/>
      <c r="B29" s="11"/>
      <c r="C29" s="11"/>
      <c r="D29" s="12"/>
      <c r="E29" s="10"/>
      <c r="F29" s="13"/>
      <c r="G29" s="82">
        <v>0.28999999999999998</v>
      </c>
      <c r="H29" s="13"/>
    </row>
    <row r="30" spans="1:8" ht="15" customHeight="1" x14ac:dyDescent="0.25">
      <c r="A30" s="10"/>
      <c r="B30" s="11"/>
      <c r="C30" s="11"/>
      <c r="D30" s="12"/>
      <c r="E30" s="10"/>
      <c r="F30" s="13"/>
      <c r="G30" s="82">
        <v>0.05</v>
      </c>
      <c r="H30" s="13"/>
    </row>
    <row r="31" spans="1:8" ht="15" customHeight="1" x14ac:dyDescent="0.25">
      <c r="A31" s="10"/>
      <c r="B31" s="11"/>
      <c r="C31" s="11"/>
      <c r="D31" s="12"/>
      <c r="E31" s="10"/>
      <c r="F31" s="13"/>
      <c r="G31" s="82">
        <f>+G29+G30</f>
        <v>0.33999999999999997</v>
      </c>
      <c r="H31" s="13"/>
    </row>
    <row r="32" spans="1:8" ht="15" customHeight="1" x14ac:dyDescent="0.25">
      <c r="A32" s="10"/>
      <c r="B32" s="11"/>
      <c r="C32" s="11"/>
      <c r="D32" s="12"/>
      <c r="E32" s="10"/>
      <c r="F32" s="13"/>
      <c r="G32" s="13"/>
      <c r="H32" s="13"/>
    </row>
    <row r="33" spans="1:8" ht="15" customHeight="1" x14ac:dyDescent="0.25">
      <c r="A33" s="10"/>
      <c r="B33" s="11"/>
      <c r="C33" s="11"/>
      <c r="D33" s="12"/>
      <c r="E33" s="10"/>
      <c r="F33" s="13"/>
      <c r="G33" s="13"/>
      <c r="H33" s="13"/>
    </row>
    <row r="34" spans="1:8" ht="15" customHeight="1" x14ac:dyDescent="0.25">
      <c r="A34" s="10"/>
      <c r="B34" s="11"/>
      <c r="C34" s="11"/>
      <c r="D34" s="12"/>
      <c r="E34" s="10"/>
      <c r="F34" s="13"/>
      <c r="G34" s="13"/>
      <c r="H34" s="13"/>
    </row>
    <row r="35" spans="1:8" ht="15" customHeight="1" x14ac:dyDescent="0.25">
      <c r="A35" s="10"/>
      <c r="B35" s="11"/>
      <c r="C35" s="11"/>
      <c r="D35" s="12"/>
      <c r="E35" s="10"/>
      <c r="F35" s="13"/>
      <c r="G35" s="13"/>
      <c r="H35" s="13"/>
    </row>
    <row r="36" spans="1:8" ht="13.8" x14ac:dyDescent="0.25">
      <c r="A36" s="10"/>
      <c r="B36" s="11"/>
      <c r="C36" s="11"/>
      <c r="D36" s="12"/>
      <c r="E36" s="10"/>
      <c r="F36" s="13"/>
      <c r="G36" s="13"/>
    </row>
    <row r="37" spans="1:8" ht="13.8" x14ac:dyDescent="0.25">
      <c r="A37" s="10"/>
      <c r="B37" s="11"/>
      <c r="C37" s="11"/>
      <c r="D37" s="12"/>
      <c r="E37" s="10"/>
      <c r="F37" s="13"/>
      <c r="G37" s="13"/>
    </row>
    <row r="38" spans="1:8" ht="13.8" x14ac:dyDescent="0.25">
      <c r="A38" s="10"/>
      <c r="B38" s="11"/>
      <c r="C38" s="11"/>
      <c r="D38" s="12"/>
      <c r="E38" s="10"/>
      <c r="F38" s="13"/>
      <c r="G38" s="13"/>
    </row>
    <row r="39" spans="1:8" ht="13.8" x14ac:dyDescent="0.25">
      <c r="A39" s="10"/>
      <c r="B39" s="11"/>
      <c r="C39" s="11"/>
      <c r="D39" s="12"/>
      <c r="E39" s="10"/>
      <c r="F39" s="13"/>
      <c r="G39" s="13"/>
    </row>
    <row r="40" spans="1:8" ht="15" customHeight="1" x14ac:dyDescent="0.25">
      <c r="A40" s="10"/>
      <c r="B40" s="11"/>
      <c r="C40" s="11"/>
      <c r="D40" s="12"/>
      <c r="E40" s="10"/>
      <c r="F40" s="13"/>
      <c r="G40" s="13"/>
    </row>
    <row r="41" spans="1:8" ht="15" customHeight="1" x14ac:dyDescent="0.25">
      <c r="A41" s="10"/>
      <c r="B41" s="11"/>
      <c r="C41" s="11"/>
      <c r="D41" s="12"/>
      <c r="E41" s="10"/>
      <c r="F41" s="13"/>
      <c r="G41" s="13"/>
    </row>
    <row r="42" spans="1:8" ht="15" customHeight="1" x14ac:dyDescent="0.25">
      <c r="A42" s="10"/>
      <c r="B42" s="11"/>
      <c r="C42" s="11"/>
      <c r="D42" s="12"/>
      <c r="E42" s="10"/>
      <c r="F42" s="13"/>
      <c r="G42" s="13"/>
    </row>
    <row r="43" spans="1:8" ht="15" customHeight="1" x14ac:dyDescent="0.25">
      <c r="A43" s="10"/>
      <c r="B43" s="11"/>
      <c r="C43" s="11"/>
      <c r="D43" s="12"/>
      <c r="E43" s="10"/>
      <c r="F43" s="13"/>
      <c r="G43" s="13"/>
    </row>
    <row r="44" spans="1:8" ht="15" customHeight="1" x14ac:dyDescent="0.25">
      <c r="A44" s="10"/>
      <c r="B44" s="11"/>
      <c r="C44" s="11"/>
      <c r="D44" s="12"/>
      <c r="E44" s="10"/>
      <c r="F44" s="13"/>
      <c r="G44" s="13"/>
    </row>
    <row r="45" spans="1:8" ht="15" customHeight="1" x14ac:dyDescent="0.25">
      <c r="A45" s="10"/>
      <c r="B45" s="11"/>
      <c r="C45" s="11"/>
      <c r="D45" s="12"/>
      <c r="E45" s="10"/>
      <c r="F45" s="13"/>
      <c r="G45" s="13"/>
    </row>
    <row r="46" spans="1:8" ht="15" customHeight="1" x14ac:dyDescent="0.25">
      <c r="A46" s="10"/>
      <c r="B46" s="11"/>
      <c r="C46" s="11"/>
      <c r="D46" s="12"/>
      <c r="E46" s="10"/>
      <c r="F46" s="13"/>
      <c r="G46" s="13"/>
    </row>
    <row r="47" spans="1:8" ht="15" customHeight="1" x14ac:dyDescent="0.25">
      <c r="A47" s="10"/>
      <c r="B47" s="11"/>
      <c r="C47" s="11"/>
      <c r="D47" s="12"/>
      <c r="E47" s="10"/>
      <c r="F47" s="13"/>
      <c r="G47" s="13"/>
    </row>
    <row r="48" spans="1:8" ht="15" customHeight="1" x14ac:dyDescent="0.25">
      <c r="A48" s="10"/>
      <c r="B48" s="11"/>
      <c r="C48" s="11"/>
      <c r="D48" s="12"/>
      <c r="E48" s="10"/>
      <c r="F48" s="13"/>
      <c r="G48" s="13"/>
    </row>
    <row r="49" spans="1:7" ht="15" customHeight="1" x14ac:dyDescent="0.25">
      <c r="A49" s="10"/>
      <c r="B49" s="11"/>
      <c r="C49" s="11"/>
      <c r="D49" s="12"/>
      <c r="E49" s="10"/>
      <c r="F49" s="13"/>
      <c r="G49" s="13"/>
    </row>
    <row r="50" spans="1:7" ht="15" customHeight="1" x14ac:dyDescent="0.25">
      <c r="A50" s="10"/>
      <c r="B50" s="11"/>
      <c r="C50" s="11"/>
      <c r="D50" s="12"/>
      <c r="E50" s="10"/>
      <c r="F50" s="13"/>
      <c r="G50" s="13"/>
    </row>
    <row r="51" spans="1:7" ht="15" customHeight="1" x14ac:dyDescent="0.25">
      <c r="A51" s="10"/>
      <c r="B51" s="11"/>
      <c r="C51" s="11"/>
      <c r="D51" s="12"/>
      <c r="E51" s="10"/>
      <c r="F51" s="13"/>
      <c r="G51" s="13"/>
    </row>
    <row r="52" spans="1:7" ht="15" customHeight="1" x14ac:dyDescent="0.25">
      <c r="A52" s="10"/>
      <c r="B52" s="11"/>
      <c r="C52" s="11"/>
      <c r="D52" s="12"/>
      <c r="E52" s="10"/>
      <c r="F52" s="13"/>
      <c r="G52" s="13"/>
    </row>
    <row r="53" spans="1:7" ht="15" customHeight="1" x14ac:dyDescent="0.25">
      <c r="A53" s="10"/>
      <c r="B53" s="11"/>
      <c r="C53" s="11"/>
      <c r="D53" s="12"/>
      <c r="E53" s="10"/>
      <c r="F53" s="13"/>
      <c r="G53" s="13"/>
    </row>
    <row r="54" spans="1:7" ht="15" customHeight="1" x14ac:dyDescent="0.25">
      <c r="A54" s="10"/>
      <c r="B54" s="11"/>
      <c r="C54" s="11"/>
      <c r="D54" s="12"/>
      <c r="E54" s="10"/>
      <c r="F54" s="13"/>
      <c r="G54" s="13"/>
    </row>
    <row r="55" spans="1:7" ht="15" customHeight="1" x14ac:dyDescent="0.25">
      <c r="A55" s="10"/>
      <c r="B55" s="11"/>
      <c r="C55" s="11"/>
      <c r="D55" s="12"/>
      <c r="E55" s="10"/>
      <c r="F55" s="13"/>
      <c r="G55" s="13"/>
    </row>
    <row r="56" spans="1:7" ht="15" customHeight="1" x14ac:dyDescent="0.25">
      <c r="A56" s="10"/>
      <c r="B56" s="11"/>
      <c r="C56" s="11"/>
      <c r="D56" s="12"/>
      <c r="E56" s="10"/>
      <c r="F56" s="13"/>
      <c r="G56" s="13"/>
    </row>
    <row r="57" spans="1:7" ht="15" customHeight="1" x14ac:dyDescent="0.25">
      <c r="A57" s="10"/>
      <c r="B57" s="11"/>
      <c r="C57" s="11"/>
      <c r="D57" s="12"/>
      <c r="E57" s="10"/>
      <c r="F57" s="13"/>
      <c r="G57" s="13"/>
    </row>
    <row r="58" spans="1:7" ht="15" customHeight="1" x14ac:dyDescent="0.25">
      <c r="A58" s="10"/>
      <c r="B58" s="11"/>
      <c r="C58" s="11"/>
      <c r="D58" s="12"/>
      <c r="E58" s="10"/>
      <c r="F58" s="13"/>
      <c r="G58" s="13"/>
    </row>
    <row r="59" spans="1:7" ht="15" customHeight="1" x14ac:dyDescent="0.25">
      <c r="A59" s="10"/>
      <c r="B59" s="11"/>
      <c r="C59" s="11"/>
      <c r="D59" s="12"/>
      <c r="E59" s="10"/>
      <c r="F59" s="13"/>
      <c r="G59" s="13"/>
    </row>
    <row r="60" spans="1:7" ht="15" customHeight="1" x14ac:dyDescent="0.25">
      <c r="A60" s="10"/>
      <c r="B60" s="11"/>
      <c r="C60" s="11"/>
      <c r="D60" s="12"/>
      <c r="E60" s="10"/>
      <c r="F60" s="13"/>
      <c r="G60" s="13"/>
    </row>
    <row r="61" spans="1:7" ht="15" customHeight="1" x14ac:dyDescent="0.25">
      <c r="A61" s="10"/>
      <c r="B61" s="11"/>
      <c r="C61" s="11"/>
      <c r="D61" s="12"/>
      <c r="E61" s="10"/>
      <c r="F61" s="13"/>
      <c r="G61" s="13"/>
    </row>
    <row r="62" spans="1:7" ht="15" customHeight="1" x14ac:dyDescent="0.25">
      <c r="A62" s="10"/>
      <c r="B62" s="11"/>
      <c r="C62" s="11"/>
      <c r="D62" s="12"/>
      <c r="E62" s="10"/>
      <c r="F62" s="13"/>
      <c r="G62" s="13"/>
    </row>
    <row r="63" spans="1:7" ht="15" customHeight="1" x14ac:dyDescent="0.25">
      <c r="A63" s="10"/>
      <c r="B63" s="11"/>
      <c r="C63" s="11"/>
      <c r="D63" s="12"/>
      <c r="E63" s="10"/>
      <c r="F63" s="13"/>
      <c r="G63" s="13"/>
    </row>
    <row r="64" spans="1:7" ht="15" customHeight="1" x14ac:dyDescent="0.25">
      <c r="A64" s="10"/>
      <c r="B64" s="11"/>
      <c r="C64" s="11"/>
      <c r="D64" s="12"/>
      <c r="E64" s="10"/>
      <c r="F64" s="13"/>
      <c r="G64" s="13"/>
    </row>
    <row r="65" spans="1:7" ht="15" customHeight="1" x14ac:dyDescent="0.25">
      <c r="A65" s="10"/>
      <c r="B65" s="11"/>
      <c r="C65" s="11"/>
      <c r="D65" s="12"/>
      <c r="E65" s="10"/>
      <c r="F65" s="13"/>
      <c r="G65" s="13"/>
    </row>
    <row r="66" spans="1:7" ht="15" customHeight="1" x14ac:dyDescent="0.25">
      <c r="A66" s="10"/>
      <c r="B66" s="11"/>
      <c r="C66" s="11"/>
      <c r="D66" s="12"/>
      <c r="E66" s="10"/>
      <c r="F66" s="13"/>
      <c r="G66" s="13"/>
    </row>
    <row r="67" spans="1:7" ht="15" customHeight="1" x14ac:dyDescent="0.25">
      <c r="A67" s="10"/>
      <c r="B67" s="11"/>
      <c r="C67" s="11"/>
      <c r="D67" s="12"/>
      <c r="E67" s="10"/>
      <c r="F67" s="13"/>
      <c r="G67" s="13"/>
    </row>
    <row r="68" spans="1:7" ht="15" customHeight="1" x14ac:dyDescent="0.25">
      <c r="A68" s="10"/>
      <c r="B68" s="11"/>
      <c r="C68" s="11"/>
      <c r="D68" s="12"/>
      <c r="E68" s="10"/>
      <c r="F68" s="13"/>
      <c r="G68" s="13"/>
    </row>
    <row r="69" spans="1:7" ht="15" customHeight="1" x14ac:dyDescent="0.25">
      <c r="A69" s="10"/>
      <c r="B69" s="11"/>
      <c r="C69" s="11"/>
      <c r="D69" s="12"/>
      <c r="E69" s="10"/>
      <c r="F69" s="13"/>
      <c r="G69" s="13"/>
    </row>
    <row r="70" spans="1:7" ht="15" customHeight="1" x14ac:dyDescent="0.25">
      <c r="G70" s="80"/>
    </row>
  </sheetData>
  <printOptions horizontalCentered="1"/>
  <pageMargins left="0.19685039370078741" right="0.19685039370078741" top="0.39370078740157483" bottom="0.19685039370078741" header="0" footer="0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R36"/>
  <sheetViews>
    <sheetView zoomScale="90" zoomScaleNormal="90" workbookViewId="0">
      <pane xSplit="2" ySplit="3" topLeftCell="BH4" activePane="bottomRight" state="frozen"/>
      <selection pane="topRight" activeCell="C1" sqref="C1"/>
      <selection pane="bottomLeft" activeCell="A4" sqref="A4"/>
      <selection pane="bottomRight" activeCell="BM7" sqref="BM7"/>
    </sheetView>
  </sheetViews>
  <sheetFormatPr baseColWidth="10" defaultColWidth="12.59765625" defaultRowHeight="15" customHeight="1" x14ac:dyDescent="0.25"/>
  <cols>
    <col min="1" max="1" width="4.5" customWidth="1"/>
    <col min="2" max="2" width="83.8984375" customWidth="1"/>
    <col min="3" max="3" width="10.8984375" bestFit="1" customWidth="1"/>
    <col min="4" max="4" width="6.09765625" customWidth="1"/>
    <col min="5" max="5" width="13.3984375" bestFit="1" customWidth="1"/>
    <col min="6" max="6" width="13" bestFit="1" customWidth="1"/>
    <col min="7" max="7" width="9.59765625" customWidth="1"/>
    <col min="8" max="8" width="6.09765625" customWidth="1"/>
    <col min="9" max="9" width="13.3984375" customWidth="1"/>
    <col min="10" max="10" width="13" customWidth="1"/>
    <col min="11" max="11" width="9.59765625" customWidth="1"/>
    <col min="12" max="12" width="6.09765625" customWidth="1"/>
    <col min="13" max="13" width="13.3984375" customWidth="1"/>
    <col min="14" max="14" width="13" customWidth="1"/>
    <col min="15" max="15" width="9" bestFit="1" customWidth="1"/>
    <col min="16" max="16" width="6.69921875" bestFit="1" customWidth="1"/>
    <col min="17" max="17" width="13.3984375" bestFit="1" customWidth="1"/>
    <col min="18" max="18" width="12.09765625" bestFit="1" customWidth="1"/>
    <col min="19" max="19" width="9" customWidth="1"/>
    <col min="20" max="20" width="5.19921875" bestFit="1" customWidth="1"/>
    <col min="21" max="21" width="13.3984375" customWidth="1"/>
    <col min="22" max="22" width="20.19921875" customWidth="1"/>
    <col min="23" max="23" width="9" customWidth="1"/>
    <col min="24" max="24" width="5.19921875" bestFit="1" customWidth="1"/>
    <col min="25" max="25" width="13.3984375" customWidth="1"/>
    <col min="26" max="26" width="12.09765625" bestFit="1" customWidth="1"/>
    <col min="27" max="27" width="9" bestFit="1" customWidth="1"/>
    <col min="28" max="28" width="5.19921875" bestFit="1" customWidth="1"/>
    <col min="29" max="29" width="13.3984375" bestFit="1" customWidth="1"/>
    <col min="30" max="30" width="14.3984375" customWidth="1"/>
    <col min="31" max="31" width="9" bestFit="1" customWidth="1"/>
    <col min="32" max="32" width="5.19921875" bestFit="1" customWidth="1"/>
    <col min="33" max="33" width="13.3984375" bestFit="1" customWidth="1"/>
    <col min="34" max="34" width="12.09765625" bestFit="1" customWidth="1"/>
    <col min="35" max="35" width="9" customWidth="1"/>
    <col min="36" max="36" width="5.19921875" bestFit="1" customWidth="1"/>
    <col min="37" max="37" width="13.3984375" customWidth="1"/>
    <col min="38" max="38" width="12.09765625" bestFit="1" customWidth="1"/>
    <col min="39" max="39" width="9" bestFit="1" customWidth="1"/>
    <col min="40" max="40" width="5.19921875" bestFit="1" customWidth="1"/>
    <col min="41" max="41" width="13.3984375" bestFit="1" customWidth="1"/>
    <col min="42" max="42" width="17.3984375" bestFit="1" customWidth="1"/>
    <col min="43" max="43" width="9" bestFit="1" customWidth="1"/>
    <col min="44" max="44" width="5.19921875" bestFit="1" customWidth="1"/>
    <col min="45" max="45" width="13.19921875" customWidth="1"/>
    <col min="46" max="46" width="20.09765625" customWidth="1"/>
    <col min="47" max="47" width="9" bestFit="1" customWidth="1"/>
    <col min="48" max="48" width="5.19921875" bestFit="1" customWidth="1"/>
    <col min="49" max="49" width="13.3984375" bestFit="1" customWidth="1"/>
    <col min="50" max="50" width="12.09765625" bestFit="1" customWidth="1"/>
    <col min="51" max="51" width="9" bestFit="1" customWidth="1"/>
    <col min="52" max="52" width="5.19921875" bestFit="1" customWidth="1"/>
    <col min="53" max="53" width="13.3984375" bestFit="1" customWidth="1"/>
    <col min="54" max="54" width="14.09765625" customWidth="1"/>
    <col min="55" max="55" width="9" bestFit="1" customWidth="1"/>
    <col min="56" max="56" width="5.19921875" bestFit="1" customWidth="1"/>
    <col min="57" max="57" width="13.3984375" bestFit="1" customWidth="1"/>
    <col min="58" max="58" width="15" customWidth="1"/>
    <col min="59" max="59" width="9" customWidth="1"/>
    <col min="60" max="60" width="5.19921875" customWidth="1"/>
    <col min="61" max="61" width="15.59765625" customWidth="1"/>
    <col min="62" max="62" width="18.5" bestFit="1" customWidth="1"/>
    <col min="63" max="63" width="9" bestFit="1" customWidth="1"/>
    <col min="64" max="64" width="5.19921875" bestFit="1" customWidth="1"/>
    <col min="65" max="65" width="13.3984375" bestFit="1" customWidth="1"/>
    <col min="66" max="66" width="18" customWidth="1"/>
    <col min="67" max="67" width="9" bestFit="1" customWidth="1"/>
    <col min="68" max="68" width="5.19921875" bestFit="1" customWidth="1"/>
    <col min="69" max="69" width="13.3984375" bestFit="1" customWidth="1"/>
    <col min="70" max="70" width="18" customWidth="1"/>
    <col min="71" max="71" width="9" bestFit="1" customWidth="1"/>
    <col min="72" max="72" width="5.19921875" bestFit="1" customWidth="1"/>
    <col min="73" max="73" width="13.3984375" bestFit="1" customWidth="1"/>
    <col min="74" max="74" width="15.19921875" customWidth="1"/>
    <col min="75" max="75" width="9" bestFit="1" customWidth="1"/>
    <col min="76" max="76" width="5.19921875" bestFit="1" customWidth="1"/>
    <col min="77" max="77" width="13.3984375" bestFit="1" customWidth="1"/>
    <col min="78" max="78" width="12.09765625" bestFit="1" customWidth="1"/>
    <col min="79" max="79" width="9" bestFit="1" customWidth="1"/>
    <col min="80" max="80" width="5.19921875" bestFit="1" customWidth="1"/>
    <col min="81" max="81" width="13.3984375" bestFit="1" customWidth="1"/>
    <col min="82" max="82" width="17.8984375" bestFit="1" customWidth="1"/>
    <col min="83" max="83" width="9" style="116" bestFit="1" customWidth="1"/>
    <col min="84" max="84" width="5.19921875" style="116" bestFit="1" customWidth="1"/>
    <col min="85" max="85" width="13.3984375" style="116" bestFit="1" customWidth="1"/>
    <col min="86" max="86" width="12.09765625" style="116" bestFit="1" customWidth="1"/>
    <col min="87" max="87" width="9" style="116" bestFit="1" customWidth="1"/>
    <col min="88" max="88" width="5.19921875" style="116" bestFit="1" customWidth="1"/>
    <col min="89" max="89" width="13.3984375" style="116" bestFit="1" customWidth="1"/>
    <col min="90" max="90" width="12.59765625" style="116" customWidth="1"/>
    <col min="91" max="91" width="9" customWidth="1"/>
    <col min="92" max="92" width="5.19921875" customWidth="1"/>
    <col min="93" max="93" width="13.3984375" customWidth="1"/>
    <col min="94" max="94" width="12.09765625" customWidth="1"/>
    <col min="95" max="95" width="9" customWidth="1"/>
    <col min="96" max="96" width="5.19921875" customWidth="1"/>
    <col min="97" max="97" width="13.3984375" customWidth="1"/>
    <col min="98" max="98" width="12.09765625" customWidth="1"/>
    <col min="99" max="99" width="9" customWidth="1"/>
    <col min="100" max="100" width="5.19921875" customWidth="1"/>
    <col min="101" max="101" width="13.3984375" customWidth="1"/>
    <col min="102" max="102" width="12.09765625" customWidth="1"/>
    <col min="103" max="103" width="10.59765625" bestFit="1" customWidth="1"/>
    <col min="104" max="104" width="5.19921875" bestFit="1" customWidth="1"/>
    <col min="105" max="105" width="13.3984375" bestFit="1" customWidth="1"/>
    <col min="106" max="106" width="12.09765625" bestFit="1" customWidth="1"/>
    <col min="107" max="107" width="10.59765625" bestFit="1" customWidth="1"/>
    <col min="108" max="108" width="5.19921875" bestFit="1" customWidth="1"/>
    <col min="109" max="109" width="13.3984375" bestFit="1" customWidth="1"/>
    <col min="110" max="110" width="12.09765625" bestFit="1" customWidth="1"/>
    <col min="111" max="111" width="10.59765625" style="116" bestFit="1" customWidth="1"/>
    <col min="112" max="112" width="5.19921875" style="116" bestFit="1" customWidth="1"/>
    <col min="113" max="113" width="13.3984375" style="116" bestFit="1" customWidth="1"/>
    <col min="114" max="114" width="12.09765625" style="116" bestFit="1" customWidth="1"/>
    <col min="115" max="115" width="10.59765625" bestFit="1" customWidth="1"/>
    <col min="116" max="116" width="5.19921875" bestFit="1" customWidth="1"/>
    <col min="117" max="117" width="12.59765625" bestFit="1" customWidth="1"/>
    <col min="118" max="118" width="12.69921875" bestFit="1" customWidth="1"/>
    <col min="119" max="119" width="10.59765625" bestFit="1" customWidth="1"/>
    <col min="120" max="120" width="5.19921875" bestFit="1" customWidth="1"/>
    <col min="121" max="121" width="12.59765625" bestFit="1" customWidth="1"/>
    <col min="122" max="122" width="12.69921875" bestFit="1" customWidth="1"/>
    <col min="123" max="123" width="10.59765625" bestFit="1" customWidth="1"/>
    <col min="124" max="124" width="5.19921875" bestFit="1" customWidth="1"/>
    <col min="125" max="125" width="13.3984375" bestFit="1" customWidth="1"/>
    <col min="126" max="126" width="12.09765625" bestFit="1" customWidth="1"/>
    <col min="127" max="127" width="10.59765625" bestFit="1" customWidth="1"/>
    <col min="128" max="128" width="5.19921875" bestFit="1" customWidth="1"/>
    <col min="129" max="129" width="13.3984375" bestFit="1" customWidth="1"/>
    <col min="130" max="130" width="12.09765625" bestFit="1" customWidth="1"/>
    <col min="131" max="131" width="10.59765625" bestFit="1" customWidth="1"/>
    <col min="132" max="132" width="5.19921875" bestFit="1" customWidth="1"/>
    <col min="133" max="133" width="13.3984375" bestFit="1" customWidth="1"/>
    <col min="134" max="134" width="12.09765625" bestFit="1" customWidth="1"/>
    <col min="135" max="135" width="10.59765625" bestFit="1" customWidth="1"/>
    <col min="136" max="136" width="5.19921875" bestFit="1" customWidth="1"/>
    <col min="137" max="137" width="13.3984375" bestFit="1" customWidth="1"/>
    <col min="138" max="138" width="12.09765625" bestFit="1" customWidth="1"/>
    <col min="139" max="139" width="9.3984375" bestFit="1" customWidth="1"/>
    <col min="140" max="140" width="5.19921875" bestFit="1" customWidth="1"/>
    <col min="141" max="141" width="13.3984375" bestFit="1" customWidth="1"/>
    <col min="142" max="142" width="12.09765625" bestFit="1" customWidth="1"/>
    <col min="143" max="143" width="9.3984375" customWidth="1"/>
    <col min="144" max="144" width="5.19921875" customWidth="1"/>
    <col min="145" max="145" width="13.3984375" customWidth="1"/>
    <col min="146" max="146" width="12.09765625" customWidth="1"/>
    <col min="147" max="147" width="9.3984375" customWidth="1"/>
    <col min="148" max="148" width="5.19921875" customWidth="1"/>
    <col min="149" max="149" width="13.3984375" customWidth="1"/>
    <col min="150" max="150" width="12.09765625" customWidth="1"/>
    <col min="151" max="151" width="9.3984375" customWidth="1"/>
    <col min="152" max="152" width="5.19921875" customWidth="1"/>
    <col min="153" max="153" width="13.3984375" customWidth="1"/>
    <col min="154" max="154" width="12.09765625" customWidth="1"/>
    <col min="155" max="155" width="9.3984375" customWidth="1"/>
    <col min="156" max="156" width="5.19921875" customWidth="1"/>
    <col min="157" max="157" width="13.3984375" customWidth="1"/>
    <col min="158" max="158" width="12.09765625" customWidth="1"/>
    <col min="159" max="159" width="9.3984375" customWidth="1"/>
    <col min="160" max="160" width="5.19921875" customWidth="1"/>
    <col min="161" max="161" width="13.3984375" customWidth="1"/>
    <col min="162" max="162" width="12.09765625" customWidth="1"/>
    <col min="163" max="163" width="9.3984375" customWidth="1"/>
    <col min="164" max="164" width="5.19921875" customWidth="1"/>
    <col min="165" max="165" width="13.3984375" customWidth="1"/>
    <col min="166" max="166" width="12.09765625" customWidth="1"/>
    <col min="167" max="167" width="9.3984375" customWidth="1"/>
    <col min="168" max="168" width="5.19921875" customWidth="1"/>
    <col min="169" max="169" width="13.3984375" customWidth="1"/>
    <col min="170" max="170" width="12.09765625" customWidth="1"/>
    <col min="171" max="171" width="9.3984375" style="116" customWidth="1"/>
    <col min="172" max="172" width="5.19921875" style="116" customWidth="1"/>
    <col min="173" max="173" width="13.3984375" style="116" customWidth="1"/>
    <col min="174" max="174" width="12.09765625" style="116" customWidth="1"/>
  </cols>
  <sheetData>
    <row r="1" spans="1:174" ht="14.25" customHeight="1" x14ac:dyDescent="0.25">
      <c r="A1" s="14"/>
      <c r="B1" s="14"/>
      <c r="C1" s="14">
        <v>1</v>
      </c>
      <c r="D1" s="14">
        <v>2</v>
      </c>
      <c r="E1" s="14">
        <v>3</v>
      </c>
      <c r="F1" s="14">
        <v>4</v>
      </c>
      <c r="G1" s="14">
        <v>5</v>
      </c>
      <c r="H1" s="14">
        <v>6</v>
      </c>
      <c r="I1" s="14">
        <v>7</v>
      </c>
      <c r="J1" s="14">
        <v>8</v>
      </c>
      <c r="K1" s="14">
        <v>9</v>
      </c>
      <c r="L1" s="14">
        <v>10</v>
      </c>
      <c r="M1" s="14">
        <v>11</v>
      </c>
      <c r="N1" s="14">
        <v>12</v>
      </c>
      <c r="O1" s="14">
        <v>13</v>
      </c>
      <c r="P1" s="14">
        <v>14</v>
      </c>
      <c r="Q1" s="14">
        <v>15</v>
      </c>
      <c r="R1" s="14">
        <v>16</v>
      </c>
      <c r="S1" s="14">
        <v>17</v>
      </c>
      <c r="T1" s="14">
        <v>18</v>
      </c>
      <c r="U1" s="14">
        <v>19</v>
      </c>
      <c r="V1" s="14">
        <v>20</v>
      </c>
      <c r="W1" s="14">
        <v>21</v>
      </c>
      <c r="X1" s="14">
        <v>22</v>
      </c>
      <c r="Y1" s="14">
        <v>23</v>
      </c>
      <c r="Z1" s="14">
        <v>24</v>
      </c>
      <c r="AA1" s="14">
        <v>25</v>
      </c>
      <c r="AB1" s="14">
        <v>26</v>
      </c>
      <c r="AC1" s="14">
        <v>27</v>
      </c>
      <c r="AD1" s="14">
        <v>28</v>
      </c>
      <c r="AE1" s="14">
        <v>29</v>
      </c>
      <c r="AF1" s="14">
        <v>30</v>
      </c>
      <c r="AG1" s="14">
        <v>31</v>
      </c>
      <c r="AH1" s="14">
        <v>32</v>
      </c>
      <c r="AI1" s="14">
        <v>33</v>
      </c>
      <c r="AJ1" s="14">
        <v>34</v>
      </c>
      <c r="AK1" s="14">
        <v>35</v>
      </c>
      <c r="AL1" s="14">
        <v>36</v>
      </c>
      <c r="AM1" s="14">
        <v>37</v>
      </c>
      <c r="AN1" s="14">
        <v>38</v>
      </c>
      <c r="AO1" s="14">
        <v>39</v>
      </c>
      <c r="AP1" s="14">
        <v>40</v>
      </c>
      <c r="AQ1" s="14">
        <v>41</v>
      </c>
      <c r="AR1" s="14">
        <v>42</v>
      </c>
      <c r="AS1" s="14">
        <v>43</v>
      </c>
      <c r="AT1" s="14">
        <v>44</v>
      </c>
      <c r="AU1" s="14">
        <v>45</v>
      </c>
      <c r="AV1" s="14">
        <v>46</v>
      </c>
      <c r="AW1" s="14">
        <v>47</v>
      </c>
      <c r="AX1" s="14">
        <v>48</v>
      </c>
      <c r="AY1" s="14">
        <v>49</v>
      </c>
      <c r="AZ1" s="14">
        <v>50</v>
      </c>
      <c r="BA1" s="14">
        <v>51</v>
      </c>
      <c r="BB1" s="14">
        <v>52</v>
      </c>
      <c r="BC1" s="14">
        <v>53</v>
      </c>
      <c r="BD1" s="14">
        <v>54</v>
      </c>
      <c r="BE1" s="14">
        <v>55</v>
      </c>
      <c r="BF1" s="14">
        <v>56</v>
      </c>
      <c r="BG1" s="14">
        <v>57</v>
      </c>
      <c r="BH1" s="14">
        <v>58</v>
      </c>
      <c r="BI1" s="14">
        <v>59</v>
      </c>
      <c r="BJ1" s="14">
        <v>60</v>
      </c>
      <c r="BK1" s="14">
        <v>61</v>
      </c>
      <c r="BL1" s="14">
        <v>62</v>
      </c>
      <c r="BM1" s="14">
        <v>63</v>
      </c>
      <c r="BN1" s="14">
        <v>64</v>
      </c>
      <c r="BO1" s="14">
        <v>65</v>
      </c>
      <c r="BP1" s="14">
        <v>66</v>
      </c>
      <c r="BQ1" s="14">
        <v>67</v>
      </c>
      <c r="BR1" s="14">
        <v>68</v>
      </c>
      <c r="BS1" s="14">
        <v>69</v>
      </c>
      <c r="BT1" s="14">
        <v>70</v>
      </c>
      <c r="BU1" s="14">
        <v>71</v>
      </c>
      <c r="BV1" s="14">
        <v>72</v>
      </c>
      <c r="BW1" s="14">
        <v>73</v>
      </c>
      <c r="BX1" s="14">
        <v>74</v>
      </c>
      <c r="BY1" s="14">
        <v>75</v>
      </c>
      <c r="BZ1" s="14">
        <v>76</v>
      </c>
      <c r="CA1" s="14">
        <v>77</v>
      </c>
      <c r="CB1" s="14">
        <v>78</v>
      </c>
      <c r="CC1" s="14">
        <v>79</v>
      </c>
      <c r="CD1" s="14">
        <v>80</v>
      </c>
      <c r="CE1" s="104">
        <v>81</v>
      </c>
      <c r="CF1" s="104">
        <v>82</v>
      </c>
      <c r="CG1" s="104">
        <v>83</v>
      </c>
      <c r="CH1" s="104">
        <v>84</v>
      </c>
      <c r="CI1" s="104">
        <v>85</v>
      </c>
      <c r="CJ1" s="104">
        <v>86</v>
      </c>
      <c r="CK1" s="104">
        <v>87</v>
      </c>
      <c r="CL1" s="104">
        <v>88</v>
      </c>
      <c r="CM1" s="14">
        <v>89</v>
      </c>
      <c r="CN1" s="14">
        <v>90</v>
      </c>
      <c r="CO1" s="14">
        <v>91</v>
      </c>
      <c r="CP1" s="14">
        <v>92</v>
      </c>
      <c r="CQ1" s="14">
        <v>93</v>
      </c>
      <c r="CR1" s="14">
        <v>94</v>
      </c>
      <c r="CS1" s="14">
        <v>95</v>
      </c>
      <c r="CT1" s="14">
        <v>96</v>
      </c>
      <c r="CU1" s="14">
        <v>97</v>
      </c>
      <c r="CV1" s="14">
        <v>98</v>
      </c>
      <c r="CW1" s="14">
        <v>99</v>
      </c>
      <c r="CX1" s="14">
        <v>100</v>
      </c>
      <c r="CY1" s="14">
        <v>101</v>
      </c>
      <c r="CZ1" s="14">
        <v>102</v>
      </c>
      <c r="DA1" s="14">
        <v>103</v>
      </c>
      <c r="DB1" s="14">
        <v>104</v>
      </c>
      <c r="DC1" s="14">
        <v>105</v>
      </c>
      <c r="DD1" s="14">
        <v>106</v>
      </c>
      <c r="DE1" s="14">
        <v>107</v>
      </c>
      <c r="DF1" s="14">
        <v>108</v>
      </c>
      <c r="DG1" s="104">
        <v>109</v>
      </c>
      <c r="DH1" s="104">
        <v>110</v>
      </c>
      <c r="DI1" s="104">
        <v>111</v>
      </c>
      <c r="DJ1" s="104">
        <v>112</v>
      </c>
      <c r="DK1" s="14">
        <v>113</v>
      </c>
      <c r="DL1" s="14">
        <v>114</v>
      </c>
      <c r="DM1" s="14">
        <v>115</v>
      </c>
      <c r="DN1" s="14">
        <v>116</v>
      </c>
      <c r="DO1" s="14">
        <v>117</v>
      </c>
      <c r="DP1" s="14">
        <v>118</v>
      </c>
      <c r="DQ1" s="14">
        <v>119</v>
      </c>
      <c r="DR1" s="14">
        <v>120</v>
      </c>
      <c r="DS1" s="14">
        <v>121</v>
      </c>
      <c r="DT1" s="14">
        <v>122</v>
      </c>
      <c r="DU1" s="14">
        <v>123</v>
      </c>
      <c r="DV1" s="14">
        <v>124</v>
      </c>
      <c r="DW1" s="14">
        <v>125</v>
      </c>
      <c r="DX1" s="14">
        <v>126</v>
      </c>
      <c r="DY1" s="14">
        <v>127</v>
      </c>
      <c r="DZ1" s="14">
        <v>128</v>
      </c>
      <c r="EA1" s="14">
        <v>129</v>
      </c>
      <c r="EB1" s="14">
        <v>130</v>
      </c>
      <c r="EC1" s="14">
        <v>131</v>
      </c>
      <c r="ED1" s="14">
        <v>132</v>
      </c>
      <c r="EE1" s="14">
        <v>133</v>
      </c>
      <c r="EF1" s="14">
        <v>134</v>
      </c>
      <c r="EG1" s="14">
        <v>135</v>
      </c>
      <c r="EH1" s="14">
        <v>136</v>
      </c>
      <c r="EI1" s="14">
        <v>137</v>
      </c>
      <c r="EJ1" s="14">
        <v>138</v>
      </c>
      <c r="EK1" s="14">
        <v>139</v>
      </c>
      <c r="EL1" s="14">
        <v>140</v>
      </c>
      <c r="EM1" s="14">
        <v>141</v>
      </c>
      <c r="EN1" s="14">
        <v>142</v>
      </c>
      <c r="EO1" s="14">
        <v>143</v>
      </c>
      <c r="EP1" s="14">
        <v>144</v>
      </c>
      <c r="EQ1" s="14">
        <v>145</v>
      </c>
      <c r="ER1" s="14">
        <v>146</v>
      </c>
      <c r="ES1" s="14">
        <v>147</v>
      </c>
      <c r="ET1" s="14">
        <v>148</v>
      </c>
      <c r="EU1" s="14">
        <v>149</v>
      </c>
      <c r="EV1" s="14">
        <v>150</v>
      </c>
      <c r="EW1" s="14">
        <v>151</v>
      </c>
      <c r="EX1" s="14">
        <v>152</v>
      </c>
      <c r="EY1" s="14">
        <v>153</v>
      </c>
      <c r="EZ1" s="14">
        <v>154</v>
      </c>
      <c r="FA1" s="14">
        <v>155</v>
      </c>
      <c r="FB1" s="14">
        <v>156</v>
      </c>
      <c r="FC1" s="14">
        <v>157</v>
      </c>
      <c r="FD1" s="14">
        <v>158</v>
      </c>
      <c r="FE1" s="14">
        <v>159</v>
      </c>
      <c r="FF1" s="14">
        <v>160</v>
      </c>
      <c r="FG1" s="14">
        <v>161</v>
      </c>
      <c r="FH1" s="14">
        <v>162</v>
      </c>
      <c r="FI1" s="14">
        <v>163</v>
      </c>
      <c r="FJ1" s="14">
        <v>164</v>
      </c>
      <c r="FK1" s="14">
        <v>165</v>
      </c>
      <c r="FL1" s="14">
        <v>166</v>
      </c>
      <c r="FM1" s="14">
        <v>167</v>
      </c>
      <c r="FN1" s="14">
        <v>168</v>
      </c>
      <c r="FO1" s="104">
        <v>169</v>
      </c>
      <c r="FP1" s="104">
        <v>170</v>
      </c>
      <c r="FQ1" s="104">
        <v>171</v>
      </c>
      <c r="FR1" s="104">
        <v>172</v>
      </c>
    </row>
    <row r="2" spans="1:174" ht="14.25" customHeight="1" x14ac:dyDescent="0.25">
      <c r="A2" s="15"/>
      <c r="B2" s="15"/>
      <c r="C2" s="121">
        <v>1</v>
      </c>
      <c r="D2" s="122"/>
      <c r="E2" s="122"/>
      <c r="F2" s="122"/>
      <c r="G2" s="121">
        <v>2</v>
      </c>
      <c r="H2" s="122"/>
      <c r="I2" s="122"/>
      <c r="J2" s="122"/>
      <c r="K2" s="121">
        <v>3</v>
      </c>
      <c r="L2" s="122"/>
      <c r="M2" s="122"/>
      <c r="N2" s="122"/>
      <c r="O2" s="121">
        <v>4</v>
      </c>
      <c r="P2" s="122"/>
      <c r="Q2" s="122"/>
      <c r="R2" s="122"/>
      <c r="S2" s="121">
        <v>5</v>
      </c>
      <c r="T2" s="122"/>
      <c r="U2" s="122"/>
      <c r="V2" s="122"/>
      <c r="W2" s="121">
        <v>6</v>
      </c>
      <c r="X2" s="122"/>
      <c r="Y2" s="122"/>
      <c r="Z2" s="122"/>
      <c r="AA2" s="121">
        <v>7</v>
      </c>
      <c r="AB2" s="122"/>
      <c r="AC2" s="122"/>
      <c r="AD2" s="122"/>
      <c r="AE2" s="121">
        <v>8</v>
      </c>
      <c r="AF2" s="122"/>
      <c r="AG2" s="122"/>
      <c r="AH2" s="122"/>
      <c r="AI2" s="121">
        <v>9</v>
      </c>
      <c r="AJ2" s="122"/>
      <c r="AK2" s="122"/>
      <c r="AL2" s="122"/>
      <c r="AM2" s="121">
        <v>10</v>
      </c>
      <c r="AN2" s="122"/>
      <c r="AO2" s="122"/>
      <c r="AP2" s="122"/>
      <c r="AQ2" s="121">
        <v>11</v>
      </c>
      <c r="AR2" s="122"/>
      <c r="AS2" s="122"/>
      <c r="AT2" s="122"/>
      <c r="AU2" s="121">
        <v>12</v>
      </c>
      <c r="AV2" s="122"/>
      <c r="AW2" s="122"/>
      <c r="AX2" s="122"/>
      <c r="AY2" s="121">
        <v>13</v>
      </c>
      <c r="AZ2" s="122"/>
      <c r="BA2" s="122"/>
      <c r="BB2" s="122"/>
      <c r="BC2" s="121">
        <v>14</v>
      </c>
      <c r="BD2" s="122"/>
      <c r="BE2" s="122"/>
      <c r="BF2" s="122"/>
      <c r="BG2" s="121">
        <v>15</v>
      </c>
      <c r="BH2" s="122"/>
      <c r="BI2" s="122"/>
      <c r="BJ2" s="122"/>
      <c r="BK2" s="121">
        <v>16</v>
      </c>
      <c r="BL2" s="122"/>
      <c r="BM2" s="122"/>
      <c r="BN2" s="122"/>
      <c r="BO2" s="121">
        <v>17</v>
      </c>
      <c r="BP2" s="122"/>
      <c r="BQ2" s="122"/>
      <c r="BR2" s="122"/>
      <c r="BS2" s="121">
        <v>18</v>
      </c>
      <c r="BT2" s="122"/>
      <c r="BU2" s="122"/>
      <c r="BV2" s="122"/>
      <c r="BW2" s="121">
        <v>19</v>
      </c>
      <c r="BX2" s="122"/>
      <c r="BY2" s="122"/>
      <c r="BZ2" s="122"/>
      <c r="CA2" s="121">
        <v>20</v>
      </c>
      <c r="CB2" s="122"/>
      <c r="CC2" s="122"/>
      <c r="CD2" s="122"/>
      <c r="CE2" s="127">
        <v>21</v>
      </c>
      <c r="CF2" s="128"/>
      <c r="CG2" s="128"/>
      <c r="CH2" s="128"/>
      <c r="CI2" s="127">
        <v>22</v>
      </c>
      <c r="CJ2" s="128"/>
      <c r="CK2" s="128"/>
      <c r="CL2" s="128"/>
      <c r="CM2" s="121">
        <v>23</v>
      </c>
      <c r="CN2" s="122"/>
      <c r="CO2" s="122"/>
      <c r="CP2" s="122"/>
      <c r="CQ2" s="121">
        <v>24</v>
      </c>
      <c r="CR2" s="122"/>
      <c r="CS2" s="122"/>
      <c r="CT2" s="122"/>
      <c r="CU2" s="121">
        <v>25</v>
      </c>
      <c r="CV2" s="122"/>
      <c r="CW2" s="122"/>
      <c r="CX2" s="122"/>
      <c r="CY2" s="121">
        <v>26</v>
      </c>
      <c r="CZ2" s="122"/>
      <c r="DA2" s="122"/>
      <c r="DB2" s="122"/>
      <c r="DC2" s="121">
        <v>27</v>
      </c>
      <c r="DD2" s="122"/>
      <c r="DE2" s="122"/>
      <c r="DF2" s="122"/>
      <c r="DG2" s="127">
        <v>28</v>
      </c>
      <c r="DH2" s="128"/>
      <c r="DI2" s="128"/>
      <c r="DJ2" s="128"/>
      <c r="DK2" s="121">
        <v>29</v>
      </c>
      <c r="DL2" s="122"/>
      <c r="DM2" s="122"/>
      <c r="DN2" s="122"/>
      <c r="DO2" s="121">
        <v>30</v>
      </c>
      <c r="DP2" s="122"/>
      <c r="DQ2" s="122"/>
      <c r="DR2" s="122"/>
      <c r="DS2" s="121">
        <v>31</v>
      </c>
      <c r="DT2" s="122"/>
      <c r="DU2" s="122"/>
      <c r="DV2" s="122"/>
      <c r="DW2" s="121">
        <v>32</v>
      </c>
      <c r="DX2" s="122"/>
      <c r="DY2" s="122"/>
      <c r="DZ2" s="122"/>
      <c r="EA2" s="121">
        <v>33</v>
      </c>
      <c r="EB2" s="122"/>
      <c r="EC2" s="122"/>
      <c r="ED2" s="122"/>
      <c r="EE2" s="121">
        <v>34</v>
      </c>
      <c r="EF2" s="122"/>
      <c r="EG2" s="122"/>
      <c r="EH2" s="122"/>
      <c r="EI2" s="121">
        <v>35</v>
      </c>
      <c r="EJ2" s="122"/>
      <c r="EK2" s="122"/>
      <c r="EL2" s="122"/>
      <c r="EM2" s="121">
        <v>36</v>
      </c>
      <c r="EN2" s="122"/>
      <c r="EO2" s="122"/>
      <c r="EP2" s="122"/>
      <c r="EQ2" s="121">
        <v>37</v>
      </c>
      <c r="ER2" s="122"/>
      <c r="ES2" s="122"/>
      <c r="ET2" s="122"/>
      <c r="EU2" s="121">
        <v>38</v>
      </c>
      <c r="EV2" s="122"/>
      <c r="EW2" s="122"/>
      <c r="EX2" s="122"/>
      <c r="EY2" s="121">
        <v>39</v>
      </c>
      <c r="EZ2" s="122"/>
      <c r="FA2" s="122"/>
      <c r="FB2" s="122"/>
      <c r="FC2" s="121">
        <v>40</v>
      </c>
      <c r="FD2" s="122"/>
      <c r="FE2" s="122"/>
      <c r="FF2" s="122"/>
      <c r="FG2" s="121">
        <v>41</v>
      </c>
      <c r="FH2" s="122"/>
      <c r="FI2" s="122"/>
      <c r="FJ2" s="122"/>
      <c r="FK2" s="121">
        <v>42</v>
      </c>
      <c r="FL2" s="122"/>
      <c r="FM2" s="122"/>
      <c r="FN2" s="122"/>
      <c r="FO2" s="127">
        <v>43</v>
      </c>
      <c r="FP2" s="128"/>
      <c r="FQ2" s="128"/>
      <c r="FR2" s="128"/>
    </row>
    <row r="3" spans="1:174" ht="32.25" customHeight="1" x14ac:dyDescent="0.25">
      <c r="A3" s="16"/>
      <c r="B3" s="15"/>
      <c r="C3" s="123" t="str">
        <f>VLOOKUP(C2,Resumen!$A:$I,2,FALSE)</f>
        <v>CONSORCIO QV CORREDOR VERDE</v>
      </c>
      <c r="D3" s="124"/>
      <c r="E3" s="124"/>
      <c r="F3" s="125"/>
      <c r="G3" s="123" t="str">
        <f>VLOOKUP(G2,Resumen!$A:$I,2,FALSE)</f>
        <v>CONSORCIO CS CHINCHINA 2026</v>
      </c>
      <c r="H3" s="124"/>
      <c r="I3" s="124"/>
      <c r="J3" s="125"/>
      <c r="K3" s="123" t="str">
        <f>VLOOKUP(K2,Resumen!$A:$I,2,FALSE)</f>
        <v>CONSORCIO CATALUÑA</v>
      </c>
      <c r="L3" s="124"/>
      <c r="M3" s="124"/>
      <c r="N3" s="125"/>
      <c r="O3" s="123" t="str">
        <f>VLOOKUP(O2,Resumen!$A:$I,2,FALSE)</f>
        <v>CONSORCIO RIO DE ORO</v>
      </c>
      <c r="P3" s="124"/>
      <c r="Q3" s="124"/>
      <c r="R3" s="125"/>
      <c r="S3" s="123" t="str">
        <f>VLOOKUP(S2,Resumen!$A:$I,2,FALSE)</f>
        <v>CONSORCIO CORREDOR VIAL 2026</v>
      </c>
      <c r="T3" s="124"/>
      <c r="U3" s="124"/>
      <c r="V3" s="125"/>
      <c r="W3" s="123" t="str">
        <f>VLOOKUP(W2,Resumen!$A:$I,2,FALSE)</f>
        <v>CONSORCIO PBO</v>
      </c>
      <c r="X3" s="124"/>
      <c r="Y3" s="124"/>
      <c r="Z3" s="125"/>
      <c r="AA3" s="123" t="str">
        <f>VLOOKUP(AA2,Resumen!$A:$I,2,FALSE)</f>
        <v>CONSORCIO GROZ 2026</v>
      </c>
      <c r="AB3" s="124"/>
      <c r="AC3" s="124"/>
      <c r="AD3" s="125"/>
      <c r="AE3" s="123" t="str">
        <f>VLOOKUP(AE2,Resumen!$A:$I,2,FALSE)</f>
        <v>CONSORCIO SAN ANTONIO A2I</v>
      </c>
      <c r="AF3" s="124"/>
      <c r="AG3" s="124"/>
      <c r="AH3" s="125"/>
      <c r="AI3" s="123" t="str">
        <f>VLOOKUP(AI2,Resumen!$A:$I,2,FALSE)</f>
        <v>CONSORCIO SENDEROS EQUIDAD</v>
      </c>
      <c r="AJ3" s="124"/>
      <c r="AK3" s="124"/>
      <c r="AL3" s="125"/>
      <c r="AM3" s="123" t="str">
        <f>VLOOKUP(AM2,Resumen!$A:$I,2,FALSE)</f>
        <v>CONSORCIO CORREDOR VILLAMARIA</v>
      </c>
      <c r="AN3" s="124"/>
      <c r="AO3" s="124"/>
      <c r="AP3" s="125"/>
      <c r="AQ3" s="123" t="str">
        <f>VLOOKUP(AQ2,Resumen!$A:$I,2,FALSE)</f>
        <v>CONSORCIO CORREDOR III</v>
      </c>
      <c r="AR3" s="124"/>
      <c r="AS3" s="124"/>
      <c r="AT3" s="125"/>
      <c r="AU3" s="123" t="str">
        <f>VLOOKUP(AU2,Resumen!$A:$I,2,FALSE)</f>
        <v>BERMUDEZ SAS</v>
      </c>
      <c r="AV3" s="124"/>
      <c r="AW3" s="124"/>
      <c r="AX3" s="125"/>
      <c r="AY3" s="123" t="str">
        <f>VLOOKUP(AY2,Resumen!$A:$I,2,FALSE)</f>
        <v>CONSORCIO ANGULO CALDAS</v>
      </c>
      <c r="AZ3" s="124"/>
      <c r="BA3" s="124"/>
      <c r="BB3" s="125"/>
      <c r="BC3" s="123" t="str">
        <f>VLOOKUP(BC2,Resumen!$A:$I,2,FALSE)</f>
        <v>CONSORCIO FG VERDE</v>
      </c>
      <c r="BD3" s="124"/>
      <c r="BE3" s="124"/>
      <c r="BF3" s="125"/>
      <c r="BG3" s="123" t="str">
        <f>VLOOKUP(BG2,Resumen!$A:$I,2,FALSE)</f>
        <v>CONSORCIO CH 2026</v>
      </c>
      <c r="BH3" s="124"/>
      <c r="BI3" s="124"/>
      <c r="BJ3" s="125"/>
      <c r="BK3" s="123" t="str">
        <f>VLOOKUP(BK2,Resumen!$A:$I,2,FALSE)</f>
        <v>CONSORCIO VIAS VERDES CALDAS</v>
      </c>
      <c r="BL3" s="124"/>
      <c r="BM3" s="124"/>
      <c r="BN3" s="125"/>
      <c r="BO3" s="123" t="str">
        <f>VLOOKUP(BO2,Resumen!$A:$I,2,FALSE)</f>
        <v>CONSORCIO CORREDOR VERDE JJ</v>
      </c>
      <c r="BP3" s="124"/>
      <c r="BQ3" s="124"/>
      <c r="BR3" s="125"/>
      <c r="BS3" s="123" t="str">
        <f>VLOOKUP(BS2,Resumen!$A:$I,2,FALSE)</f>
        <v>ZERMIRA S.A.S.</v>
      </c>
      <c r="BT3" s="124"/>
      <c r="BU3" s="124"/>
      <c r="BV3" s="125"/>
      <c r="BW3" s="123" t="str">
        <f>VLOOKUP(BW2,Resumen!$A:$I,2,FALSE)</f>
        <v>SOSDOM S.A.S</v>
      </c>
      <c r="BX3" s="124"/>
      <c r="BY3" s="124"/>
      <c r="BZ3" s="125"/>
      <c r="CA3" s="123" t="str">
        <f>VLOOKUP(CA2,Resumen!$A:$I,2,FALSE)</f>
        <v>OMEGA INGENIERIA ASOCIADOS SAS</v>
      </c>
      <c r="CB3" s="124"/>
      <c r="CC3" s="124"/>
      <c r="CD3" s="125"/>
      <c r="CE3" s="129" t="str">
        <f>VLOOKUP(CE2,Resumen!$A:$I,2,FALSE)</f>
        <v>CONSORCIO MANTENIMIENTO CHINCHINA</v>
      </c>
      <c r="CF3" s="130"/>
      <c r="CG3" s="130"/>
      <c r="CH3" s="131"/>
      <c r="CI3" s="129" t="str">
        <f>VLOOKUP(CI2,Resumen!$A:$I,2,FALSE)</f>
        <v>CONSORCIO INFRAESTRUCTURA VILLAMARIA</v>
      </c>
      <c r="CJ3" s="130"/>
      <c r="CK3" s="130"/>
      <c r="CL3" s="131"/>
      <c r="CM3" s="123" t="str">
        <f>VLOOKUP(CM2,Resumen!$A:$I,2,FALSE)</f>
        <v>LAM CONSTRUCCIONES SAS</v>
      </c>
      <c r="CN3" s="124"/>
      <c r="CO3" s="124"/>
      <c r="CP3" s="125"/>
      <c r="CQ3" s="123" t="str">
        <f>VLOOKUP(CQ2,Resumen!$A:$I,2,FALSE)</f>
        <v>CONSORCIO VIAL VILLAMARÍA</v>
      </c>
      <c r="CR3" s="124"/>
      <c r="CS3" s="124"/>
      <c r="CT3" s="125"/>
      <c r="CU3" s="123" t="str">
        <f>VLOOKUP(CU2,Resumen!$A:$I,2,FALSE)</f>
        <v>INVERSIONES INVASAR S.A.S.</v>
      </c>
      <c r="CV3" s="124"/>
      <c r="CW3" s="124"/>
      <c r="CX3" s="125"/>
      <c r="CY3" s="123" t="str">
        <f>VLOOKUP(CY2,Resumen!$A:$I,2,FALSE)</f>
        <v>CONSORCIO CORREDOR 2026</v>
      </c>
      <c r="CZ3" s="124"/>
      <c r="DA3" s="124"/>
      <c r="DB3" s="125"/>
      <c r="DC3" s="123" t="str">
        <f>VLOOKUP(DC2,Resumen!$A:$I,2,FALSE)</f>
        <v>CONSORCIO VIAS VERDES 26</v>
      </c>
      <c r="DD3" s="124"/>
      <c r="DE3" s="124"/>
      <c r="DF3" s="125"/>
      <c r="DG3" s="129" t="str">
        <f>VLOOKUP(DG2,Resumen!$A:$I,2,FALSE)</f>
        <v>MULTINTEC</v>
      </c>
      <c r="DH3" s="130"/>
      <c r="DI3" s="130"/>
      <c r="DJ3" s="131"/>
      <c r="DK3" s="123" t="str">
        <f>VLOOKUP(DK2,Resumen!$A:$I,2,FALSE)</f>
        <v>CONSORCIO CORREDOR V 2026</v>
      </c>
      <c r="DL3" s="124"/>
      <c r="DM3" s="124"/>
      <c r="DN3" s="125"/>
      <c r="DO3" s="123" t="str">
        <f>VLOOKUP(DO2,Resumen!$A:$I,2,FALSE)</f>
        <v>CONSORCIO CONSTRUVÍAS CALDAS</v>
      </c>
      <c r="DP3" s="124"/>
      <c r="DQ3" s="124"/>
      <c r="DR3" s="125"/>
      <c r="DS3" s="123" t="str">
        <f>VLOOKUP(DS2,Resumen!$A:$I,2,FALSE)</f>
        <v>SOLUCIONES CIVILES DEL NORTE SAS</v>
      </c>
      <c r="DT3" s="124"/>
      <c r="DU3" s="124"/>
      <c r="DV3" s="125"/>
      <c r="DW3" s="123" t="str">
        <f>VLOOKUP(DW2,Resumen!$A:$I,2,FALSE)</f>
        <v>CONSORCIO VIA VC2026</v>
      </c>
      <c r="DX3" s="124"/>
      <c r="DY3" s="124"/>
      <c r="DZ3" s="125"/>
      <c r="EA3" s="123" t="str">
        <f>VLOOKUP(EA2,Resumen!$A:$I,2,FALSE)</f>
        <v>CONSORCIO CICLOSENDERISMO</v>
      </c>
      <c r="EB3" s="124"/>
      <c r="EC3" s="124"/>
      <c r="ED3" s="125"/>
      <c r="EE3" s="123" t="str">
        <f>VLOOKUP(EE2,Resumen!$A:$I,2,FALSE)</f>
        <v>RETIN INGENIERIA S.A.S</v>
      </c>
      <c r="EF3" s="124"/>
      <c r="EG3" s="124"/>
      <c r="EH3" s="125"/>
      <c r="EI3" s="123" t="str">
        <f>VLOOKUP(EI2,Resumen!$A:$I,2,FALSE)</f>
        <v>CONSORCIO 2E</v>
      </c>
      <c r="EJ3" s="124"/>
      <c r="EK3" s="124"/>
      <c r="EL3" s="125"/>
      <c r="EM3" s="123" t="str">
        <f>VLOOKUP(EM2,Resumen!$A:$I,2,FALSE)</f>
        <v>CONSORCIO VIA F ETAPA III 2026</v>
      </c>
      <c r="EN3" s="124"/>
      <c r="EO3" s="124"/>
      <c r="EP3" s="125"/>
      <c r="EQ3" s="123" t="str">
        <f>VLOOKUP(EQ2,Resumen!$A:$I,2,FALSE)</f>
        <v>CONSORCIO FJ CALDAS 2026</v>
      </c>
      <c r="ER3" s="124"/>
      <c r="ES3" s="124"/>
      <c r="ET3" s="125"/>
      <c r="EU3" s="123" t="str">
        <f>VLOOKUP(EU2,Resumen!$A:$I,2,FALSE)</f>
        <v>CONSORCIO 487 - CONSORCIO UNION VERDE</v>
      </c>
      <c r="EV3" s="124"/>
      <c r="EW3" s="124"/>
      <c r="EX3" s="125"/>
      <c r="EY3" s="123" t="str">
        <f>VLOOKUP(EY2,Resumen!$A:$I,2,FALSE)</f>
        <v>CONSORCIO MADA VERDE</v>
      </c>
      <c r="EZ3" s="124"/>
      <c r="FA3" s="124"/>
      <c r="FB3" s="125"/>
      <c r="FC3" s="123" t="str">
        <f>VLOOKUP(FC2,Resumen!$A:$I,2,FALSE)</f>
        <v>CONSORCIO MTO SIP 2026</v>
      </c>
      <c r="FD3" s="124"/>
      <c r="FE3" s="124"/>
      <c r="FF3" s="125"/>
      <c r="FG3" s="123" t="str">
        <f>VLOOKUP(FG2,Resumen!$A:$I,2,FALSE)</f>
        <v>CONSORCIO CORREDOR VERDE 2026</v>
      </c>
      <c r="FH3" s="124"/>
      <c r="FI3" s="124"/>
      <c r="FJ3" s="125"/>
      <c r="FK3" s="123" t="str">
        <f>VLOOKUP(FK2,Resumen!$A:$I,2,FALSE)</f>
        <v>CONSORCIO CORREDOR KD</v>
      </c>
      <c r="FL3" s="124"/>
      <c r="FM3" s="124"/>
      <c r="FN3" s="125"/>
      <c r="FO3" s="129" t="str">
        <f>VLOOKUP(FO2,Resumen!$A:$I,2,FALSE)</f>
        <v>CONSORCIO CC Y AID CALDAS</v>
      </c>
      <c r="FP3" s="130"/>
      <c r="FQ3" s="130"/>
      <c r="FR3" s="131"/>
    </row>
    <row r="4" spans="1:174" ht="14.25" customHeight="1" x14ac:dyDescent="0.25">
      <c r="A4" s="17" t="s">
        <v>0</v>
      </c>
      <c r="B4" s="18" t="s">
        <v>97</v>
      </c>
      <c r="C4" s="19" t="s">
        <v>98</v>
      </c>
      <c r="D4" s="20" t="s">
        <v>99</v>
      </c>
      <c r="E4" s="21" t="s">
        <v>100</v>
      </c>
      <c r="F4" s="21" t="s">
        <v>101</v>
      </c>
      <c r="G4" s="19" t="s">
        <v>98</v>
      </c>
      <c r="H4" s="20" t="s">
        <v>95</v>
      </c>
      <c r="I4" s="21" t="s">
        <v>100</v>
      </c>
      <c r="J4" s="21" t="s">
        <v>101</v>
      </c>
      <c r="K4" s="19" t="s">
        <v>98</v>
      </c>
      <c r="L4" s="20" t="s">
        <v>99</v>
      </c>
      <c r="M4" s="21" t="s">
        <v>100</v>
      </c>
      <c r="N4" s="21" t="s">
        <v>101</v>
      </c>
      <c r="O4" s="19" t="s">
        <v>98</v>
      </c>
      <c r="P4" s="20" t="s">
        <v>99</v>
      </c>
      <c r="Q4" s="21" t="s">
        <v>100</v>
      </c>
      <c r="R4" s="21" t="s">
        <v>101</v>
      </c>
      <c r="S4" s="19" t="s">
        <v>98</v>
      </c>
      <c r="T4" s="20" t="s">
        <v>99</v>
      </c>
      <c r="U4" s="21" t="s">
        <v>100</v>
      </c>
      <c r="V4" s="21" t="s">
        <v>101</v>
      </c>
      <c r="W4" s="19" t="s">
        <v>98</v>
      </c>
      <c r="X4" s="20" t="s">
        <v>99</v>
      </c>
      <c r="Y4" s="21" t="s">
        <v>100</v>
      </c>
      <c r="Z4" s="21" t="s">
        <v>101</v>
      </c>
      <c r="AA4" s="19" t="s">
        <v>98</v>
      </c>
      <c r="AB4" s="20" t="s">
        <v>99</v>
      </c>
      <c r="AC4" s="21" t="s">
        <v>100</v>
      </c>
      <c r="AD4" s="21" t="s">
        <v>101</v>
      </c>
      <c r="AE4" s="19" t="s">
        <v>98</v>
      </c>
      <c r="AF4" s="20" t="s">
        <v>99</v>
      </c>
      <c r="AG4" s="21" t="s">
        <v>100</v>
      </c>
      <c r="AH4" s="21" t="s">
        <v>101</v>
      </c>
      <c r="AI4" s="19" t="s">
        <v>98</v>
      </c>
      <c r="AJ4" s="20" t="s">
        <v>99</v>
      </c>
      <c r="AK4" s="21" t="s">
        <v>100</v>
      </c>
      <c r="AL4" s="21" t="s">
        <v>101</v>
      </c>
      <c r="AM4" s="19" t="s">
        <v>98</v>
      </c>
      <c r="AN4" s="20" t="s">
        <v>99</v>
      </c>
      <c r="AO4" s="21" t="s">
        <v>100</v>
      </c>
      <c r="AP4" s="21" t="s">
        <v>101</v>
      </c>
      <c r="AQ4" s="19" t="s">
        <v>98</v>
      </c>
      <c r="AR4" s="20" t="s">
        <v>99</v>
      </c>
      <c r="AS4" s="21" t="s">
        <v>100</v>
      </c>
      <c r="AT4" s="21" t="s">
        <v>101</v>
      </c>
      <c r="AU4" s="19" t="s">
        <v>98</v>
      </c>
      <c r="AV4" s="20" t="s">
        <v>99</v>
      </c>
      <c r="AW4" s="21" t="s">
        <v>100</v>
      </c>
      <c r="AX4" s="21" t="s">
        <v>101</v>
      </c>
      <c r="AY4" s="19" t="s">
        <v>98</v>
      </c>
      <c r="AZ4" s="20" t="s">
        <v>99</v>
      </c>
      <c r="BA4" s="21" t="s">
        <v>100</v>
      </c>
      <c r="BB4" s="21" t="s">
        <v>101</v>
      </c>
      <c r="BC4" s="19" t="s">
        <v>98</v>
      </c>
      <c r="BD4" s="20" t="s">
        <v>99</v>
      </c>
      <c r="BE4" s="21" t="s">
        <v>100</v>
      </c>
      <c r="BF4" s="21" t="s">
        <v>101</v>
      </c>
      <c r="BG4" s="19" t="s">
        <v>98</v>
      </c>
      <c r="BH4" s="20" t="s">
        <v>99</v>
      </c>
      <c r="BI4" s="21" t="s">
        <v>100</v>
      </c>
      <c r="BJ4" s="21" t="s">
        <v>101</v>
      </c>
      <c r="BK4" s="19" t="s">
        <v>98</v>
      </c>
      <c r="BL4" s="20" t="s">
        <v>99</v>
      </c>
      <c r="BM4" s="21" t="s">
        <v>100</v>
      </c>
      <c r="BN4" s="21" t="s">
        <v>101</v>
      </c>
      <c r="BO4" s="19" t="s">
        <v>98</v>
      </c>
      <c r="BP4" s="20" t="s">
        <v>99</v>
      </c>
      <c r="BQ4" s="21" t="s">
        <v>100</v>
      </c>
      <c r="BR4" s="21" t="s">
        <v>101</v>
      </c>
      <c r="BS4" s="19" t="s">
        <v>98</v>
      </c>
      <c r="BT4" s="20" t="s">
        <v>99</v>
      </c>
      <c r="BU4" s="73" t="s">
        <v>100</v>
      </c>
      <c r="BV4" s="21" t="s">
        <v>101</v>
      </c>
      <c r="BW4" s="19" t="s">
        <v>98</v>
      </c>
      <c r="BX4" s="20" t="s">
        <v>99</v>
      </c>
      <c r="BY4" s="21" t="s">
        <v>100</v>
      </c>
      <c r="BZ4" s="21" t="s">
        <v>101</v>
      </c>
      <c r="CA4" s="19" t="s">
        <v>98</v>
      </c>
      <c r="CB4" s="20" t="s">
        <v>99</v>
      </c>
      <c r="CC4" s="21" t="s">
        <v>100</v>
      </c>
      <c r="CD4" s="21" t="s">
        <v>101</v>
      </c>
      <c r="CE4" s="105" t="s">
        <v>98</v>
      </c>
      <c r="CF4" s="106" t="s">
        <v>99</v>
      </c>
      <c r="CG4" s="107" t="s">
        <v>100</v>
      </c>
      <c r="CH4" s="107" t="s">
        <v>101</v>
      </c>
      <c r="CI4" s="105" t="s">
        <v>98</v>
      </c>
      <c r="CJ4" s="106" t="s">
        <v>99</v>
      </c>
      <c r="CK4" s="107" t="s">
        <v>100</v>
      </c>
      <c r="CL4" s="107" t="s">
        <v>101</v>
      </c>
      <c r="CM4" s="19" t="s">
        <v>98</v>
      </c>
      <c r="CN4" s="20" t="s">
        <v>99</v>
      </c>
      <c r="CO4" s="21" t="s">
        <v>100</v>
      </c>
      <c r="CP4" s="21" t="s">
        <v>101</v>
      </c>
      <c r="CQ4" s="19" t="s">
        <v>98</v>
      </c>
      <c r="CR4" s="20" t="s">
        <v>99</v>
      </c>
      <c r="CS4" s="21" t="s">
        <v>100</v>
      </c>
      <c r="CT4" s="21" t="s">
        <v>101</v>
      </c>
      <c r="CU4" s="19" t="s">
        <v>98</v>
      </c>
      <c r="CV4" s="20" t="s">
        <v>99</v>
      </c>
      <c r="CW4" s="21" t="s">
        <v>100</v>
      </c>
      <c r="CX4" s="21" t="s">
        <v>101</v>
      </c>
      <c r="CY4" s="19" t="s">
        <v>98</v>
      </c>
      <c r="CZ4" s="20" t="s">
        <v>99</v>
      </c>
      <c r="DA4" s="21" t="s">
        <v>100</v>
      </c>
      <c r="DB4" s="21" t="s">
        <v>101</v>
      </c>
      <c r="DC4" s="19" t="s">
        <v>98</v>
      </c>
      <c r="DD4" s="20" t="s">
        <v>99</v>
      </c>
      <c r="DE4" s="21" t="s">
        <v>100</v>
      </c>
      <c r="DF4" s="21" t="s">
        <v>101</v>
      </c>
      <c r="DG4" s="105" t="s">
        <v>98</v>
      </c>
      <c r="DH4" s="106" t="s">
        <v>99</v>
      </c>
      <c r="DI4" s="107" t="s">
        <v>100</v>
      </c>
      <c r="DJ4" s="107" t="s">
        <v>101</v>
      </c>
      <c r="DK4" s="19" t="s">
        <v>98</v>
      </c>
      <c r="DL4" s="20" t="s">
        <v>99</v>
      </c>
      <c r="DM4" s="21" t="s">
        <v>100</v>
      </c>
      <c r="DN4" s="21" t="s">
        <v>101</v>
      </c>
      <c r="DO4" s="19" t="s">
        <v>98</v>
      </c>
      <c r="DP4" s="20" t="s">
        <v>99</v>
      </c>
      <c r="DQ4" s="21" t="s">
        <v>100</v>
      </c>
      <c r="DR4" s="21" t="s">
        <v>101</v>
      </c>
      <c r="DS4" s="19" t="s">
        <v>98</v>
      </c>
      <c r="DT4" s="20" t="s">
        <v>99</v>
      </c>
      <c r="DU4" s="21" t="s">
        <v>100</v>
      </c>
      <c r="DV4" s="21" t="s">
        <v>101</v>
      </c>
      <c r="DW4" s="19" t="s">
        <v>98</v>
      </c>
      <c r="DX4" s="20" t="s">
        <v>99</v>
      </c>
      <c r="DY4" s="21" t="s">
        <v>100</v>
      </c>
      <c r="DZ4" s="21" t="s">
        <v>101</v>
      </c>
      <c r="EA4" s="19" t="s">
        <v>98</v>
      </c>
      <c r="EB4" s="20" t="s">
        <v>99</v>
      </c>
      <c r="EC4" s="21" t="s">
        <v>100</v>
      </c>
      <c r="ED4" s="21" t="s">
        <v>101</v>
      </c>
      <c r="EE4" s="19" t="s">
        <v>98</v>
      </c>
      <c r="EF4" s="20" t="s">
        <v>99</v>
      </c>
      <c r="EG4" s="21" t="s">
        <v>100</v>
      </c>
      <c r="EH4" s="21" t="s">
        <v>101</v>
      </c>
      <c r="EI4" s="19" t="s">
        <v>98</v>
      </c>
      <c r="EJ4" s="20" t="s">
        <v>99</v>
      </c>
      <c r="EK4" s="21" t="s">
        <v>100</v>
      </c>
      <c r="EL4" s="21" t="s">
        <v>101</v>
      </c>
      <c r="EM4" s="19" t="s">
        <v>98</v>
      </c>
      <c r="EN4" s="20" t="s">
        <v>99</v>
      </c>
      <c r="EO4" s="21" t="s">
        <v>100</v>
      </c>
      <c r="EP4" s="21" t="s">
        <v>101</v>
      </c>
      <c r="EQ4" s="19" t="s">
        <v>98</v>
      </c>
      <c r="ER4" s="20" t="s">
        <v>99</v>
      </c>
      <c r="ES4" s="21" t="s">
        <v>100</v>
      </c>
      <c r="ET4" s="21" t="s">
        <v>101</v>
      </c>
      <c r="EU4" s="19" t="s">
        <v>98</v>
      </c>
      <c r="EV4" s="20" t="s">
        <v>99</v>
      </c>
      <c r="EW4" s="21" t="s">
        <v>100</v>
      </c>
      <c r="EX4" s="21" t="s">
        <v>101</v>
      </c>
      <c r="EY4" s="19" t="s">
        <v>98</v>
      </c>
      <c r="EZ4" s="20" t="s">
        <v>99</v>
      </c>
      <c r="FA4" s="21" t="s">
        <v>100</v>
      </c>
      <c r="FB4" s="21" t="s">
        <v>101</v>
      </c>
      <c r="FC4" s="19" t="s">
        <v>98</v>
      </c>
      <c r="FD4" s="20" t="s">
        <v>99</v>
      </c>
      <c r="FE4" s="21" t="s">
        <v>100</v>
      </c>
      <c r="FF4" s="21" t="s">
        <v>101</v>
      </c>
      <c r="FG4" s="19" t="s">
        <v>98</v>
      </c>
      <c r="FH4" s="20" t="s">
        <v>99</v>
      </c>
      <c r="FI4" s="21" t="s">
        <v>100</v>
      </c>
      <c r="FJ4" s="21" t="s">
        <v>101</v>
      </c>
      <c r="FK4" s="19" t="s">
        <v>98</v>
      </c>
      <c r="FL4" s="20" t="s">
        <v>99</v>
      </c>
      <c r="FM4" s="21" t="s">
        <v>100</v>
      </c>
      <c r="FN4" s="21" t="s">
        <v>101</v>
      </c>
      <c r="FO4" s="105" t="s">
        <v>98</v>
      </c>
      <c r="FP4" s="106" t="s">
        <v>99</v>
      </c>
      <c r="FQ4" s="107" t="s">
        <v>100</v>
      </c>
      <c r="FR4" s="107" t="s">
        <v>101</v>
      </c>
    </row>
    <row r="5" spans="1:174" ht="12" customHeight="1" x14ac:dyDescent="0.25">
      <c r="A5" s="22">
        <v>1</v>
      </c>
      <c r="B5" s="23" t="s">
        <v>62</v>
      </c>
      <c r="C5" s="24">
        <v>7575</v>
      </c>
      <c r="D5" s="72" t="s">
        <v>63</v>
      </c>
      <c r="E5" s="83">
        <v>1203</v>
      </c>
      <c r="F5" s="25">
        <f>C5*E5</f>
        <v>9112725</v>
      </c>
      <c r="G5" s="24">
        <v>7575</v>
      </c>
      <c r="H5" s="72" t="s">
        <v>63</v>
      </c>
      <c r="I5" s="83">
        <v>1281</v>
      </c>
      <c r="J5" s="25">
        <f t="shared" ref="J5:J30" si="0">G5*I5</f>
        <v>9703575</v>
      </c>
      <c r="K5" s="24">
        <v>7575</v>
      </c>
      <c r="L5" s="72" t="s">
        <v>63</v>
      </c>
      <c r="M5" s="83">
        <v>1195</v>
      </c>
      <c r="N5" s="25">
        <f t="shared" ref="N5:N30" si="1">K5*M5</f>
        <v>9052125</v>
      </c>
      <c r="O5" s="24">
        <v>7575</v>
      </c>
      <c r="P5" s="72" t="s">
        <v>63</v>
      </c>
      <c r="Q5" s="119">
        <v>1199</v>
      </c>
      <c r="R5" s="25">
        <f t="shared" ref="R5:R30" si="2">O5*Q5</f>
        <v>9082425</v>
      </c>
      <c r="S5" s="24">
        <v>7575</v>
      </c>
      <c r="T5" s="72" t="s">
        <v>63</v>
      </c>
      <c r="U5" s="83">
        <v>1206</v>
      </c>
      <c r="V5" s="25">
        <f t="shared" ref="V5:V30" si="3">S5*U5</f>
        <v>9135450</v>
      </c>
      <c r="W5" s="24">
        <v>7575</v>
      </c>
      <c r="X5" s="72" t="s">
        <v>63</v>
      </c>
      <c r="Y5" s="83">
        <v>1205</v>
      </c>
      <c r="Z5" s="25">
        <f t="shared" ref="Z5:Z30" si="4">W5*Y5</f>
        <v>9127875</v>
      </c>
      <c r="AA5" s="24">
        <v>7575</v>
      </c>
      <c r="AB5" s="72" t="s">
        <v>63</v>
      </c>
      <c r="AC5" s="83">
        <v>1206</v>
      </c>
      <c r="AD5" s="25">
        <f t="shared" ref="AD5:AD30" si="5">AA5*AC5</f>
        <v>9135450</v>
      </c>
      <c r="AE5" s="24">
        <v>7575</v>
      </c>
      <c r="AF5" s="72" t="s">
        <v>63</v>
      </c>
      <c r="AG5" s="83">
        <v>1203</v>
      </c>
      <c r="AH5" s="25">
        <f t="shared" ref="AH5:AH30" si="6">AE5*AG5</f>
        <v>9112725</v>
      </c>
      <c r="AI5" s="24">
        <v>7575</v>
      </c>
      <c r="AJ5" s="72" t="s">
        <v>63</v>
      </c>
      <c r="AK5" s="83">
        <v>1193.3699999999999</v>
      </c>
      <c r="AL5" s="25">
        <f t="shared" ref="AL5:AL30" si="7">AI5*AK5</f>
        <v>9039777.75</v>
      </c>
      <c r="AM5" s="24">
        <v>7575</v>
      </c>
      <c r="AN5" s="72" t="s">
        <v>63</v>
      </c>
      <c r="AO5" s="83">
        <v>1203</v>
      </c>
      <c r="AP5" s="25">
        <f t="shared" ref="AP5:AP30" si="8">AM5*AO5</f>
        <v>9112725</v>
      </c>
      <c r="AQ5" s="24">
        <v>7575</v>
      </c>
      <c r="AR5" s="72" t="s">
        <v>63</v>
      </c>
      <c r="AS5" s="101">
        <v>1200</v>
      </c>
      <c r="AT5" s="25">
        <f>AQ5*AS5</f>
        <v>9090000</v>
      </c>
      <c r="AU5" s="24">
        <v>7575</v>
      </c>
      <c r="AV5" s="72" t="s">
        <v>63</v>
      </c>
      <c r="AW5" s="83">
        <v>1197</v>
      </c>
      <c r="AX5" s="25">
        <f t="shared" ref="AX5:AX30" si="9">AU5*AW5</f>
        <v>9067275</v>
      </c>
      <c r="AY5" s="24">
        <v>7575</v>
      </c>
      <c r="AZ5" s="72" t="s">
        <v>63</v>
      </c>
      <c r="BA5" s="83">
        <v>1284</v>
      </c>
      <c r="BB5" s="25">
        <f t="shared" ref="BB5:BB16" si="10">AY5*BA5</f>
        <v>9726300</v>
      </c>
      <c r="BC5" s="24">
        <v>7575</v>
      </c>
      <c r="BD5" s="72" t="s">
        <v>63</v>
      </c>
      <c r="BE5" s="83">
        <v>1204</v>
      </c>
      <c r="BF5" s="25">
        <f t="shared" ref="BF5:BF30" si="11">BC5*BE5</f>
        <v>9120300</v>
      </c>
      <c r="BG5" s="24">
        <v>7575</v>
      </c>
      <c r="BH5" s="72" t="s">
        <v>63</v>
      </c>
      <c r="BI5" s="55">
        <v>1194</v>
      </c>
      <c r="BJ5" s="25">
        <f t="shared" ref="BJ5:BJ30" si="12">BG5*BI5</f>
        <v>9044550</v>
      </c>
      <c r="BK5" s="24">
        <v>7575</v>
      </c>
      <c r="BL5" s="72" t="s">
        <v>63</v>
      </c>
      <c r="BM5" s="83">
        <v>1271</v>
      </c>
      <c r="BN5" s="25">
        <f t="shared" ref="BN5:BN30" si="13">BK5*BM5</f>
        <v>9627825</v>
      </c>
      <c r="BO5" s="24">
        <v>7575</v>
      </c>
      <c r="BP5" s="72" t="s">
        <v>63</v>
      </c>
      <c r="BQ5" s="83">
        <v>1216</v>
      </c>
      <c r="BR5" s="25">
        <f t="shared" ref="BR5:BR30" si="14">BO5*BQ5</f>
        <v>9211200</v>
      </c>
      <c r="BS5" s="24">
        <v>7575</v>
      </c>
      <c r="BT5" s="72" t="s">
        <v>63</v>
      </c>
      <c r="BU5" s="74">
        <v>1197</v>
      </c>
      <c r="BV5" s="84">
        <f t="shared" ref="BV5:BV30" si="15">BS5*BU5</f>
        <v>9067275</v>
      </c>
      <c r="BW5" s="24">
        <v>7575</v>
      </c>
      <c r="BX5" s="72" t="s">
        <v>63</v>
      </c>
      <c r="BY5" s="63">
        <v>1156</v>
      </c>
      <c r="BZ5" s="25">
        <f t="shared" ref="BZ5:BZ30" si="16">BW5*BY5</f>
        <v>8756700</v>
      </c>
      <c r="CA5" s="24">
        <v>7575</v>
      </c>
      <c r="CB5" s="72" t="s">
        <v>63</v>
      </c>
      <c r="CC5" s="63">
        <v>1204.3900000000001</v>
      </c>
      <c r="CD5" s="25">
        <f t="shared" ref="CD5:CD30" si="17">CA5*CC5</f>
        <v>9123254.25</v>
      </c>
      <c r="CE5" s="108">
        <v>7575</v>
      </c>
      <c r="CF5" s="109" t="s">
        <v>63</v>
      </c>
      <c r="CG5" s="110"/>
      <c r="CH5" s="111">
        <f t="shared" ref="CH5:CH30" si="18">CE5*CG5</f>
        <v>0</v>
      </c>
      <c r="CI5" s="108">
        <v>7575</v>
      </c>
      <c r="CJ5" s="109" t="s">
        <v>63</v>
      </c>
      <c r="CK5" s="110"/>
      <c r="CL5" s="111">
        <f t="shared" ref="CL5:CL30" si="19">CI5*CK5</f>
        <v>0</v>
      </c>
      <c r="CM5" s="24">
        <v>7575</v>
      </c>
      <c r="CN5" s="72" t="s">
        <v>63</v>
      </c>
      <c r="CO5" s="63">
        <v>1215</v>
      </c>
      <c r="CP5" s="25">
        <f t="shared" ref="CP5:CP30" si="20">CM5*CO5</f>
        <v>9203625</v>
      </c>
      <c r="CQ5" s="24">
        <v>7575</v>
      </c>
      <c r="CR5" s="72" t="s">
        <v>63</v>
      </c>
      <c r="CS5" s="63">
        <v>1197</v>
      </c>
      <c r="CT5" s="25">
        <f t="shared" ref="CT5:CT30" si="21">CQ5*CS5</f>
        <v>9067275</v>
      </c>
      <c r="CU5" s="24">
        <v>7575</v>
      </c>
      <c r="CV5" s="72" t="s">
        <v>63</v>
      </c>
      <c r="CW5" s="63">
        <v>1199</v>
      </c>
      <c r="CX5" s="25">
        <f t="shared" ref="CX5:CX30" si="22">CU5*CW5</f>
        <v>9082425</v>
      </c>
      <c r="CY5" s="24">
        <v>7575</v>
      </c>
      <c r="CZ5" s="72" t="s">
        <v>63</v>
      </c>
      <c r="DA5" s="63">
        <v>1258</v>
      </c>
      <c r="DB5" s="25">
        <f t="shared" ref="DB5:DB30" si="23">CY5*DA5</f>
        <v>9529350</v>
      </c>
      <c r="DC5" s="24">
        <v>7575</v>
      </c>
      <c r="DD5" s="72" t="s">
        <v>63</v>
      </c>
      <c r="DE5" s="63">
        <v>1220</v>
      </c>
      <c r="DF5" s="25">
        <f t="shared" ref="DF5:DF30" si="24">DC5*DE5</f>
        <v>9241500</v>
      </c>
      <c r="DG5" s="108">
        <v>7575</v>
      </c>
      <c r="DH5" s="109" t="s">
        <v>63</v>
      </c>
      <c r="DI5" s="110"/>
      <c r="DJ5" s="111">
        <f t="shared" ref="DJ5:DJ30" si="25">DG5*DI5</f>
        <v>0</v>
      </c>
      <c r="DK5" s="24">
        <v>7575</v>
      </c>
      <c r="DL5" s="72" t="s">
        <v>63</v>
      </c>
      <c r="DM5" s="63">
        <v>1276</v>
      </c>
      <c r="DN5" s="25">
        <f t="shared" ref="DN5:DN30" si="26">DK5*DM5</f>
        <v>9665700</v>
      </c>
      <c r="DO5" s="24">
        <v>7575</v>
      </c>
      <c r="DP5" s="72" t="s">
        <v>63</v>
      </c>
      <c r="DQ5" s="63">
        <v>1194</v>
      </c>
      <c r="DR5" s="25">
        <f t="shared" ref="DR5:DR30" si="27">DO5*DQ5</f>
        <v>9044550</v>
      </c>
      <c r="DS5" s="24">
        <v>7575</v>
      </c>
      <c r="DT5" s="72" t="s">
        <v>63</v>
      </c>
      <c r="DU5" s="63">
        <v>1216.42</v>
      </c>
      <c r="DV5" s="25">
        <f t="shared" ref="DV5:DV30" si="28">DS5*DU5</f>
        <v>9214381.5</v>
      </c>
      <c r="DW5" s="24">
        <v>7575</v>
      </c>
      <c r="DX5" s="72" t="s">
        <v>63</v>
      </c>
      <c r="DY5" s="63">
        <v>1277</v>
      </c>
      <c r="DZ5" s="25">
        <f t="shared" ref="DZ5:DZ30" si="29">DW5*DY5</f>
        <v>9673275</v>
      </c>
      <c r="EA5" s="24">
        <v>7575</v>
      </c>
      <c r="EB5" s="72" t="s">
        <v>63</v>
      </c>
      <c r="EC5" s="63">
        <v>1100</v>
      </c>
      <c r="ED5" s="25">
        <f t="shared" ref="ED5:ED30" si="30">EA5*EC5</f>
        <v>8332500</v>
      </c>
      <c r="EE5" s="24">
        <v>7575</v>
      </c>
      <c r="EF5" s="72" t="s">
        <v>63</v>
      </c>
      <c r="EG5" s="63">
        <v>1252</v>
      </c>
      <c r="EH5" s="25">
        <f t="shared" ref="EH5:EH30" si="31">EE5*EG5</f>
        <v>9483900</v>
      </c>
      <c r="EI5" s="24">
        <v>7575</v>
      </c>
      <c r="EJ5" s="72" t="s">
        <v>63</v>
      </c>
      <c r="EK5" s="63">
        <v>1195</v>
      </c>
      <c r="EL5" s="25">
        <f t="shared" ref="EL5:EL30" si="32">EI5*EK5</f>
        <v>9052125</v>
      </c>
      <c r="EM5" s="24">
        <v>7575</v>
      </c>
      <c r="EN5" s="72" t="s">
        <v>63</v>
      </c>
      <c r="EO5" s="63">
        <v>1271</v>
      </c>
      <c r="EP5" s="25">
        <f t="shared" ref="EP5:EP30" si="33">EM5*EO5</f>
        <v>9627825</v>
      </c>
      <c r="EQ5" s="24">
        <v>7575</v>
      </c>
      <c r="ER5" s="72" t="s">
        <v>63</v>
      </c>
      <c r="ES5" s="63">
        <v>1207</v>
      </c>
      <c r="ET5" s="25">
        <f t="shared" ref="ET5:ET30" si="34">EQ5*ES5</f>
        <v>9143025</v>
      </c>
      <c r="EU5" s="24">
        <v>7575</v>
      </c>
      <c r="EV5" s="72" t="s">
        <v>63</v>
      </c>
      <c r="EW5" s="63">
        <v>1195</v>
      </c>
      <c r="EX5" s="25">
        <f t="shared" ref="EX5:EX30" si="35">EU5*EW5</f>
        <v>9052125</v>
      </c>
      <c r="EY5" s="24">
        <v>7575</v>
      </c>
      <c r="EZ5" s="72" t="s">
        <v>63</v>
      </c>
      <c r="FA5" s="63">
        <v>1278</v>
      </c>
      <c r="FB5" s="25">
        <f t="shared" ref="FB5:FB30" si="36">EY5*FA5</f>
        <v>9680850</v>
      </c>
      <c r="FC5" s="24">
        <v>7575</v>
      </c>
      <c r="FD5" s="72" t="s">
        <v>63</v>
      </c>
      <c r="FE5" s="63">
        <v>1198</v>
      </c>
      <c r="FF5" s="25">
        <f t="shared" ref="FF5:FF30" si="37">FC5*FE5</f>
        <v>9074850</v>
      </c>
      <c r="FG5" s="24">
        <v>7575</v>
      </c>
      <c r="FH5" s="72" t="s">
        <v>63</v>
      </c>
      <c r="FI5" s="63">
        <v>1284</v>
      </c>
      <c r="FJ5" s="25">
        <f t="shared" ref="FJ5:FJ30" si="38">FG5*FI5</f>
        <v>9726300</v>
      </c>
      <c r="FK5" s="24">
        <v>7575</v>
      </c>
      <c r="FL5" s="72" t="s">
        <v>63</v>
      </c>
      <c r="FM5" s="63">
        <v>1194</v>
      </c>
      <c r="FN5" s="25">
        <f t="shared" ref="FN5:FN30" si="39">FK5*FM5</f>
        <v>9044550</v>
      </c>
      <c r="FO5" s="108">
        <v>7575</v>
      </c>
      <c r="FP5" s="109" t="s">
        <v>63</v>
      </c>
      <c r="FQ5" s="110"/>
      <c r="FR5" s="111">
        <f t="shared" ref="FR5:FR30" si="40">FO5*FQ5</f>
        <v>0</v>
      </c>
    </row>
    <row r="6" spans="1:174" ht="12" customHeight="1" x14ac:dyDescent="0.25">
      <c r="A6" s="22">
        <v>2</v>
      </c>
      <c r="B6" s="23" t="s">
        <v>65</v>
      </c>
      <c r="C6" s="24">
        <v>2977</v>
      </c>
      <c r="D6" s="72" t="s">
        <v>66</v>
      </c>
      <c r="E6" s="83">
        <v>31980</v>
      </c>
      <c r="F6" s="25">
        <f t="shared" ref="F6:F30" si="41">C6*E6</f>
        <v>95204460</v>
      </c>
      <c r="G6" s="24">
        <v>2977</v>
      </c>
      <c r="H6" s="72" t="s">
        <v>66</v>
      </c>
      <c r="I6" s="83">
        <v>34298</v>
      </c>
      <c r="J6" s="25">
        <f t="shared" si="0"/>
        <v>102105146</v>
      </c>
      <c r="K6" s="24">
        <v>2977</v>
      </c>
      <c r="L6" s="72" t="s">
        <v>66</v>
      </c>
      <c r="M6" s="83">
        <v>31975</v>
      </c>
      <c r="N6" s="25">
        <f t="shared" si="1"/>
        <v>95189575</v>
      </c>
      <c r="O6" s="24">
        <v>2977</v>
      </c>
      <c r="P6" s="72" t="s">
        <v>66</v>
      </c>
      <c r="Q6" s="119">
        <v>32102</v>
      </c>
      <c r="R6" s="25">
        <f t="shared" si="2"/>
        <v>95567654</v>
      </c>
      <c r="S6" s="24">
        <v>2977</v>
      </c>
      <c r="T6" s="72" t="s">
        <v>66</v>
      </c>
      <c r="U6" s="83">
        <v>32271</v>
      </c>
      <c r="V6" s="25">
        <f t="shared" si="3"/>
        <v>96070767</v>
      </c>
      <c r="W6" s="24">
        <v>2977</v>
      </c>
      <c r="X6" s="72" t="s">
        <v>66</v>
      </c>
      <c r="Y6" s="83">
        <v>32264</v>
      </c>
      <c r="Z6" s="25">
        <f t="shared" si="4"/>
        <v>96049928</v>
      </c>
      <c r="AA6" s="24">
        <v>2977</v>
      </c>
      <c r="AB6" s="72" t="s">
        <v>66</v>
      </c>
      <c r="AC6" s="83">
        <v>32271</v>
      </c>
      <c r="AD6" s="25">
        <f t="shared" si="5"/>
        <v>96070767</v>
      </c>
      <c r="AE6" s="24">
        <v>2977</v>
      </c>
      <c r="AF6" s="72" t="s">
        <v>66</v>
      </c>
      <c r="AG6" s="83">
        <v>32209</v>
      </c>
      <c r="AH6" s="25">
        <f t="shared" si="6"/>
        <v>95886193</v>
      </c>
      <c r="AI6" s="24">
        <v>2977</v>
      </c>
      <c r="AJ6" s="72" t="s">
        <v>66</v>
      </c>
      <c r="AK6" s="83">
        <v>31941.27</v>
      </c>
      <c r="AL6" s="25">
        <f t="shared" si="7"/>
        <v>95089160.790000007</v>
      </c>
      <c r="AM6" s="24">
        <v>2977</v>
      </c>
      <c r="AN6" s="72" t="s">
        <v>66</v>
      </c>
      <c r="AO6" s="83">
        <v>32188</v>
      </c>
      <c r="AP6" s="25">
        <f t="shared" si="8"/>
        <v>95823676</v>
      </c>
      <c r="AQ6" s="24">
        <v>2977</v>
      </c>
      <c r="AR6" s="72" t="s">
        <v>66</v>
      </c>
      <c r="AS6" s="100">
        <v>32106</v>
      </c>
      <c r="AT6" s="84">
        <f>AQ6*AS6</f>
        <v>95579562</v>
      </c>
      <c r="AU6" s="24">
        <v>2977</v>
      </c>
      <c r="AV6" s="72" t="s">
        <v>66</v>
      </c>
      <c r="AW6" s="83">
        <v>32027</v>
      </c>
      <c r="AX6" s="25">
        <f t="shared" si="9"/>
        <v>95344379</v>
      </c>
      <c r="AY6" s="24">
        <v>2977</v>
      </c>
      <c r="AZ6" s="72" t="s">
        <v>66</v>
      </c>
      <c r="BA6" s="83">
        <v>34367</v>
      </c>
      <c r="BB6" s="25">
        <f t="shared" si="10"/>
        <v>102310559</v>
      </c>
      <c r="BC6" s="24">
        <v>2977</v>
      </c>
      <c r="BD6" s="72" t="s">
        <v>66</v>
      </c>
      <c r="BE6" s="83">
        <v>32216</v>
      </c>
      <c r="BF6" s="25">
        <f t="shared" si="11"/>
        <v>95907032</v>
      </c>
      <c r="BG6" s="24">
        <v>2977</v>
      </c>
      <c r="BH6" s="72" t="s">
        <v>66</v>
      </c>
      <c r="BI6" s="55">
        <v>31970</v>
      </c>
      <c r="BJ6" s="25">
        <f t="shared" si="12"/>
        <v>95174690</v>
      </c>
      <c r="BK6" s="24">
        <v>2977</v>
      </c>
      <c r="BL6" s="72" t="s">
        <v>66</v>
      </c>
      <c r="BM6" s="83">
        <v>34023</v>
      </c>
      <c r="BN6" s="25">
        <f t="shared" si="13"/>
        <v>101286471</v>
      </c>
      <c r="BO6" s="24">
        <v>2977</v>
      </c>
      <c r="BP6" s="72" t="s">
        <v>66</v>
      </c>
      <c r="BQ6" s="83">
        <v>32558</v>
      </c>
      <c r="BR6" s="25">
        <f t="shared" si="14"/>
        <v>96925166</v>
      </c>
      <c r="BS6" s="24">
        <v>2977</v>
      </c>
      <c r="BT6" s="72" t="s">
        <v>66</v>
      </c>
      <c r="BU6" s="74">
        <v>32032</v>
      </c>
      <c r="BV6" s="84">
        <f t="shared" si="15"/>
        <v>95359264</v>
      </c>
      <c r="BW6" s="24">
        <v>2977</v>
      </c>
      <c r="BX6" s="72" t="s">
        <v>66</v>
      </c>
      <c r="BY6" s="63">
        <v>30930</v>
      </c>
      <c r="BZ6" s="25">
        <f t="shared" si="16"/>
        <v>92078610</v>
      </c>
      <c r="CA6" s="24">
        <v>2977</v>
      </c>
      <c r="CB6" s="72" t="s">
        <v>66</v>
      </c>
      <c r="CC6" s="63">
        <v>32236.25</v>
      </c>
      <c r="CD6" s="25">
        <f t="shared" si="17"/>
        <v>95967316.25</v>
      </c>
      <c r="CE6" s="108">
        <v>2977</v>
      </c>
      <c r="CF6" s="109" t="s">
        <v>66</v>
      </c>
      <c r="CG6" s="110"/>
      <c r="CH6" s="111">
        <f t="shared" si="18"/>
        <v>0</v>
      </c>
      <c r="CI6" s="108">
        <v>2977</v>
      </c>
      <c r="CJ6" s="109" t="s">
        <v>66</v>
      </c>
      <c r="CK6" s="110"/>
      <c r="CL6" s="111">
        <f t="shared" si="19"/>
        <v>0</v>
      </c>
      <c r="CM6" s="24">
        <v>2977</v>
      </c>
      <c r="CN6" s="72" t="s">
        <v>66</v>
      </c>
      <c r="CO6" s="63">
        <v>32515</v>
      </c>
      <c r="CP6" s="25">
        <f t="shared" si="20"/>
        <v>96797155</v>
      </c>
      <c r="CQ6" s="24">
        <v>2977</v>
      </c>
      <c r="CR6" s="72" t="s">
        <v>66</v>
      </c>
      <c r="CS6" s="63">
        <v>32037</v>
      </c>
      <c r="CT6" s="25">
        <f t="shared" si="21"/>
        <v>95374149</v>
      </c>
      <c r="CU6" s="24">
        <v>2977</v>
      </c>
      <c r="CV6" s="72" t="s">
        <v>66</v>
      </c>
      <c r="CW6" s="63">
        <v>32092</v>
      </c>
      <c r="CX6" s="25">
        <f t="shared" si="22"/>
        <v>95537884</v>
      </c>
      <c r="CY6" s="24">
        <v>2977</v>
      </c>
      <c r="CZ6" s="72" t="s">
        <v>66</v>
      </c>
      <c r="DA6" s="63">
        <v>33679</v>
      </c>
      <c r="DB6" s="25">
        <f t="shared" si="23"/>
        <v>100262383</v>
      </c>
      <c r="DC6" s="24">
        <v>2977</v>
      </c>
      <c r="DD6" s="72" t="s">
        <v>66</v>
      </c>
      <c r="DE6" s="63">
        <v>29212</v>
      </c>
      <c r="DF6" s="25">
        <f t="shared" si="24"/>
        <v>86964124</v>
      </c>
      <c r="DG6" s="108">
        <v>2977</v>
      </c>
      <c r="DH6" s="109" t="s">
        <v>66</v>
      </c>
      <c r="DI6" s="110"/>
      <c r="DJ6" s="111">
        <f t="shared" si="25"/>
        <v>0</v>
      </c>
      <c r="DK6" s="24">
        <v>2977</v>
      </c>
      <c r="DL6" s="72" t="s">
        <v>66</v>
      </c>
      <c r="DM6" s="63">
        <v>34160</v>
      </c>
      <c r="DN6" s="25">
        <f t="shared" si="26"/>
        <v>101694320</v>
      </c>
      <c r="DO6" s="24">
        <v>2977</v>
      </c>
      <c r="DP6" s="72" t="s">
        <v>66</v>
      </c>
      <c r="DQ6" s="63">
        <v>31964</v>
      </c>
      <c r="DR6" s="25">
        <f t="shared" si="27"/>
        <v>95156828</v>
      </c>
      <c r="DS6" s="24">
        <v>2977</v>
      </c>
      <c r="DT6" s="72" t="s">
        <v>66</v>
      </c>
      <c r="DU6" s="63">
        <v>32558.09</v>
      </c>
      <c r="DV6" s="25">
        <f t="shared" si="28"/>
        <v>96925433.930000007</v>
      </c>
      <c r="DW6" s="24">
        <v>2977</v>
      </c>
      <c r="DX6" s="72" t="s">
        <v>66</v>
      </c>
      <c r="DY6" s="63">
        <v>34195</v>
      </c>
      <c r="DZ6" s="25">
        <f t="shared" si="29"/>
        <v>101798515</v>
      </c>
      <c r="EA6" s="24">
        <v>2977</v>
      </c>
      <c r="EB6" s="72" t="s">
        <v>66</v>
      </c>
      <c r="EC6" s="63">
        <v>32000</v>
      </c>
      <c r="ED6" s="25">
        <f t="shared" si="30"/>
        <v>95264000</v>
      </c>
      <c r="EE6" s="24">
        <v>2977</v>
      </c>
      <c r="EF6" s="72" t="s">
        <v>66</v>
      </c>
      <c r="EG6" s="63">
        <v>31858</v>
      </c>
      <c r="EH6" s="25">
        <f t="shared" si="31"/>
        <v>94841266</v>
      </c>
      <c r="EI6" s="24">
        <v>2977</v>
      </c>
      <c r="EJ6" s="72" t="s">
        <v>66</v>
      </c>
      <c r="EK6" s="63">
        <v>32006</v>
      </c>
      <c r="EL6" s="25">
        <f t="shared" si="32"/>
        <v>95281862</v>
      </c>
      <c r="EM6" s="24">
        <v>2977</v>
      </c>
      <c r="EN6" s="72" t="s">
        <v>66</v>
      </c>
      <c r="EO6" s="63">
        <v>34023</v>
      </c>
      <c r="EP6" s="25">
        <f t="shared" si="33"/>
        <v>101286471</v>
      </c>
      <c r="EQ6" s="24">
        <v>2977</v>
      </c>
      <c r="ER6" s="72" t="s">
        <v>66</v>
      </c>
      <c r="ES6" s="63">
        <v>32305</v>
      </c>
      <c r="ET6" s="25">
        <f t="shared" si="34"/>
        <v>96171985</v>
      </c>
      <c r="EU6" s="24">
        <v>2977</v>
      </c>
      <c r="EV6" s="72" t="s">
        <v>66</v>
      </c>
      <c r="EW6" s="63">
        <v>31985</v>
      </c>
      <c r="EX6" s="25">
        <f t="shared" si="35"/>
        <v>95219345</v>
      </c>
      <c r="EY6" s="24">
        <v>2977</v>
      </c>
      <c r="EZ6" s="72" t="s">
        <v>66</v>
      </c>
      <c r="FA6" s="63">
        <v>31102</v>
      </c>
      <c r="FB6" s="25">
        <f t="shared" si="36"/>
        <v>92590654</v>
      </c>
      <c r="FC6" s="24">
        <v>2977</v>
      </c>
      <c r="FD6" s="72" t="s">
        <v>66</v>
      </c>
      <c r="FE6" s="63">
        <v>32074</v>
      </c>
      <c r="FF6" s="25">
        <f t="shared" si="37"/>
        <v>95484298</v>
      </c>
      <c r="FG6" s="24">
        <v>2977</v>
      </c>
      <c r="FH6" s="72" t="s">
        <v>66</v>
      </c>
      <c r="FI6" s="63">
        <v>34367</v>
      </c>
      <c r="FJ6" s="25">
        <f t="shared" si="38"/>
        <v>102310559</v>
      </c>
      <c r="FK6" s="24">
        <v>2977</v>
      </c>
      <c r="FL6" s="72" t="s">
        <v>66</v>
      </c>
      <c r="FM6" s="63">
        <v>31961</v>
      </c>
      <c r="FN6" s="25">
        <f t="shared" si="39"/>
        <v>95147897</v>
      </c>
      <c r="FO6" s="108">
        <v>2977</v>
      </c>
      <c r="FP6" s="109" t="s">
        <v>66</v>
      </c>
      <c r="FQ6" s="110"/>
      <c r="FR6" s="111">
        <f t="shared" si="40"/>
        <v>0</v>
      </c>
    </row>
    <row r="7" spans="1:174" ht="12" customHeight="1" x14ac:dyDescent="0.25">
      <c r="A7" s="22">
        <v>3</v>
      </c>
      <c r="B7" s="23" t="s">
        <v>67</v>
      </c>
      <c r="C7" s="24">
        <v>8208</v>
      </c>
      <c r="D7" s="72" t="s">
        <v>66</v>
      </c>
      <c r="E7" s="83">
        <v>67909</v>
      </c>
      <c r="F7" s="25">
        <f t="shared" ref="F7:F16" si="42">C7*E7</f>
        <v>557397072</v>
      </c>
      <c r="G7" s="24">
        <v>8208</v>
      </c>
      <c r="H7" s="72" t="s">
        <v>66</v>
      </c>
      <c r="I7" s="83">
        <v>65962</v>
      </c>
      <c r="J7" s="25">
        <f t="shared" ref="J7:J16" si="43">G7*I7</f>
        <v>541416096</v>
      </c>
      <c r="K7" s="24">
        <v>8208</v>
      </c>
      <c r="L7" s="72" t="s">
        <v>66</v>
      </c>
      <c r="M7" s="83">
        <v>67440</v>
      </c>
      <c r="N7" s="25">
        <f t="shared" ref="N7:N16" si="44">K7*M7</f>
        <v>553547520</v>
      </c>
      <c r="O7" s="24">
        <v>8208</v>
      </c>
      <c r="P7" s="72" t="s">
        <v>66</v>
      </c>
      <c r="Q7" s="119">
        <v>67708</v>
      </c>
      <c r="R7" s="25">
        <f t="shared" ref="R7:R16" si="45">O7*Q7</f>
        <v>555747264</v>
      </c>
      <c r="S7" s="24">
        <v>8208</v>
      </c>
      <c r="T7" s="72" t="s">
        <v>66</v>
      </c>
      <c r="U7" s="83">
        <v>67774</v>
      </c>
      <c r="V7" s="25">
        <f t="shared" ref="V7:V16" si="46">S7*U7</f>
        <v>556288992</v>
      </c>
      <c r="W7" s="24">
        <v>8208</v>
      </c>
      <c r="X7" s="72" t="s">
        <v>66</v>
      </c>
      <c r="Y7" s="83">
        <v>68050</v>
      </c>
      <c r="Z7" s="25">
        <f t="shared" ref="Z7:Z16" si="47">W7*Y7</f>
        <v>558554400</v>
      </c>
      <c r="AA7" s="24">
        <v>8208</v>
      </c>
      <c r="AB7" s="72" t="s">
        <v>66</v>
      </c>
      <c r="AC7" s="83">
        <v>68064</v>
      </c>
      <c r="AD7" s="25">
        <f t="shared" ref="AD7:AD16" si="48">AA7*AC7</f>
        <v>558669312</v>
      </c>
      <c r="AE7" s="24">
        <v>8208</v>
      </c>
      <c r="AF7" s="72" t="s">
        <v>66</v>
      </c>
      <c r="AG7" s="83">
        <v>67934</v>
      </c>
      <c r="AH7" s="25">
        <f t="shared" ref="AH7:AH16" si="49">AE7*AG7</f>
        <v>557602272</v>
      </c>
      <c r="AI7" s="24">
        <v>8208</v>
      </c>
      <c r="AJ7" s="72" t="s">
        <v>66</v>
      </c>
      <c r="AK7" s="83">
        <v>67369.72</v>
      </c>
      <c r="AL7" s="25">
        <f t="shared" ref="AL7:AL16" si="50">AI7*AK7</f>
        <v>552970661.75999999</v>
      </c>
      <c r="AM7" s="24">
        <v>8208</v>
      </c>
      <c r="AN7" s="72" t="s">
        <v>66</v>
      </c>
      <c r="AO7" s="83">
        <v>67890</v>
      </c>
      <c r="AP7" s="25">
        <f t="shared" ref="AP7:AP16" si="51">AM7*AO7</f>
        <v>557241120</v>
      </c>
      <c r="AQ7" s="24">
        <v>8208</v>
      </c>
      <c r="AR7" s="72" t="s">
        <v>66</v>
      </c>
      <c r="AS7" s="102">
        <v>67716</v>
      </c>
      <c r="AT7" s="25">
        <f t="shared" ref="AT7:AT16" si="52">AQ7*AS7</f>
        <v>555812928</v>
      </c>
      <c r="AU7" s="24">
        <v>8208</v>
      </c>
      <c r="AV7" s="72" t="s">
        <v>66</v>
      </c>
      <c r="AW7" s="83">
        <v>67551</v>
      </c>
      <c r="AX7" s="25">
        <f t="shared" ref="AX7:AX16" si="53">AU7*AW7</f>
        <v>554458608</v>
      </c>
      <c r="AY7" s="24">
        <v>8208</v>
      </c>
      <c r="AZ7" s="72" t="s">
        <v>66</v>
      </c>
      <c r="BA7" s="83">
        <v>56624</v>
      </c>
      <c r="BB7" s="25">
        <f t="shared" si="10"/>
        <v>464769792</v>
      </c>
      <c r="BC7" s="24">
        <v>8208</v>
      </c>
      <c r="BD7" s="72" t="s">
        <v>66</v>
      </c>
      <c r="BE7" s="83">
        <v>67948</v>
      </c>
      <c r="BF7" s="25">
        <f t="shared" ref="BF7:BF16" si="54">BC7*BE7</f>
        <v>557717184</v>
      </c>
      <c r="BG7" s="24">
        <v>8208</v>
      </c>
      <c r="BH7" s="72" t="s">
        <v>66</v>
      </c>
      <c r="BI7" s="55">
        <v>67431</v>
      </c>
      <c r="BJ7" s="25">
        <f t="shared" ref="BJ7:BJ16" si="55">BG7*BI7</f>
        <v>553473648</v>
      </c>
      <c r="BK7" s="24">
        <v>8208</v>
      </c>
      <c r="BL7" s="72" t="s">
        <v>66</v>
      </c>
      <c r="BM7" s="83">
        <v>45603</v>
      </c>
      <c r="BN7" s="25">
        <f t="shared" ref="BN7:BN16" si="56">BK7*BM7</f>
        <v>374309424</v>
      </c>
      <c r="BO7" s="24">
        <v>8208</v>
      </c>
      <c r="BP7" s="72" t="s">
        <v>66</v>
      </c>
      <c r="BQ7" s="83">
        <v>68671</v>
      </c>
      <c r="BR7" s="25">
        <f t="shared" ref="BR7:BR16" si="57">BO7*BQ7</f>
        <v>563651568</v>
      </c>
      <c r="BS7" s="24">
        <v>8208</v>
      </c>
      <c r="BT7" s="72" t="s">
        <v>66</v>
      </c>
      <c r="BU7" s="74">
        <v>67562</v>
      </c>
      <c r="BV7" s="84">
        <f t="shared" ref="BV7:BV16" si="58">BS7*BU7</f>
        <v>554548896</v>
      </c>
      <c r="BW7" s="24">
        <v>8208</v>
      </c>
      <c r="BX7" s="72" t="s">
        <v>66</v>
      </c>
      <c r="BY7" s="63">
        <v>65237</v>
      </c>
      <c r="BZ7" s="25">
        <f t="shared" ref="BZ7:BZ16" si="59">BW7*BY7</f>
        <v>535465296</v>
      </c>
      <c r="CA7" s="24">
        <v>8208</v>
      </c>
      <c r="CB7" s="72" t="s">
        <v>66</v>
      </c>
      <c r="CC7" s="63">
        <v>67991.87</v>
      </c>
      <c r="CD7" s="25">
        <f t="shared" ref="CD7:CD16" si="60">CA7*CC7</f>
        <v>558077268.95999992</v>
      </c>
      <c r="CE7" s="108">
        <v>8208</v>
      </c>
      <c r="CF7" s="109" t="s">
        <v>66</v>
      </c>
      <c r="CG7" s="110"/>
      <c r="CH7" s="111">
        <f t="shared" ref="CH7:CH16" si="61">CE7*CG7</f>
        <v>0</v>
      </c>
      <c r="CI7" s="108">
        <v>8208</v>
      </c>
      <c r="CJ7" s="109" t="s">
        <v>66</v>
      </c>
      <c r="CK7" s="110"/>
      <c r="CL7" s="111">
        <f t="shared" ref="CL7:CL16" si="62">CI7*CK7</f>
        <v>0</v>
      </c>
      <c r="CM7" s="24">
        <v>8208</v>
      </c>
      <c r="CN7" s="72" t="s">
        <v>66</v>
      </c>
      <c r="CO7" s="63">
        <v>68580</v>
      </c>
      <c r="CP7" s="25">
        <f t="shared" ref="CP7:CP16" si="63">CM7*CO7</f>
        <v>562904640</v>
      </c>
      <c r="CQ7" s="24">
        <v>8208</v>
      </c>
      <c r="CR7" s="72" t="s">
        <v>66</v>
      </c>
      <c r="CS7" s="63">
        <v>67571</v>
      </c>
      <c r="CT7" s="25">
        <f t="shared" ref="CT7:CT16" si="64">CQ7*CS7</f>
        <v>554622768</v>
      </c>
      <c r="CU7" s="24">
        <v>8208</v>
      </c>
      <c r="CV7" s="72" t="s">
        <v>66</v>
      </c>
      <c r="CW7" s="63">
        <v>67688</v>
      </c>
      <c r="CX7" s="25">
        <f t="shared" ref="CX7:CX16" si="65">CU7*CW7</f>
        <v>555583104</v>
      </c>
      <c r="CY7" s="24">
        <v>8208</v>
      </c>
      <c r="CZ7" s="72" t="s">
        <v>66</v>
      </c>
      <c r="DA7" s="63">
        <v>71036</v>
      </c>
      <c r="DB7" s="25">
        <f t="shared" ref="DB7:DB16" si="66">CY7*DA7</f>
        <v>583063488</v>
      </c>
      <c r="DC7" s="24">
        <v>8208</v>
      </c>
      <c r="DD7" s="72" t="s">
        <v>66</v>
      </c>
      <c r="DE7" s="63">
        <v>68862</v>
      </c>
      <c r="DF7" s="25">
        <f t="shared" ref="DF7:DF16" si="67">DC7*DE7</f>
        <v>565219296</v>
      </c>
      <c r="DG7" s="108">
        <v>8208</v>
      </c>
      <c r="DH7" s="109" t="s">
        <v>66</v>
      </c>
      <c r="DI7" s="110"/>
      <c r="DJ7" s="111">
        <f t="shared" ref="DJ7:DJ16" si="68">DG7*DI7</f>
        <v>0</v>
      </c>
      <c r="DK7" s="24">
        <v>8208</v>
      </c>
      <c r="DL7" s="72" t="s">
        <v>66</v>
      </c>
      <c r="DM7" s="63">
        <v>66324</v>
      </c>
      <c r="DN7" s="25">
        <f t="shared" ref="DN7:DN16" si="69">DK7*DM7</f>
        <v>544387392</v>
      </c>
      <c r="DO7" s="24">
        <v>8208</v>
      </c>
      <c r="DP7" s="72" t="s">
        <v>66</v>
      </c>
      <c r="DQ7" s="63">
        <v>67417</v>
      </c>
      <c r="DR7" s="25">
        <f t="shared" ref="DR7:DR16" si="70">DO7*DQ7</f>
        <v>553358736</v>
      </c>
      <c r="DS7" s="24">
        <v>8208</v>
      </c>
      <c r="DT7" s="72" t="s">
        <v>66</v>
      </c>
      <c r="DU7" s="63">
        <v>68670.7</v>
      </c>
      <c r="DV7" s="25">
        <f t="shared" ref="DV7:DV16" si="71">DS7*DU7</f>
        <v>563649105.60000002</v>
      </c>
      <c r="DW7" s="24">
        <v>8208</v>
      </c>
      <c r="DX7" s="72" t="s">
        <v>66</v>
      </c>
      <c r="DY7" s="63">
        <v>63497</v>
      </c>
      <c r="DZ7" s="25">
        <f t="shared" ref="DZ7:DZ16" si="72">DW7*DY7</f>
        <v>521183376</v>
      </c>
      <c r="EA7" s="24">
        <v>8208</v>
      </c>
      <c r="EB7" s="72" t="s">
        <v>66</v>
      </c>
      <c r="EC7" s="63">
        <v>70000</v>
      </c>
      <c r="ED7" s="25">
        <f t="shared" ref="ED7:ED16" si="73">EA7*EC7</f>
        <v>574560000</v>
      </c>
      <c r="EE7" s="24">
        <v>8208</v>
      </c>
      <c r="EF7" s="72" t="s">
        <v>66</v>
      </c>
      <c r="EG7" s="63">
        <v>70674</v>
      </c>
      <c r="EH7" s="25">
        <f t="shared" ref="EH7:EH16" si="74">EE7*EG7</f>
        <v>580092192</v>
      </c>
      <c r="EI7" s="24">
        <v>8208</v>
      </c>
      <c r="EJ7" s="72" t="s">
        <v>66</v>
      </c>
      <c r="EK7" s="63">
        <v>67506</v>
      </c>
      <c r="EL7" s="25">
        <f t="shared" ref="EL7:EL16" si="75">EI7*EK7</f>
        <v>554089248</v>
      </c>
      <c r="EM7" s="24">
        <v>8208</v>
      </c>
      <c r="EN7" s="72" t="s">
        <v>66</v>
      </c>
      <c r="EO7" s="63">
        <v>60888</v>
      </c>
      <c r="EP7" s="25">
        <f t="shared" ref="EP7:EP16" si="76">EM7*EO7</f>
        <v>499768704</v>
      </c>
      <c r="EQ7" s="24">
        <v>8208</v>
      </c>
      <c r="ER7" s="72" t="s">
        <v>66</v>
      </c>
      <c r="ES7" s="63">
        <v>70311</v>
      </c>
      <c r="ET7" s="25">
        <f t="shared" ref="ET7:ET16" si="77">EQ7*ES7</f>
        <v>577112688</v>
      </c>
      <c r="EU7" s="24">
        <v>8208</v>
      </c>
      <c r="EV7" s="72" t="s">
        <v>66</v>
      </c>
      <c r="EW7" s="63">
        <v>67463</v>
      </c>
      <c r="EX7" s="25">
        <f t="shared" si="35"/>
        <v>553736304</v>
      </c>
      <c r="EY7" s="24">
        <v>8208</v>
      </c>
      <c r="EZ7" s="72" t="s">
        <v>66</v>
      </c>
      <c r="FA7" s="63">
        <v>64150</v>
      </c>
      <c r="FB7" s="25">
        <f t="shared" si="36"/>
        <v>526543200</v>
      </c>
      <c r="FC7" s="24">
        <v>8208</v>
      </c>
      <c r="FD7" s="72" t="s">
        <v>66</v>
      </c>
      <c r="FE7" s="63">
        <v>67649</v>
      </c>
      <c r="FF7" s="25">
        <f t="shared" si="37"/>
        <v>555262992</v>
      </c>
      <c r="FG7" s="24">
        <v>8208</v>
      </c>
      <c r="FH7" s="72" t="s">
        <v>66</v>
      </c>
      <c r="FI7" s="63">
        <v>65391</v>
      </c>
      <c r="FJ7" s="25">
        <f t="shared" si="38"/>
        <v>536729328</v>
      </c>
      <c r="FK7" s="24">
        <v>8208</v>
      </c>
      <c r="FL7" s="72" t="s">
        <v>66</v>
      </c>
      <c r="FM7" s="63">
        <v>67412</v>
      </c>
      <c r="FN7" s="25">
        <f t="shared" si="39"/>
        <v>553317696</v>
      </c>
      <c r="FO7" s="108">
        <v>8208</v>
      </c>
      <c r="FP7" s="109" t="s">
        <v>66</v>
      </c>
      <c r="FQ7" s="110"/>
      <c r="FR7" s="111">
        <f t="shared" si="40"/>
        <v>0</v>
      </c>
    </row>
    <row r="8" spans="1:174" ht="12" customHeight="1" x14ac:dyDescent="0.25">
      <c r="A8" s="22">
        <v>4</v>
      </c>
      <c r="B8" s="23" t="s">
        <v>68</v>
      </c>
      <c r="C8" s="24">
        <v>525</v>
      </c>
      <c r="D8" s="72" t="s">
        <v>66</v>
      </c>
      <c r="E8" s="83">
        <v>20701</v>
      </c>
      <c r="F8" s="25">
        <f t="shared" si="42"/>
        <v>10868025</v>
      </c>
      <c r="G8" s="24">
        <v>525</v>
      </c>
      <c r="H8" s="72" t="s">
        <v>66</v>
      </c>
      <c r="I8" s="83">
        <v>22051</v>
      </c>
      <c r="J8" s="25">
        <f t="shared" si="43"/>
        <v>11576775</v>
      </c>
      <c r="K8" s="24">
        <v>525</v>
      </c>
      <c r="L8" s="72" t="s">
        <v>66</v>
      </c>
      <c r="M8" s="83">
        <v>20558</v>
      </c>
      <c r="N8" s="25">
        <f t="shared" si="44"/>
        <v>10792950</v>
      </c>
      <c r="O8" s="24">
        <v>525</v>
      </c>
      <c r="P8" s="72" t="s">
        <v>66</v>
      </c>
      <c r="Q8" s="119">
        <v>20639</v>
      </c>
      <c r="R8" s="25">
        <f t="shared" si="45"/>
        <v>10835475</v>
      </c>
      <c r="S8" s="24">
        <v>525</v>
      </c>
      <c r="T8" s="72" t="s">
        <v>66</v>
      </c>
      <c r="U8" s="83">
        <v>20748</v>
      </c>
      <c r="V8" s="25">
        <f t="shared" si="46"/>
        <v>10892700</v>
      </c>
      <c r="W8" s="24">
        <v>525</v>
      </c>
      <c r="X8" s="72" t="s">
        <v>66</v>
      </c>
      <c r="Y8" s="83">
        <v>20744</v>
      </c>
      <c r="Z8" s="25">
        <f t="shared" si="47"/>
        <v>10890600</v>
      </c>
      <c r="AA8" s="24">
        <v>525</v>
      </c>
      <c r="AB8" s="72" t="s">
        <v>66</v>
      </c>
      <c r="AC8" s="83">
        <v>20748</v>
      </c>
      <c r="AD8" s="25">
        <f t="shared" si="48"/>
        <v>10892700</v>
      </c>
      <c r="AE8" s="24">
        <v>525</v>
      </c>
      <c r="AF8" s="72" t="s">
        <v>66</v>
      </c>
      <c r="AG8" s="83">
        <v>20708</v>
      </c>
      <c r="AH8" s="25">
        <f t="shared" si="49"/>
        <v>10871700</v>
      </c>
      <c r="AI8" s="24">
        <v>525</v>
      </c>
      <c r="AJ8" s="72" t="s">
        <v>66</v>
      </c>
      <c r="AK8" s="83">
        <v>20536.400000000001</v>
      </c>
      <c r="AL8" s="25">
        <f t="shared" si="50"/>
        <v>10781610</v>
      </c>
      <c r="AM8" s="24">
        <v>525</v>
      </c>
      <c r="AN8" s="72" t="s">
        <v>66</v>
      </c>
      <c r="AO8" s="83">
        <v>20695</v>
      </c>
      <c r="AP8" s="25">
        <f t="shared" si="51"/>
        <v>10864875</v>
      </c>
      <c r="AQ8" s="24">
        <v>525</v>
      </c>
      <c r="AR8" s="72" t="s">
        <v>66</v>
      </c>
      <c r="AS8" s="90">
        <v>20642</v>
      </c>
      <c r="AT8" s="25">
        <f t="shared" si="52"/>
        <v>10837050</v>
      </c>
      <c r="AU8" s="24">
        <v>525</v>
      </c>
      <c r="AV8" s="72" t="s">
        <v>66</v>
      </c>
      <c r="AW8" s="83">
        <v>20592</v>
      </c>
      <c r="AX8" s="25">
        <f t="shared" si="53"/>
        <v>10810800</v>
      </c>
      <c r="AY8" s="24">
        <v>525</v>
      </c>
      <c r="AZ8" s="72" t="s">
        <v>66</v>
      </c>
      <c r="BA8" s="83">
        <v>22096</v>
      </c>
      <c r="BB8" s="25">
        <f t="shared" si="10"/>
        <v>11600400</v>
      </c>
      <c r="BC8" s="24">
        <v>525</v>
      </c>
      <c r="BD8" s="72" t="s">
        <v>66</v>
      </c>
      <c r="BE8" s="83">
        <v>20713</v>
      </c>
      <c r="BF8" s="25">
        <f t="shared" si="54"/>
        <v>10874325</v>
      </c>
      <c r="BG8" s="24">
        <v>525</v>
      </c>
      <c r="BH8" s="72" t="s">
        <v>66</v>
      </c>
      <c r="BI8" s="55">
        <v>20555</v>
      </c>
      <c r="BJ8" s="25">
        <f t="shared" si="55"/>
        <v>10791375</v>
      </c>
      <c r="BK8" s="24">
        <v>525</v>
      </c>
      <c r="BL8" s="72" t="s">
        <v>66</v>
      </c>
      <c r="BM8" s="83">
        <v>21875</v>
      </c>
      <c r="BN8" s="25">
        <f t="shared" si="56"/>
        <v>11484375</v>
      </c>
      <c r="BO8" s="24">
        <v>525</v>
      </c>
      <c r="BP8" s="72" t="s">
        <v>66</v>
      </c>
      <c r="BQ8" s="83">
        <v>20933</v>
      </c>
      <c r="BR8" s="25">
        <f t="shared" si="57"/>
        <v>10989825</v>
      </c>
      <c r="BS8" s="24">
        <v>525</v>
      </c>
      <c r="BT8" s="72" t="s">
        <v>66</v>
      </c>
      <c r="BU8" s="74">
        <v>20595</v>
      </c>
      <c r="BV8" s="84">
        <f t="shared" si="58"/>
        <v>10812375</v>
      </c>
      <c r="BW8" s="24">
        <v>525</v>
      </c>
      <c r="BX8" s="72" t="s">
        <v>66</v>
      </c>
      <c r="BY8" s="63">
        <v>19886</v>
      </c>
      <c r="BZ8" s="25">
        <f t="shared" si="59"/>
        <v>10440150</v>
      </c>
      <c r="CA8" s="24">
        <v>525</v>
      </c>
      <c r="CB8" s="72" t="s">
        <v>66</v>
      </c>
      <c r="CC8" s="63">
        <v>20726.05</v>
      </c>
      <c r="CD8" s="25">
        <f t="shared" si="60"/>
        <v>10881176.25</v>
      </c>
      <c r="CE8" s="108">
        <v>525</v>
      </c>
      <c r="CF8" s="109" t="s">
        <v>66</v>
      </c>
      <c r="CG8" s="110"/>
      <c r="CH8" s="111">
        <f t="shared" si="61"/>
        <v>0</v>
      </c>
      <c r="CI8" s="108">
        <v>525</v>
      </c>
      <c r="CJ8" s="109" t="s">
        <v>66</v>
      </c>
      <c r="CK8" s="110"/>
      <c r="CL8" s="111">
        <f t="shared" si="62"/>
        <v>0</v>
      </c>
      <c r="CM8" s="24">
        <v>525</v>
      </c>
      <c r="CN8" s="72" t="s">
        <v>66</v>
      </c>
      <c r="CO8" s="63">
        <v>20905</v>
      </c>
      <c r="CP8" s="25">
        <f t="shared" si="63"/>
        <v>10975125</v>
      </c>
      <c r="CQ8" s="24">
        <v>525</v>
      </c>
      <c r="CR8" s="72" t="s">
        <v>66</v>
      </c>
      <c r="CS8" s="63">
        <v>20598</v>
      </c>
      <c r="CT8" s="25">
        <f t="shared" si="64"/>
        <v>10813950</v>
      </c>
      <c r="CU8" s="24">
        <v>525</v>
      </c>
      <c r="CV8" s="72" t="s">
        <v>66</v>
      </c>
      <c r="CW8" s="63">
        <v>20634</v>
      </c>
      <c r="CX8" s="25">
        <f t="shared" si="65"/>
        <v>10832850</v>
      </c>
      <c r="CY8" s="24">
        <v>525</v>
      </c>
      <c r="CZ8" s="72" t="s">
        <v>66</v>
      </c>
      <c r="DA8" s="63">
        <v>21654</v>
      </c>
      <c r="DB8" s="25">
        <f t="shared" si="66"/>
        <v>11368350</v>
      </c>
      <c r="DC8" s="24">
        <v>525</v>
      </c>
      <c r="DD8" s="72" t="s">
        <v>66</v>
      </c>
      <c r="DE8" s="63">
        <v>20991</v>
      </c>
      <c r="DF8" s="25">
        <f t="shared" si="67"/>
        <v>11020275</v>
      </c>
      <c r="DG8" s="108">
        <v>525</v>
      </c>
      <c r="DH8" s="109" t="s">
        <v>66</v>
      </c>
      <c r="DI8" s="110"/>
      <c r="DJ8" s="111">
        <f t="shared" si="68"/>
        <v>0</v>
      </c>
      <c r="DK8" s="24">
        <v>525</v>
      </c>
      <c r="DL8" s="72" t="s">
        <v>66</v>
      </c>
      <c r="DM8" s="63">
        <v>21963</v>
      </c>
      <c r="DN8" s="25">
        <f t="shared" si="69"/>
        <v>11530575</v>
      </c>
      <c r="DO8" s="24">
        <v>525</v>
      </c>
      <c r="DP8" s="72" t="s">
        <v>66</v>
      </c>
      <c r="DQ8" s="63">
        <v>20551</v>
      </c>
      <c r="DR8" s="25">
        <f t="shared" si="70"/>
        <v>10789275</v>
      </c>
      <c r="DS8" s="24">
        <v>525</v>
      </c>
      <c r="DT8" s="72" t="s">
        <v>66</v>
      </c>
      <c r="DU8" s="63">
        <v>20932.98</v>
      </c>
      <c r="DV8" s="25">
        <f t="shared" si="71"/>
        <v>10989814.5</v>
      </c>
      <c r="DW8" s="24">
        <v>525</v>
      </c>
      <c r="DX8" s="72" t="s">
        <v>66</v>
      </c>
      <c r="DY8" s="63">
        <v>21985</v>
      </c>
      <c r="DZ8" s="25">
        <f t="shared" si="72"/>
        <v>11542125</v>
      </c>
      <c r="EA8" s="24">
        <v>525</v>
      </c>
      <c r="EB8" s="72" t="s">
        <v>66</v>
      </c>
      <c r="EC8" s="63">
        <v>20050</v>
      </c>
      <c r="ED8" s="25">
        <f t="shared" si="73"/>
        <v>10526250</v>
      </c>
      <c r="EE8" s="24">
        <v>525</v>
      </c>
      <c r="EF8" s="72" t="s">
        <v>66</v>
      </c>
      <c r="EG8" s="63">
        <v>21544</v>
      </c>
      <c r="EH8" s="25">
        <f t="shared" si="74"/>
        <v>11310600</v>
      </c>
      <c r="EI8" s="24">
        <v>525</v>
      </c>
      <c r="EJ8" s="72" t="s">
        <v>66</v>
      </c>
      <c r="EK8" s="63">
        <v>20578</v>
      </c>
      <c r="EL8" s="25">
        <f t="shared" si="75"/>
        <v>10803450</v>
      </c>
      <c r="EM8" s="24">
        <v>525</v>
      </c>
      <c r="EN8" s="72" t="s">
        <v>66</v>
      </c>
      <c r="EO8" s="63">
        <v>21875</v>
      </c>
      <c r="EP8" s="25">
        <f t="shared" si="76"/>
        <v>11484375</v>
      </c>
      <c r="EQ8" s="24">
        <v>525</v>
      </c>
      <c r="ER8" s="72" t="s">
        <v>66</v>
      </c>
      <c r="ES8" s="63">
        <v>20770</v>
      </c>
      <c r="ET8" s="25">
        <f t="shared" si="77"/>
        <v>10904250</v>
      </c>
      <c r="EU8" s="24">
        <v>525</v>
      </c>
      <c r="EV8" s="72" t="s">
        <v>66</v>
      </c>
      <c r="EW8" s="63">
        <v>20565</v>
      </c>
      <c r="EX8" s="25">
        <f t="shared" si="35"/>
        <v>10796625</v>
      </c>
      <c r="EY8" s="24">
        <v>525</v>
      </c>
      <c r="EZ8" s="72" t="s">
        <v>66</v>
      </c>
      <c r="FA8" s="63">
        <v>21986</v>
      </c>
      <c r="FB8" s="25">
        <f t="shared" si="36"/>
        <v>11542650</v>
      </c>
      <c r="FC8" s="24">
        <v>525</v>
      </c>
      <c r="FD8" s="72" t="s">
        <v>66</v>
      </c>
      <c r="FE8" s="63">
        <v>20621</v>
      </c>
      <c r="FF8" s="25">
        <f t="shared" si="37"/>
        <v>10826025</v>
      </c>
      <c r="FG8" s="24">
        <v>525</v>
      </c>
      <c r="FH8" s="72" t="s">
        <v>66</v>
      </c>
      <c r="FI8" s="63">
        <v>22096</v>
      </c>
      <c r="FJ8" s="25">
        <f t="shared" si="38"/>
        <v>11600400</v>
      </c>
      <c r="FK8" s="24">
        <v>525</v>
      </c>
      <c r="FL8" s="72" t="s">
        <v>66</v>
      </c>
      <c r="FM8" s="63">
        <v>20549</v>
      </c>
      <c r="FN8" s="25">
        <f t="shared" si="39"/>
        <v>10788225</v>
      </c>
      <c r="FO8" s="108">
        <v>525</v>
      </c>
      <c r="FP8" s="109" t="s">
        <v>66</v>
      </c>
      <c r="FQ8" s="110"/>
      <c r="FR8" s="111">
        <f t="shared" si="40"/>
        <v>0</v>
      </c>
    </row>
    <row r="9" spans="1:174" ht="12" customHeight="1" x14ac:dyDescent="0.25">
      <c r="A9" s="22">
        <v>5</v>
      </c>
      <c r="B9" s="23" t="s">
        <v>69</v>
      </c>
      <c r="C9" s="24">
        <v>3058</v>
      </c>
      <c r="D9" s="72" t="s">
        <v>66</v>
      </c>
      <c r="E9" s="83">
        <v>147076</v>
      </c>
      <c r="F9" s="25">
        <f t="shared" si="42"/>
        <v>449758408</v>
      </c>
      <c r="G9" s="24">
        <v>3058</v>
      </c>
      <c r="H9" s="72" t="s">
        <v>66</v>
      </c>
      <c r="I9" s="83">
        <v>142860</v>
      </c>
      <c r="J9" s="25">
        <f t="shared" si="43"/>
        <v>436865880</v>
      </c>
      <c r="K9" s="24">
        <v>3058</v>
      </c>
      <c r="L9" s="72" t="s">
        <v>66</v>
      </c>
      <c r="M9" s="83">
        <v>146062</v>
      </c>
      <c r="N9" s="25">
        <f t="shared" si="44"/>
        <v>446657596</v>
      </c>
      <c r="O9" s="24">
        <v>3058</v>
      </c>
      <c r="P9" s="72" t="s">
        <v>66</v>
      </c>
      <c r="Q9" s="119">
        <v>146641</v>
      </c>
      <c r="R9" s="25">
        <f t="shared" si="45"/>
        <v>448428178</v>
      </c>
      <c r="S9" s="24">
        <v>3058</v>
      </c>
      <c r="T9" s="72" t="s">
        <v>66</v>
      </c>
      <c r="U9" s="83">
        <v>146786</v>
      </c>
      <c r="V9" s="25">
        <f t="shared" si="46"/>
        <v>448871588</v>
      </c>
      <c r="W9" s="24">
        <v>3058</v>
      </c>
      <c r="X9" s="72" t="s">
        <v>66</v>
      </c>
      <c r="Y9" s="83">
        <v>147382</v>
      </c>
      <c r="Z9" s="25">
        <f t="shared" si="47"/>
        <v>450694156</v>
      </c>
      <c r="AA9" s="24">
        <v>3058</v>
      </c>
      <c r="AB9" s="72" t="s">
        <v>66</v>
      </c>
      <c r="AC9" s="83">
        <v>147414</v>
      </c>
      <c r="AD9" s="25">
        <f t="shared" si="48"/>
        <v>450792012</v>
      </c>
      <c r="AE9" s="24">
        <v>3058</v>
      </c>
      <c r="AF9" s="72" t="s">
        <v>66</v>
      </c>
      <c r="AG9" s="83">
        <v>147131</v>
      </c>
      <c r="AH9" s="25">
        <f t="shared" si="49"/>
        <v>449926598</v>
      </c>
      <c r="AI9" s="24">
        <v>3058</v>
      </c>
      <c r="AJ9" s="72" t="s">
        <v>66</v>
      </c>
      <c r="AK9" s="83">
        <v>145909.17000000001</v>
      </c>
      <c r="AL9" s="25">
        <f t="shared" si="50"/>
        <v>446190241.86000001</v>
      </c>
      <c r="AM9" s="24">
        <v>3058</v>
      </c>
      <c r="AN9" s="72" t="s">
        <v>66</v>
      </c>
      <c r="AO9" s="83">
        <v>147037</v>
      </c>
      <c r="AP9" s="25">
        <f t="shared" si="51"/>
        <v>449639146</v>
      </c>
      <c r="AQ9" s="24">
        <v>3058</v>
      </c>
      <c r="AR9" s="72" t="s">
        <v>66</v>
      </c>
      <c r="AS9" s="90">
        <v>146660</v>
      </c>
      <c r="AT9" s="25">
        <f t="shared" si="52"/>
        <v>448486280</v>
      </c>
      <c r="AU9" s="24">
        <v>3058</v>
      </c>
      <c r="AV9" s="72" t="s">
        <v>66</v>
      </c>
      <c r="AW9" s="83">
        <v>146302</v>
      </c>
      <c r="AX9" s="25">
        <f t="shared" si="53"/>
        <v>447391516</v>
      </c>
      <c r="AY9" s="24">
        <v>3058</v>
      </c>
      <c r="AZ9" s="72" t="s">
        <v>66</v>
      </c>
      <c r="BA9" s="83">
        <v>134000</v>
      </c>
      <c r="BB9" s="25">
        <f t="shared" si="10"/>
        <v>409772000</v>
      </c>
      <c r="BC9" s="24">
        <v>3058</v>
      </c>
      <c r="BD9" s="72" t="s">
        <v>66</v>
      </c>
      <c r="BE9" s="83">
        <v>147162</v>
      </c>
      <c r="BF9" s="25">
        <f t="shared" si="54"/>
        <v>450021396</v>
      </c>
      <c r="BG9" s="24">
        <v>3058</v>
      </c>
      <c r="BH9" s="72" t="s">
        <v>66</v>
      </c>
      <c r="BI9" s="55">
        <v>146041</v>
      </c>
      <c r="BJ9" s="25">
        <f t="shared" si="55"/>
        <v>446593378</v>
      </c>
      <c r="BK9" s="24">
        <v>3058</v>
      </c>
      <c r="BL9" s="72" t="s">
        <v>66</v>
      </c>
      <c r="BM9" s="83">
        <v>45603</v>
      </c>
      <c r="BN9" s="25">
        <f t="shared" si="56"/>
        <v>139453974</v>
      </c>
      <c r="BO9" s="24">
        <v>3058</v>
      </c>
      <c r="BP9" s="72" t="s">
        <v>66</v>
      </c>
      <c r="BQ9" s="83">
        <v>148727</v>
      </c>
      <c r="BR9" s="25">
        <f t="shared" si="57"/>
        <v>454807166</v>
      </c>
      <c r="BS9" s="24">
        <v>3058</v>
      </c>
      <c r="BT9" s="72" t="s">
        <v>66</v>
      </c>
      <c r="BU9" s="74">
        <v>146325</v>
      </c>
      <c r="BV9" s="84">
        <f t="shared" si="58"/>
        <v>447461850</v>
      </c>
      <c r="BW9" s="24">
        <v>3058</v>
      </c>
      <c r="BX9" s="72" t="s">
        <v>66</v>
      </c>
      <c r="BY9" s="63">
        <v>141291</v>
      </c>
      <c r="BZ9" s="25">
        <f t="shared" si="59"/>
        <v>432067878</v>
      </c>
      <c r="CA9" s="24">
        <v>3058</v>
      </c>
      <c r="CB9" s="72" t="s">
        <v>66</v>
      </c>
      <c r="CC9" s="63">
        <v>147256.62</v>
      </c>
      <c r="CD9" s="25">
        <f t="shared" si="60"/>
        <v>450310743.95999998</v>
      </c>
      <c r="CE9" s="108">
        <v>3058</v>
      </c>
      <c r="CF9" s="109" t="s">
        <v>66</v>
      </c>
      <c r="CG9" s="110"/>
      <c r="CH9" s="111">
        <f t="shared" si="61"/>
        <v>0</v>
      </c>
      <c r="CI9" s="108">
        <v>3058</v>
      </c>
      <c r="CJ9" s="109" t="s">
        <v>66</v>
      </c>
      <c r="CK9" s="110"/>
      <c r="CL9" s="111">
        <f t="shared" si="62"/>
        <v>0</v>
      </c>
      <c r="CM9" s="24">
        <v>3058</v>
      </c>
      <c r="CN9" s="72" t="s">
        <v>66</v>
      </c>
      <c r="CO9" s="63">
        <v>148530</v>
      </c>
      <c r="CP9" s="25">
        <f t="shared" si="63"/>
        <v>454204740</v>
      </c>
      <c r="CQ9" s="24">
        <v>3058</v>
      </c>
      <c r="CR9" s="72" t="s">
        <v>66</v>
      </c>
      <c r="CS9" s="63">
        <v>146346</v>
      </c>
      <c r="CT9" s="25">
        <f t="shared" si="64"/>
        <v>447526068</v>
      </c>
      <c r="CU9" s="24">
        <v>3058</v>
      </c>
      <c r="CV9" s="72" t="s">
        <v>66</v>
      </c>
      <c r="CW9" s="63">
        <v>146599</v>
      </c>
      <c r="CX9" s="25">
        <f t="shared" si="65"/>
        <v>448299742</v>
      </c>
      <c r="CY9" s="24">
        <v>3058</v>
      </c>
      <c r="CZ9" s="72" t="s">
        <v>66</v>
      </c>
      <c r="DA9" s="63">
        <v>104546</v>
      </c>
      <c r="DB9" s="25">
        <f t="shared" si="66"/>
        <v>319701668</v>
      </c>
      <c r="DC9" s="24">
        <v>3058</v>
      </c>
      <c r="DD9" s="72" t="s">
        <v>66</v>
      </c>
      <c r="DE9" s="63">
        <v>133442</v>
      </c>
      <c r="DF9" s="25">
        <f t="shared" si="67"/>
        <v>408065636</v>
      </c>
      <c r="DG9" s="108">
        <v>3058</v>
      </c>
      <c r="DH9" s="109" t="s">
        <v>66</v>
      </c>
      <c r="DI9" s="110"/>
      <c r="DJ9" s="111">
        <f t="shared" si="68"/>
        <v>0</v>
      </c>
      <c r="DK9" s="24">
        <v>3058</v>
      </c>
      <c r="DL9" s="72" t="s">
        <v>66</v>
      </c>
      <c r="DM9" s="63">
        <v>143645</v>
      </c>
      <c r="DN9" s="25">
        <f t="shared" si="69"/>
        <v>439266410</v>
      </c>
      <c r="DO9" s="24">
        <v>3058</v>
      </c>
      <c r="DP9" s="72" t="s">
        <v>66</v>
      </c>
      <c r="DQ9" s="63">
        <v>146013</v>
      </c>
      <c r="DR9" s="25">
        <f t="shared" si="70"/>
        <v>446507754</v>
      </c>
      <c r="DS9" s="24">
        <v>3058</v>
      </c>
      <c r="DT9" s="72" t="s">
        <v>66</v>
      </c>
      <c r="DU9" s="63">
        <v>148726.82999999999</v>
      </c>
      <c r="DV9" s="25">
        <f t="shared" si="71"/>
        <v>454806646.13999999</v>
      </c>
      <c r="DW9" s="24">
        <v>3058</v>
      </c>
      <c r="DX9" s="72" t="s">
        <v>66</v>
      </c>
      <c r="DY9" s="63">
        <v>137523</v>
      </c>
      <c r="DZ9" s="25">
        <f t="shared" si="72"/>
        <v>420545334</v>
      </c>
      <c r="EA9" s="24">
        <v>3058</v>
      </c>
      <c r="EB9" s="72" t="s">
        <v>66</v>
      </c>
      <c r="EC9" s="63">
        <v>145000</v>
      </c>
      <c r="ED9" s="25">
        <f t="shared" si="73"/>
        <v>443410000</v>
      </c>
      <c r="EE9" s="24">
        <v>3058</v>
      </c>
      <c r="EF9" s="72" t="s">
        <v>66</v>
      </c>
      <c r="EG9" s="63">
        <v>145530</v>
      </c>
      <c r="EH9" s="25">
        <f t="shared" si="74"/>
        <v>445030740</v>
      </c>
      <c r="EI9" s="24">
        <v>3058</v>
      </c>
      <c r="EJ9" s="72" t="s">
        <v>66</v>
      </c>
      <c r="EK9" s="63">
        <v>146207</v>
      </c>
      <c r="EL9" s="25">
        <f t="shared" si="75"/>
        <v>447101006</v>
      </c>
      <c r="EM9" s="24">
        <v>3058</v>
      </c>
      <c r="EN9" s="72" t="s">
        <v>66</v>
      </c>
      <c r="EO9" s="63">
        <v>131871</v>
      </c>
      <c r="EP9" s="25">
        <f t="shared" si="76"/>
        <v>403261518</v>
      </c>
      <c r="EQ9" s="24">
        <v>3058</v>
      </c>
      <c r="ER9" s="72" t="s">
        <v>66</v>
      </c>
      <c r="ES9" s="63">
        <v>152280</v>
      </c>
      <c r="ET9" s="25">
        <f t="shared" si="77"/>
        <v>465672240</v>
      </c>
      <c r="EU9" s="24">
        <v>3058</v>
      </c>
      <c r="EV9" s="72" t="s">
        <v>66</v>
      </c>
      <c r="EW9" s="63">
        <v>146111</v>
      </c>
      <c r="EX9" s="25">
        <f t="shared" si="35"/>
        <v>446807438</v>
      </c>
      <c r="EY9" s="24">
        <v>3058</v>
      </c>
      <c r="EZ9" s="72" t="s">
        <v>66</v>
      </c>
      <c r="FA9" s="63">
        <v>142076</v>
      </c>
      <c r="FB9" s="25">
        <f t="shared" si="36"/>
        <v>434468408</v>
      </c>
      <c r="FC9" s="24">
        <v>3058</v>
      </c>
      <c r="FD9" s="72" t="s">
        <v>66</v>
      </c>
      <c r="FE9" s="63">
        <v>146513</v>
      </c>
      <c r="FF9" s="25">
        <f t="shared" si="37"/>
        <v>448036754</v>
      </c>
      <c r="FG9" s="24">
        <v>3058</v>
      </c>
      <c r="FH9" s="72" t="s">
        <v>66</v>
      </c>
      <c r="FI9" s="63">
        <v>143422</v>
      </c>
      <c r="FJ9" s="25">
        <f t="shared" si="38"/>
        <v>438584476</v>
      </c>
      <c r="FK9" s="24">
        <v>3058</v>
      </c>
      <c r="FL9" s="72" t="s">
        <v>66</v>
      </c>
      <c r="FM9" s="63">
        <v>146001</v>
      </c>
      <c r="FN9" s="25">
        <f t="shared" si="39"/>
        <v>446471058</v>
      </c>
      <c r="FO9" s="108">
        <v>3058</v>
      </c>
      <c r="FP9" s="109" t="s">
        <v>66</v>
      </c>
      <c r="FQ9" s="110"/>
      <c r="FR9" s="111">
        <f t="shared" si="40"/>
        <v>0</v>
      </c>
    </row>
    <row r="10" spans="1:174" ht="12" customHeight="1" x14ac:dyDescent="0.25">
      <c r="A10" s="22">
        <v>6</v>
      </c>
      <c r="B10" s="23" t="s">
        <v>70</v>
      </c>
      <c r="C10" s="24">
        <v>225</v>
      </c>
      <c r="D10" s="72" t="s">
        <v>66</v>
      </c>
      <c r="E10" s="83">
        <v>186105</v>
      </c>
      <c r="F10" s="25">
        <f t="shared" si="42"/>
        <v>41873625</v>
      </c>
      <c r="G10" s="24">
        <v>225</v>
      </c>
      <c r="H10" s="72" t="s">
        <v>66</v>
      </c>
      <c r="I10" s="83">
        <v>198252</v>
      </c>
      <c r="J10" s="25">
        <f t="shared" si="43"/>
        <v>44606700</v>
      </c>
      <c r="K10" s="24">
        <v>225</v>
      </c>
      <c r="L10" s="72" t="s">
        <v>66</v>
      </c>
      <c r="M10" s="83">
        <v>184822</v>
      </c>
      <c r="N10" s="25">
        <f t="shared" si="44"/>
        <v>41584950</v>
      </c>
      <c r="O10" s="24">
        <v>225</v>
      </c>
      <c r="P10" s="72" t="s">
        <v>66</v>
      </c>
      <c r="Q10" s="119">
        <v>185555</v>
      </c>
      <c r="R10" s="25">
        <f t="shared" si="45"/>
        <v>41749875</v>
      </c>
      <c r="S10" s="24">
        <v>225</v>
      </c>
      <c r="T10" s="72" t="s">
        <v>66</v>
      </c>
      <c r="U10" s="83">
        <v>186532</v>
      </c>
      <c r="V10" s="25">
        <f t="shared" si="46"/>
        <v>41969700</v>
      </c>
      <c r="W10" s="24">
        <v>225</v>
      </c>
      <c r="X10" s="72" t="s">
        <v>66</v>
      </c>
      <c r="Y10" s="83">
        <v>186493</v>
      </c>
      <c r="Z10" s="25">
        <f t="shared" si="47"/>
        <v>41960925</v>
      </c>
      <c r="AA10" s="24">
        <v>225</v>
      </c>
      <c r="AB10" s="72" t="s">
        <v>66</v>
      </c>
      <c r="AC10" s="83">
        <v>186532</v>
      </c>
      <c r="AD10" s="25">
        <f t="shared" si="48"/>
        <v>41969700</v>
      </c>
      <c r="AE10" s="24">
        <v>225</v>
      </c>
      <c r="AF10" s="72" t="s">
        <v>66</v>
      </c>
      <c r="AG10" s="83">
        <v>186174</v>
      </c>
      <c r="AH10" s="25">
        <f t="shared" si="49"/>
        <v>41889150</v>
      </c>
      <c r="AI10" s="24">
        <v>225</v>
      </c>
      <c r="AJ10" s="72" t="s">
        <v>66</v>
      </c>
      <c r="AK10" s="83">
        <v>184628.69</v>
      </c>
      <c r="AL10" s="25">
        <f t="shared" si="50"/>
        <v>41541455.25</v>
      </c>
      <c r="AM10" s="24">
        <v>225</v>
      </c>
      <c r="AN10" s="72" t="s">
        <v>66</v>
      </c>
      <c r="AO10" s="83">
        <v>186056</v>
      </c>
      <c r="AP10" s="25">
        <f t="shared" si="51"/>
        <v>41862600</v>
      </c>
      <c r="AQ10" s="24">
        <v>225</v>
      </c>
      <c r="AR10" s="72" t="s">
        <v>66</v>
      </c>
      <c r="AS10" s="90">
        <v>185579</v>
      </c>
      <c r="AT10" s="25">
        <f t="shared" si="52"/>
        <v>41755275</v>
      </c>
      <c r="AU10" s="24">
        <v>225</v>
      </c>
      <c r="AV10" s="72" t="s">
        <v>66</v>
      </c>
      <c r="AW10" s="83">
        <v>185126</v>
      </c>
      <c r="AX10" s="25">
        <f t="shared" si="53"/>
        <v>41653350</v>
      </c>
      <c r="AY10" s="24">
        <v>225</v>
      </c>
      <c r="AZ10" s="72" t="s">
        <v>66</v>
      </c>
      <c r="BA10" s="83">
        <v>198650</v>
      </c>
      <c r="BB10" s="25">
        <f t="shared" si="10"/>
        <v>44696250</v>
      </c>
      <c r="BC10" s="24">
        <v>225</v>
      </c>
      <c r="BD10" s="72" t="s">
        <v>66</v>
      </c>
      <c r="BE10" s="83">
        <v>186215</v>
      </c>
      <c r="BF10" s="25">
        <f t="shared" si="54"/>
        <v>41898375</v>
      </c>
      <c r="BG10" s="24">
        <v>225</v>
      </c>
      <c r="BH10" s="72" t="s">
        <v>66</v>
      </c>
      <c r="BI10" s="55">
        <v>184796</v>
      </c>
      <c r="BJ10" s="25">
        <f t="shared" si="55"/>
        <v>41579100</v>
      </c>
      <c r="BK10" s="24">
        <v>225</v>
      </c>
      <c r="BL10" s="72" t="s">
        <v>66</v>
      </c>
      <c r="BM10" s="83">
        <v>196664</v>
      </c>
      <c r="BN10" s="25">
        <f t="shared" si="56"/>
        <v>44249400</v>
      </c>
      <c r="BO10" s="24">
        <v>225</v>
      </c>
      <c r="BP10" s="72" t="s">
        <v>66</v>
      </c>
      <c r="BQ10" s="83">
        <v>188194</v>
      </c>
      <c r="BR10" s="25">
        <f t="shared" si="57"/>
        <v>42343650</v>
      </c>
      <c r="BS10" s="24">
        <v>225</v>
      </c>
      <c r="BT10" s="72" t="s">
        <v>66</v>
      </c>
      <c r="BU10" s="74">
        <v>185155</v>
      </c>
      <c r="BV10" s="84">
        <f t="shared" si="58"/>
        <v>41659875</v>
      </c>
      <c r="BW10" s="24">
        <v>225</v>
      </c>
      <c r="BX10" s="72" t="s">
        <v>66</v>
      </c>
      <c r="BY10" s="63">
        <v>178785</v>
      </c>
      <c r="BZ10" s="25">
        <f t="shared" si="59"/>
        <v>40226625</v>
      </c>
      <c r="CA10" s="24">
        <v>225</v>
      </c>
      <c r="CB10" s="72" t="s">
        <v>66</v>
      </c>
      <c r="CC10" s="63">
        <v>186333.7</v>
      </c>
      <c r="CD10" s="25">
        <f t="shared" si="60"/>
        <v>41925082.5</v>
      </c>
      <c r="CE10" s="108">
        <v>225</v>
      </c>
      <c r="CF10" s="109" t="s">
        <v>66</v>
      </c>
      <c r="CG10" s="110"/>
      <c r="CH10" s="111">
        <f t="shared" si="61"/>
        <v>0</v>
      </c>
      <c r="CI10" s="108">
        <v>225</v>
      </c>
      <c r="CJ10" s="109" t="s">
        <v>66</v>
      </c>
      <c r="CK10" s="110"/>
      <c r="CL10" s="111">
        <f t="shared" si="62"/>
        <v>0</v>
      </c>
      <c r="CM10" s="24">
        <v>225</v>
      </c>
      <c r="CN10" s="72" t="s">
        <v>66</v>
      </c>
      <c r="CO10" s="63">
        <v>187945</v>
      </c>
      <c r="CP10" s="25">
        <f t="shared" si="63"/>
        <v>42287625</v>
      </c>
      <c r="CQ10" s="24">
        <v>225</v>
      </c>
      <c r="CR10" s="72" t="s">
        <v>66</v>
      </c>
      <c r="CS10" s="63">
        <v>185182</v>
      </c>
      <c r="CT10" s="25">
        <f t="shared" si="64"/>
        <v>41665950</v>
      </c>
      <c r="CU10" s="24">
        <v>225</v>
      </c>
      <c r="CV10" s="72" t="s">
        <v>66</v>
      </c>
      <c r="CW10" s="63">
        <v>185502</v>
      </c>
      <c r="CX10" s="25">
        <f t="shared" si="65"/>
        <v>41737950</v>
      </c>
      <c r="CY10" s="24">
        <v>225</v>
      </c>
      <c r="CZ10" s="72" t="s">
        <v>66</v>
      </c>
      <c r="DA10" s="63">
        <v>194677</v>
      </c>
      <c r="DB10" s="25">
        <f t="shared" si="66"/>
        <v>43802325</v>
      </c>
      <c r="DC10" s="24">
        <v>225</v>
      </c>
      <c r="DD10" s="72" t="s">
        <v>66</v>
      </c>
      <c r="DE10" s="63">
        <v>188718</v>
      </c>
      <c r="DF10" s="25">
        <f t="shared" si="67"/>
        <v>42461550</v>
      </c>
      <c r="DG10" s="108">
        <v>225</v>
      </c>
      <c r="DH10" s="109" t="s">
        <v>66</v>
      </c>
      <c r="DI10" s="110"/>
      <c r="DJ10" s="111">
        <f t="shared" si="68"/>
        <v>0</v>
      </c>
      <c r="DK10" s="24">
        <v>225</v>
      </c>
      <c r="DL10" s="72" t="s">
        <v>66</v>
      </c>
      <c r="DM10" s="63">
        <v>197458</v>
      </c>
      <c r="DN10" s="25">
        <f t="shared" si="69"/>
        <v>44428050</v>
      </c>
      <c r="DO10" s="24">
        <v>225</v>
      </c>
      <c r="DP10" s="72" t="s">
        <v>66</v>
      </c>
      <c r="DQ10" s="63">
        <v>184759</v>
      </c>
      <c r="DR10" s="25">
        <f t="shared" si="70"/>
        <v>41570775</v>
      </c>
      <c r="DS10" s="24">
        <v>225</v>
      </c>
      <c r="DT10" s="72" t="s">
        <v>66</v>
      </c>
      <c r="DU10" s="63">
        <v>188194.06</v>
      </c>
      <c r="DV10" s="25">
        <f t="shared" si="71"/>
        <v>42343663.5</v>
      </c>
      <c r="DW10" s="24">
        <v>225</v>
      </c>
      <c r="DX10" s="72" t="s">
        <v>66</v>
      </c>
      <c r="DY10" s="63">
        <v>197656</v>
      </c>
      <c r="DZ10" s="25">
        <f t="shared" si="72"/>
        <v>44472600</v>
      </c>
      <c r="EA10" s="24">
        <v>225</v>
      </c>
      <c r="EB10" s="72" t="s">
        <v>66</v>
      </c>
      <c r="EC10" s="63">
        <v>180000</v>
      </c>
      <c r="ED10" s="25">
        <f t="shared" si="73"/>
        <v>40500000</v>
      </c>
      <c r="EE10" s="24">
        <v>225</v>
      </c>
      <c r="EF10" s="72" t="s">
        <v>66</v>
      </c>
      <c r="EG10" s="63">
        <v>184149</v>
      </c>
      <c r="EH10" s="25">
        <f t="shared" si="74"/>
        <v>41433525</v>
      </c>
      <c r="EI10" s="24">
        <v>225</v>
      </c>
      <c r="EJ10" s="72" t="s">
        <v>66</v>
      </c>
      <c r="EK10" s="63">
        <v>185006</v>
      </c>
      <c r="EL10" s="25">
        <f t="shared" si="75"/>
        <v>41626350</v>
      </c>
      <c r="EM10" s="24">
        <v>225</v>
      </c>
      <c r="EN10" s="72" t="s">
        <v>66</v>
      </c>
      <c r="EO10" s="63">
        <v>196663</v>
      </c>
      <c r="EP10" s="25">
        <f t="shared" si="76"/>
        <v>44249175</v>
      </c>
      <c r="EQ10" s="24">
        <v>225</v>
      </c>
      <c r="ER10" s="72" t="s">
        <v>66</v>
      </c>
      <c r="ES10" s="63">
        <v>186731</v>
      </c>
      <c r="ET10" s="25">
        <f t="shared" si="77"/>
        <v>42014475</v>
      </c>
      <c r="EU10" s="24">
        <v>225</v>
      </c>
      <c r="EV10" s="72" t="s">
        <v>66</v>
      </c>
      <c r="EW10" s="63">
        <v>184884</v>
      </c>
      <c r="EX10" s="25">
        <f t="shared" si="35"/>
        <v>41598900</v>
      </c>
      <c r="EY10" s="24">
        <v>225</v>
      </c>
      <c r="EZ10" s="72" t="s">
        <v>66</v>
      </c>
      <c r="FA10" s="63">
        <v>197657</v>
      </c>
      <c r="FB10" s="25">
        <f t="shared" si="36"/>
        <v>44472825</v>
      </c>
      <c r="FC10" s="24">
        <v>225</v>
      </c>
      <c r="FD10" s="72" t="s">
        <v>66</v>
      </c>
      <c r="FE10" s="63">
        <v>185393</v>
      </c>
      <c r="FF10" s="25">
        <f t="shared" si="37"/>
        <v>41713425</v>
      </c>
      <c r="FG10" s="24">
        <v>225</v>
      </c>
      <c r="FH10" s="72" t="s">
        <v>66</v>
      </c>
      <c r="FI10" s="63">
        <v>198650</v>
      </c>
      <c r="FJ10" s="25">
        <f t="shared" si="38"/>
        <v>44696250</v>
      </c>
      <c r="FK10" s="24">
        <v>225</v>
      </c>
      <c r="FL10" s="72" t="s">
        <v>66</v>
      </c>
      <c r="FM10" s="63">
        <v>184745</v>
      </c>
      <c r="FN10" s="25">
        <f t="shared" si="39"/>
        <v>41567625</v>
      </c>
      <c r="FO10" s="108">
        <v>225</v>
      </c>
      <c r="FP10" s="109" t="s">
        <v>66</v>
      </c>
      <c r="FQ10" s="110"/>
      <c r="FR10" s="111">
        <f t="shared" si="40"/>
        <v>0</v>
      </c>
    </row>
    <row r="11" spans="1:174" ht="12" customHeight="1" x14ac:dyDescent="0.25">
      <c r="A11" s="22">
        <v>7</v>
      </c>
      <c r="B11" s="23" t="s">
        <v>71</v>
      </c>
      <c r="C11" s="24">
        <v>166</v>
      </c>
      <c r="D11" s="72" t="s">
        <v>66</v>
      </c>
      <c r="E11" s="83">
        <v>1000000</v>
      </c>
      <c r="F11" s="25">
        <f t="shared" si="42"/>
        <v>166000000</v>
      </c>
      <c r="G11" s="24">
        <v>166</v>
      </c>
      <c r="H11" s="72" t="s">
        <v>66</v>
      </c>
      <c r="I11" s="83">
        <v>1058431</v>
      </c>
      <c r="J11" s="25">
        <f t="shared" si="43"/>
        <v>175699546</v>
      </c>
      <c r="K11" s="24">
        <v>166</v>
      </c>
      <c r="L11" s="72" t="s">
        <v>66</v>
      </c>
      <c r="M11" s="83">
        <v>986728</v>
      </c>
      <c r="N11" s="25">
        <f t="shared" si="44"/>
        <v>163796848</v>
      </c>
      <c r="O11" s="24">
        <v>166</v>
      </c>
      <c r="P11" s="72" t="s">
        <v>66</v>
      </c>
      <c r="Q11" s="119">
        <v>990641</v>
      </c>
      <c r="R11" s="25">
        <f t="shared" si="45"/>
        <v>164446406</v>
      </c>
      <c r="S11" s="24">
        <v>166</v>
      </c>
      <c r="T11" s="72" t="s">
        <v>66</v>
      </c>
      <c r="U11" s="83">
        <v>995859</v>
      </c>
      <c r="V11" s="25">
        <f t="shared" si="46"/>
        <v>165312594</v>
      </c>
      <c r="W11" s="24">
        <v>166</v>
      </c>
      <c r="X11" s="72" t="s">
        <v>66</v>
      </c>
      <c r="Y11" s="83">
        <v>995648</v>
      </c>
      <c r="Z11" s="25">
        <f t="shared" si="47"/>
        <v>165277568</v>
      </c>
      <c r="AA11" s="24">
        <v>166</v>
      </c>
      <c r="AB11" s="72" t="s">
        <v>66</v>
      </c>
      <c r="AC11" s="83">
        <v>995859</v>
      </c>
      <c r="AD11" s="25">
        <f t="shared" si="48"/>
        <v>165312594</v>
      </c>
      <c r="AE11" s="24">
        <v>166</v>
      </c>
      <c r="AF11" s="72" t="s">
        <v>66</v>
      </c>
      <c r="AG11" s="83">
        <v>993948</v>
      </c>
      <c r="AH11" s="25">
        <f t="shared" si="49"/>
        <v>164995368</v>
      </c>
      <c r="AI11" s="24">
        <v>166</v>
      </c>
      <c r="AJ11" s="72" t="s">
        <v>66</v>
      </c>
      <c r="AK11" s="83">
        <v>985695.99</v>
      </c>
      <c r="AL11" s="25">
        <f t="shared" si="50"/>
        <v>163625534.34</v>
      </c>
      <c r="AM11" s="24">
        <v>166</v>
      </c>
      <c r="AN11" s="72" t="s">
        <v>66</v>
      </c>
      <c r="AO11" s="83">
        <v>993314</v>
      </c>
      <c r="AP11" s="25">
        <f t="shared" si="51"/>
        <v>164890124</v>
      </c>
      <c r="AQ11" s="24">
        <v>166</v>
      </c>
      <c r="AR11" s="72" t="s">
        <v>66</v>
      </c>
      <c r="AS11" s="90">
        <v>990769</v>
      </c>
      <c r="AT11" s="25">
        <f t="shared" si="52"/>
        <v>164467654</v>
      </c>
      <c r="AU11" s="24">
        <v>166</v>
      </c>
      <c r="AV11" s="72" t="s">
        <v>66</v>
      </c>
      <c r="AW11" s="83">
        <v>988349</v>
      </c>
      <c r="AX11" s="25">
        <f t="shared" si="53"/>
        <v>164065934</v>
      </c>
      <c r="AY11" s="24">
        <v>166</v>
      </c>
      <c r="AZ11" s="72" t="s">
        <v>66</v>
      </c>
      <c r="BA11" s="83">
        <v>1060553</v>
      </c>
      <c r="BB11" s="25">
        <f t="shared" si="10"/>
        <v>176051798</v>
      </c>
      <c r="BC11" s="24">
        <v>166</v>
      </c>
      <c r="BD11" s="72" t="s">
        <v>66</v>
      </c>
      <c r="BE11" s="83">
        <v>994162</v>
      </c>
      <c r="BF11" s="25">
        <f t="shared" si="54"/>
        <v>165030892</v>
      </c>
      <c r="BG11" s="24">
        <v>166</v>
      </c>
      <c r="BH11" s="72" t="s">
        <v>66</v>
      </c>
      <c r="BI11" s="55">
        <v>986587</v>
      </c>
      <c r="BJ11" s="25">
        <f t="shared" si="55"/>
        <v>163773442</v>
      </c>
      <c r="BK11" s="24">
        <v>166</v>
      </c>
      <c r="BL11" s="72" t="s">
        <v>66</v>
      </c>
      <c r="BM11" s="83">
        <v>1049947</v>
      </c>
      <c r="BN11" s="25">
        <f t="shared" si="56"/>
        <v>174291202</v>
      </c>
      <c r="BO11" s="24">
        <v>166</v>
      </c>
      <c r="BP11" s="72" t="s">
        <v>66</v>
      </c>
      <c r="BQ11" s="83">
        <v>1004730</v>
      </c>
      <c r="BR11" s="25">
        <f t="shared" si="57"/>
        <v>166785180</v>
      </c>
      <c r="BS11" s="24">
        <v>166</v>
      </c>
      <c r="BT11" s="72" t="s">
        <v>66</v>
      </c>
      <c r="BU11" s="74">
        <v>988507</v>
      </c>
      <c r="BV11" s="84">
        <f t="shared" si="58"/>
        <v>164092162</v>
      </c>
      <c r="BW11" s="24">
        <v>166</v>
      </c>
      <c r="BX11" s="72" t="s">
        <v>66</v>
      </c>
      <c r="BY11" s="63">
        <v>954498</v>
      </c>
      <c r="BZ11" s="25">
        <f t="shared" si="59"/>
        <v>158446668</v>
      </c>
      <c r="CA11" s="24">
        <v>166</v>
      </c>
      <c r="CB11" s="72" t="s">
        <v>66</v>
      </c>
      <c r="CC11" s="63">
        <v>994798.71</v>
      </c>
      <c r="CD11" s="25">
        <f t="shared" si="60"/>
        <v>165136585.85999998</v>
      </c>
      <c r="CE11" s="108">
        <v>166</v>
      </c>
      <c r="CF11" s="109" t="s">
        <v>66</v>
      </c>
      <c r="CG11" s="110"/>
      <c r="CH11" s="111">
        <f t="shared" si="61"/>
        <v>0</v>
      </c>
      <c r="CI11" s="108">
        <v>166</v>
      </c>
      <c r="CJ11" s="109" t="s">
        <v>66</v>
      </c>
      <c r="CK11" s="110"/>
      <c r="CL11" s="111">
        <f t="shared" si="62"/>
        <v>0</v>
      </c>
      <c r="CM11" s="24">
        <v>166</v>
      </c>
      <c r="CN11" s="72" t="s">
        <v>66</v>
      </c>
      <c r="CO11" s="63">
        <v>1003400</v>
      </c>
      <c r="CP11" s="25">
        <f t="shared" si="63"/>
        <v>166564400</v>
      </c>
      <c r="CQ11" s="24">
        <v>166</v>
      </c>
      <c r="CR11" s="72" t="s">
        <v>66</v>
      </c>
      <c r="CS11" s="63">
        <v>988648</v>
      </c>
      <c r="CT11" s="25">
        <f t="shared" si="64"/>
        <v>164115568</v>
      </c>
      <c r="CU11" s="24">
        <v>166</v>
      </c>
      <c r="CV11" s="72" t="s">
        <v>66</v>
      </c>
      <c r="CW11" s="63">
        <v>990357</v>
      </c>
      <c r="CX11" s="25">
        <f t="shared" si="65"/>
        <v>164399262</v>
      </c>
      <c r="CY11" s="24">
        <v>166</v>
      </c>
      <c r="CZ11" s="72" t="s">
        <v>66</v>
      </c>
      <c r="DA11" s="63">
        <v>1039341</v>
      </c>
      <c r="DB11" s="25">
        <f t="shared" si="66"/>
        <v>172530606</v>
      </c>
      <c r="DC11" s="24">
        <v>166</v>
      </c>
      <c r="DD11" s="72" t="s">
        <v>66</v>
      </c>
      <c r="DE11" s="63">
        <v>954498</v>
      </c>
      <c r="DF11" s="25">
        <f t="shared" si="67"/>
        <v>158446668</v>
      </c>
      <c r="DG11" s="108">
        <v>166</v>
      </c>
      <c r="DH11" s="109" t="s">
        <v>66</v>
      </c>
      <c r="DI11" s="110"/>
      <c r="DJ11" s="111">
        <f t="shared" si="68"/>
        <v>0</v>
      </c>
      <c r="DK11" s="24">
        <v>166</v>
      </c>
      <c r="DL11" s="72" t="s">
        <v>66</v>
      </c>
      <c r="DM11" s="63">
        <v>1054189</v>
      </c>
      <c r="DN11" s="25">
        <f t="shared" si="69"/>
        <v>174995374</v>
      </c>
      <c r="DO11" s="24">
        <v>166</v>
      </c>
      <c r="DP11" s="72" t="s">
        <v>66</v>
      </c>
      <c r="DQ11" s="63">
        <v>986394</v>
      </c>
      <c r="DR11" s="25">
        <f t="shared" si="70"/>
        <v>163741404</v>
      </c>
      <c r="DS11" s="24">
        <v>166</v>
      </c>
      <c r="DT11" s="72" t="s">
        <v>66</v>
      </c>
      <c r="DU11" s="63">
        <v>1004730.79</v>
      </c>
      <c r="DV11" s="25">
        <f t="shared" si="71"/>
        <v>166785311.14000002</v>
      </c>
      <c r="DW11" s="24">
        <v>166</v>
      </c>
      <c r="DX11" s="72" t="s">
        <v>66</v>
      </c>
      <c r="DY11" s="63">
        <v>1055250</v>
      </c>
      <c r="DZ11" s="25">
        <f t="shared" si="72"/>
        <v>175171500</v>
      </c>
      <c r="EA11" s="24">
        <v>166</v>
      </c>
      <c r="EB11" s="72" t="s">
        <v>66</v>
      </c>
      <c r="EC11" s="63">
        <v>980050</v>
      </c>
      <c r="ED11" s="25">
        <f t="shared" si="73"/>
        <v>162688300</v>
      </c>
      <c r="EE11" s="24">
        <v>166</v>
      </c>
      <c r="EF11" s="72" t="s">
        <v>66</v>
      </c>
      <c r="EG11" s="63">
        <v>983133</v>
      </c>
      <c r="EH11" s="25">
        <f t="shared" si="74"/>
        <v>163200078</v>
      </c>
      <c r="EI11" s="24">
        <v>166</v>
      </c>
      <c r="EJ11" s="72" t="s">
        <v>66</v>
      </c>
      <c r="EK11" s="63">
        <v>987713</v>
      </c>
      <c r="EL11" s="25">
        <f t="shared" si="75"/>
        <v>163960358</v>
      </c>
      <c r="EM11" s="24">
        <v>166</v>
      </c>
      <c r="EN11" s="72" t="s">
        <v>66</v>
      </c>
      <c r="EO11" s="63">
        <v>1049947</v>
      </c>
      <c r="EP11" s="25">
        <f t="shared" si="76"/>
        <v>174291202</v>
      </c>
      <c r="EQ11" s="24">
        <v>166</v>
      </c>
      <c r="ER11" s="72" t="s">
        <v>66</v>
      </c>
      <c r="ES11" s="63">
        <v>1028736</v>
      </c>
      <c r="ET11" s="25">
        <f t="shared" si="77"/>
        <v>170770176</v>
      </c>
      <c r="EU11" s="24">
        <v>166</v>
      </c>
      <c r="EV11" s="72" t="s">
        <v>66</v>
      </c>
      <c r="EW11" s="63">
        <v>987057</v>
      </c>
      <c r="EX11" s="25">
        <f t="shared" si="35"/>
        <v>163851462</v>
      </c>
      <c r="EY11" s="24">
        <v>166</v>
      </c>
      <c r="EZ11" s="72" t="s">
        <v>66</v>
      </c>
      <c r="FA11" s="63">
        <v>1023434</v>
      </c>
      <c r="FB11" s="25">
        <f t="shared" si="36"/>
        <v>169890044</v>
      </c>
      <c r="FC11" s="24">
        <v>166</v>
      </c>
      <c r="FD11" s="72" t="s">
        <v>66</v>
      </c>
      <c r="FE11" s="63">
        <v>989777</v>
      </c>
      <c r="FF11" s="25">
        <f t="shared" si="37"/>
        <v>164302982</v>
      </c>
      <c r="FG11" s="24">
        <v>166</v>
      </c>
      <c r="FH11" s="72" t="s">
        <v>66</v>
      </c>
      <c r="FI11" s="63">
        <v>1000348</v>
      </c>
      <c r="FJ11" s="25">
        <f t="shared" si="38"/>
        <v>166057768</v>
      </c>
      <c r="FK11" s="24">
        <v>166</v>
      </c>
      <c r="FL11" s="72" t="s">
        <v>66</v>
      </c>
      <c r="FM11" s="63">
        <v>986314</v>
      </c>
      <c r="FN11" s="25">
        <f t="shared" si="39"/>
        <v>163728124</v>
      </c>
      <c r="FO11" s="108">
        <v>166</v>
      </c>
      <c r="FP11" s="109" t="s">
        <v>66</v>
      </c>
      <c r="FQ11" s="110"/>
      <c r="FR11" s="111">
        <f t="shared" si="40"/>
        <v>0</v>
      </c>
    </row>
    <row r="12" spans="1:174" ht="12" customHeight="1" x14ac:dyDescent="0.25">
      <c r="A12" s="22">
        <v>8</v>
      </c>
      <c r="B12" s="23" t="s">
        <v>72</v>
      </c>
      <c r="C12" s="24">
        <v>47</v>
      </c>
      <c r="D12" s="72" t="s">
        <v>66</v>
      </c>
      <c r="E12" s="83">
        <v>462735</v>
      </c>
      <c r="F12" s="25">
        <f t="shared" si="42"/>
        <v>21748545</v>
      </c>
      <c r="G12" s="24">
        <v>47</v>
      </c>
      <c r="H12" s="72" t="s">
        <v>66</v>
      </c>
      <c r="I12" s="83">
        <v>492938</v>
      </c>
      <c r="J12" s="25">
        <f t="shared" si="43"/>
        <v>23168086</v>
      </c>
      <c r="K12" s="24">
        <v>47</v>
      </c>
      <c r="L12" s="72" t="s">
        <v>66</v>
      </c>
      <c r="M12" s="83">
        <v>459544</v>
      </c>
      <c r="N12" s="25">
        <f t="shared" si="44"/>
        <v>21598568</v>
      </c>
      <c r="O12" s="24">
        <v>47</v>
      </c>
      <c r="P12" s="72" t="s">
        <v>66</v>
      </c>
      <c r="Q12" s="119">
        <v>461366</v>
      </c>
      <c r="R12" s="25">
        <f t="shared" si="45"/>
        <v>21684202</v>
      </c>
      <c r="S12" s="24">
        <v>47</v>
      </c>
      <c r="T12" s="72" t="s">
        <v>66</v>
      </c>
      <c r="U12" s="83">
        <v>463797</v>
      </c>
      <c r="V12" s="25">
        <f t="shared" si="46"/>
        <v>21798459</v>
      </c>
      <c r="W12" s="24">
        <v>47</v>
      </c>
      <c r="X12" s="72" t="s">
        <v>66</v>
      </c>
      <c r="Y12" s="83">
        <v>463698</v>
      </c>
      <c r="Z12" s="25">
        <f t="shared" si="47"/>
        <v>21793806</v>
      </c>
      <c r="AA12" s="24">
        <v>47</v>
      </c>
      <c r="AB12" s="72" t="s">
        <v>66</v>
      </c>
      <c r="AC12" s="83">
        <v>463797</v>
      </c>
      <c r="AD12" s="25">
        <f t="shared" si="48"/>
        <v>21798459</v>
      </c>
      <c r="AE12" s="24">
        <v>47</v>
      </c>
      <c r="AF12" s="72" t="s">
        <v>66</v>
      </c>
      <c r="AG12" s="83">
        <v>462906</v>
      </c>
      <c r="AH12" s="25">
        <f t="shared" si="49"/>
        <v>21756582</v>
      </c>
      <c r="AI12" s="24">
        <v>47</v>
      </c>
      <c r="AJ12" s="72" t="s">
        <v>66</v>
      </c>
      <c r="AK12" s="83">
        <v>459063.22</v>
      </c>
      <c r="AL12" s="25">
        <f t="shared" si="50"/>
        <v>21575971.34</v>
      </c>
      <c r="AM12" s="24">
        <v>47</v>
      </c>
      <c r="AN12" s="72" t="s">
        <v>66</v>
      </c>
      <c r="AO12" s="83">
        <v>462611</v>
      </c>
      <c r="AP12" s="25">
        <f t="shared" si="51"/>
        <v>21742717</v>
      </c>
      <c r="AQ12" s="24">
        <v>47</v>
      </c>
      <c r="AR12" s="72" t="s">
        <v>66</v>
      </c>
      <c r="AS12" s="90">
        <v>461426</v>
      </c>
      <c r="AT12" s="25">
        <f t="shared" si="52"/>
        <v>21687022</v>
      </c>
      <c r="AU12" s="24">
        <v>47</v>
      </c>
      <c r="AV12" s="72" t="s">
        <v>66</v>
      </c>
      <c r="AW12" s="83">
        <v>460299</v>
      </c>
      <c r="AX12" s="25">
        <f t="shared" si="53"/>
        <v>21634053</v>
      </c>
      <c r="AY12" s="24">
        <v>47</v>
      </c>
      <c r="AZ12" s="72" t="s">
        <v>66</v>
      </c>
      <c r="BA12" s="83">
        <v>493926</v>
      </c>
      <c r="BB12" s="25">
        <f t="shared" si="10"/>
        <v>23214522</v>
      </c>
      <c r="BC12" s="24">
        <v>47</v>
      </c>
      <c r="BD12" s="72" t="s">
        <v>66</v>
      </c>
      <c r="BE12" s="83">
        <v>463006</v>
      </c>
      <c r="BF12" s="25">
        <f t="shared" si="54"/>
        <v>21761282</v>
      </c>
      <c r="BG12" s="24">
        <v>47</v>
      </c>
      <c r="BH12" s="72" t="s">
        <v>66</v>
      </c>
      <c r="BI12" s="55">
        <v>459478</v>
      </c>
      <c r="BJ12" s="25">
        <f t="shared" si="55"/>
        <v>21595466</v>
      </c>
      <c r="BK12" s="24">
        <v>47</v>
      </c>
      <c r="BL12" s="72" t="s">
        <v>66</v>
      </c>
      <c r="BM12" s="83">
        <v>488987</v>
      </c>
      <c r="BN12" s="25">
        <f t="shared" si="56"/>
        <v>22982389</v>
      </c>
      <c r="BO12" s="24">
        <v>47</v>
      </c>
      <c r="BP12" s="72" t="s">
        <v>66</v>
      </c>
      <c r="BQ12" s="83">
        <v>467928</v>
      </c>
      <c r="BR12" s="25">
        <f t="shared" si="57"/>
        <v>21992616</v>
      </c>
      <c r="BS12" s="24">
        <v>47</v>
      </c>
      <c r="BT12" s="72" t="s">
        <v>66</v>
      </c>
      <c r="BU12" s="74">
        <v>460372</v>
      </c>
      <c r="BV12" s="84">
        <f t="shared" si="58"/>
        <v>21637484</v>
      </c>
      <c r="BW12" s="24">
        <v>47</v>
      </c>
      <c r="BX12" s="72" t="s">
        <v>66</v>
      </c>
      <c r="BY12" s="63">
        <v>444533</v>
      </c>
      <c r="BZ12" s="25">
        <f t="shared" si="59"/>
        <v>20893051</v>
      </c>
      <c r="CA12" s="24">
        <v>47</v>
      </c>
      <c r="CB12" s="72" t="s">
        <v>66</v>
      </c>
      <c r="CC12" s="63">
        <v>463302.6</v>
      </c>
      <c r="CD12" s="25">
        <f t="shared" si="60"/>
        <v>21775222.199999999</v>
      </c>
      <c r="CE12" s="108">
        <v>47</v>
      </c>
      <c r="CF12" s="109" t="s">
        <v>66</v>
      </c>
      <c r="CG12" s="110"/>
      <c r="CH12" s="111">
        <f t="shared" si="61"/>
        <v>0</v>
      </c>
      <c r="CI12" s="108">
        <v>47</v>
      </c>
      <c r="CJ12" s="109" t="s">
        <v>66</v>
      </c>
      <c r="CK12" s="110"/>
      <c r="CL12" s="111">
        <f t="shared" si="62"/>
        <v>0</v>
      </c>
      <c r="CM12" s="24">
        <v>47</v>
      </c>
      <c r="CN12" s="72" t="s">
        <v>66</v>
      </c>
      <c r="CO12" s="63">
        <v>467308</v>
      </c>
      <c r="CP12" s="25">
        <f t="shared" si="63"/>
        <v>21963476</v>
      </c>
      <c r="CQ12" s="24">
        <v>47</v>
      </c>
      <c r="CR12" s="72" t="s">
        <v>66</v>
      </c>
      <c r="CS12" s="63">
        <v>460438</v>
      </c>
      <c r="CT12" s="25">
        <f t="shared" si="64"/>
        <v>21640586</v>
      </c>
      <c r="CU12" s="24">
        <v>47</v>
      </c>
      <c r="CV12" s="72" t="s">
        <v>66</v>
      </c>
      <c r="CW12" s="63">
        <v>461234</v>
      </c>
      <c r="CX12" s="25">
        <f t="shared" si="65"/>
        <v>21677998</v>
      </c>
      <c r="CY12" s="24">
        <v>47</v>
      </c>
      <c r="CZ12" s="72" t="s">
        <v>66</v>
      </c>
      <c r="DA12" s="63">
        <v>484047</v>
      </c>
      <c r="DB12" s="25">
        <f t="shared" si="66"/>
        <v>22750209</v>
      </c>
      <c r="DC12" s="24">
        <v>47</v>
      </c>
      <c r="DD12" s="72" t="s">
        <v>66</v>
      </c>
      <c r="DE12" s="63">
        <v>469230</v>
      </c>
      <c r="DF12" s="25">
        <f t="shared" si="67"/>
        <v>22053810</v>
      </c>
      <c r="DG12" s="108">
        <v>47</v>
      </c>
      <c r="DH12" s="109" t="s">
        <v>66</v>
      </c>
      <c r="DI12" s="110"/>
      <c r="DJ12" s="111">
        <f t="shared" si="68"/>
        <v>0</v>
      </c>
      <c r="DK12" s="24">
        <v>47</v>
      </c>
      <c r="DL12" s="72" t="s">
        <v>66</v>
      </c>
      <c r="DM12" s="63">
        <v>490962</v>
      </c>
      <c r="DN12" s="25">
        <f t="shared" si="69"/>
        <v>23075214</v>
      </c>
      <c r="DO12" s="24">
        <v>47</v>
      </c>
      <c r="DP12" s="72" t="s">
        <v>66</v>
      </c>
      <c r="DQ12" s="63">
        <v>459388</v>
      </c>
      <c r="DR12" s="25">
        <f t="shared" si="70"/>
        <v>21591236</v>
      </c>
      <c r="DS12" s="24">
        <v>47</v>
      </c>
      <c r="DT12" s="72" t="s">
        <v>66</v>
      </c>
      <c r="DU12" s="63">
        <v>467928.2</v>
      </c>
      <c r="DV12" s="25">
        <f t="shared" si="71"/>
        <v>21992625.400000002</v>
      </c>
      <c r="DW12" s="24">
        <v>47</v>
      </c>
      <c r="DX12" s="72" t="s">
        <v>66</v>
      </c>
      <c r="DY12" s="63">
        <v>491456</v>
      </c>
      <c r="DZ12" s="25">
        <f t="shared" si="72"/>
        <v>23098432</v>
      </c>
      <c r="EA12" s="24">
        <v>47</v>
      </c>
      <c r="EB12" s="72" t="s">
        <v>66</v>
      </c>
      <c r="EC12" s="63">
        <v>470500</v>
      </c>
      <c r="ED12" s="25">
        <f t="shared" si="73"/>
        <v>22113500</v>
      </c>
      <c r="EE12" s="24">
        <v>47</v>
      </c>
      <c r="EF12" s="72" t="s">
        <v>66</v>
      </c>
      <c r="EG12" s="63">
        <v>457869</v>
      </c>
      <c r="EH12" s="25">
        <f t="shared" si="74"/>
        <v>21519843</v>
      </c>
      <c r="EI12" s="24">
        <v>47</v>
      </c>
      <c r="EJ12" s="72" t="s">
        <v>66</v>
      </c>
      <c r="EK12" s="63">
        <v>460002</v>
      </c>
      <c r="EL12" s="25">
        <f t="shared" si="75"/>
        <v>21620094</v>
      </c>
      <c r="EM12" s="24">
        <v>47</v>
      </c>
      <c r="EN12" s="72" t="s">
        <v>66</v>
      </c>
      <c r="EO12" s="63">
        <v>488986</v>
      </c>
      <c r="EP12" s="25">
        <f t="shared" si="76"/>
        <v>22982342</v>
      </c>
      <c r="EQ12" s="24">
        <v>47</v>
      </c>
      <c r="ER12" s="72" t="s">
        <v>66</v>
      </c>
      <c r="ES12" s="63">
        <v>464290</v>
      </c>
      <c r="ET12" s="25">
        <f t="shared" si="77"/>
        <v>21821630</v>
      </c>
      <c r="EU12" s="24">
        <v>47</v>
      </c>
      <c r="EV12" s="72" t="s">
        <v>66</v>
      </c>
      <c r="EW12" s="63">
        <v>459697</v>
      </c>
      <c r="EX12" s="25">
        <f t="shared" si="35"/>
        <v>21605759</v>
      </c>
      <c r="EY12" s="24">
        <v>47</v>
      </c>
      <c r="EZ12" s="72" t="s">
        <v>66</v>
      </c>
      <c r="FA12" s="63">
        <v>491456</v>
      </c>
      <c r="FB12" s="25">
        <f t="shared" si="36"/>
        <v>23098432</v>
      </c>
      <c r="FC12" s="24">
        <v>47</v>
      </c>
      <c r="FD12" s="72" t="s">
        <v>66</v>
      </c>
      <c r="FE12" s="63">
        <v>460964</v>
      </c>
      <c r="FF12" s="25">
        <f t="shared" si="37"/>
        <v>21665308</v>
      </c>
      <c r="FG12" s="24">
        <v>47</v>
      </c>
      <c r="FH12" s="72" t="s">
        <v>66</v>
      </c>
      <c r="FI12" s="63">
        <v>493926</v>
      </c>
      <c r="FJ12" s="25">
        <f t="shared" si="38"/>
        <v>23214522</v>
      </c>
      <c r="FK12" s="24">
        <v>47</v>
      </c>
      <c r="FL12" s="72" t="s">
        <v>66</v>
      </c>
      <c r="FM12" s="63">
        <v>459351</v>
      </c>
      <c r="FN12" s="25">
        <f t="shared" si="39"/>
        <v>21589497</v>
      </c>
      <c r="FO12" s="108">
        <v>47</v>
      </c>
      <c r="FP12" s="109" t="s">
        <v>66</v>
      </c>
      <c r="FQ12" s="110"/>
      <c r="FR12" s="111">
        <f t="shared" si="40"/>
        <v>0</v>
      </c>
    </row>
    <row r="13" spans="1:174" ht="12" customHeight="1" x14ac:dyDescent="0.25">
      <c r="A13" s="22">
        <v>9</v>
      </c>
      <c r="B13" s="23" t="s">
        <v>73</v>
      </c>
      <c r="C13" s="24">
        <v>50531</v>
      </c>
      <c r="D13" s="72" t="s">
        <v>74</v>
      </c>
      <c r="E13" s="83">
        <v>7814</v>
      </c>
      <c r="F13" s="25">
        <f t="shared" si="42"/>
        <v>394849234</v>
      </c>
      <c r="G13" s="24">
        <v>50531</v>
      </c>
      <c r="H13" s="72" t="s">
        <v>74</v>
      </c>
      <c r="I13" s="83">
        <v>7590</v>
      </c>
      <c r="J13" s="25">
        <f t="shared" si="43"/>
        <v>383530290</v>
      </c>
      <c r="K13" s="24">
        <v>50531</v>
      </c>
      <c r="L13" s="72" t="s">
        <v>74</v>
      </c>
      <c r="M13" s="83">
        <v>7760</v>
      </c>
      <c r="N13" s="25">
        <f t="shared" si="44"/>
        <v>392120560</v>
      </c>
      <c r="O13" s="24">
        <v>50531</v>
      </c>
      <c r="P13" s="72" t="s">
        <v>74</v>
      </c>
      <c r="Q13" s="119">
        <v>7791</v>
      </c>
      <c r="R13" s="25">
        <f t="shared" si="45"/>
        <v>393687021</v>
      </c>
      <c r="S13" s="24">
        <v>50531</v>
      </c>
      <c r="T13" s="72" t="s">
        <v>74</v>
      </c>
      <c r="U13" s="83">
        <v>7799</v>
      </c>
      <c r="V13" s="25">
        <f t="shared" si="46"/>
        <v>394091269</v>
      </c>
      <c r="W13" s="24">
        <v>50531</v>
      </c>
      <c r="X13" s="72" t="s">
        <v>74</v>
      </c>
      <c r="Y13" s="83">
        <v>7831</v>
      </c>
      <c r="Z13" s="25">
        <f t="shared" si="47"/>
        <v>395708261</v>
      </c>
      <c r="AA13" s="24">
        <v>50531</v>
      </c>
      <c r="AB13" s="72" t="s">
        <v>74</v>
      </c>
      <c r="AC13" s="83">
        <v>7832</v>
      </c>
      <c r="AD13" s="25">
        <f t="shared" si="48"/>
        <v>395758792</v>
      </c>
      <c r="AE13" s="24">
        <v>50531</v>
      </c>
      <c r="AF13" s="72" t="s">
        <v>74</v>
      </c>
      <c r="AG13" s="83">
        <v>7817</v>
      </c>
      <c r="AH13" s="25">
        <f t="shared" si="49"/>
        <v>395000827</v>
      </c>
      <c r="AI13" s="24">
        <v>50531</v>
      </c>
      <c r="AJ13" s="72" t="s">
        <v>74</v>
      </c>
      <c r="AK13" s="83">
        <v>7752.27</v>
      </c>
      <c r="AL13" s="25">
        <f t="shared" si="50"/>
        <v>391729955.37</v>
      </c>
      <c r="AM13" s="24">
        <v>50531</v>
      </c>
      <c r="AN13" s="72" t="s">
        <v>74</v>
      </c>
      <c r="AO13" s="83">
        <v>7812</v>
      </c>
      <c r="AP13" s="25">
        <f t="shared" si="51"/>
        <v>394748172</v>
      </c>
      <c r="AQ13" s="24">
        <v>50531</v>
      </c>
      <c r="AR13" s="72" t="s">
        <v>74</v>
      </c>
      <c r="AS13" s="90">
        <v>7792</v>
      </c>
      <c r="AT13" s="25">
        <f t="shared" si="52"/>
        <v>393737552</v>
      </c>
      <c r="AU13" s="24">
        <v>50531</v>
      </c>
      <c r="AV13" s="72" t="s">
        <v>74</v>
      </c>
      <c r="AW13" s="83">
        <v>7773</v>
      </c>
      <c r="AX13" s="25">
        <f t="shared" si="53"/>
        <v>392777463</v>
      </c>
      <c r="AY13" s="24">
        <v>50531</v>
      </c>
      <c r="AZ13" s="72" t="s">
        <v>74</v>
      </c>
      <c r="BA13" s="83">
        <v>8341</v>
      </c>
      <c r="BB13" s="25">
        <f t="shared" si="10"/>
        <v>421479071</v>
      </c>
      <c r="BC13" s="24">
        <v>50531</v>
      </c>
      <c r="BD13" s="72" t="s">
        <v>74</v>
      </c>
      <c r="BE13" s="83">
        <v>7819</v>
      </c>
      <c r="BF13" s="25">
        <f t="shared" si="54"/>
        <v>395101889</v>
      </c>
      <c r="BG13" s="24">
        <v>50531</v>
      </c>
      <c r="BH13" s="72" t="s">
        <v>74</v>
      </c>
      <c r="BI13" s="55">
        <v>7759</v>
      </c>
      <c r="BJ13" s="25">
        <f t="shared" si="55"/>
        <v>392070029</v>
      </c>
      <c r="BK13" s="24">
        <v>50531</v>
      </c>
      <c r="BL13" s="72" t="s">
        <v>74</v>
      </c>
      <c r="BM13" s="83">
        <v>8258</v>
      </c>
      <c r="BN13" s="25">
        <f t="shared" si="56"/>
        <v>417284998</v>
      </c>
      <c r="BO13" s="24">
        <v>50531</v>
      </c>
      <c r="BP13" s="72" t="s">
        <v>74</v>
      </c>
      <c r="BQ13" s="83">
        <v>7902</v>
      </c>
      <c r="BR13" s="25">
        <f t="shared" si="57"/>
        <v>399295962</v>
      </c>
      <c r="BS13" s="24">
        <v>50531</v>
      </c>
      <c r="BT13" s="72" t="s">
        <v>74</v>
      </c>
      <c r="BU13" s="74">
        <v>7774</v>
      </c>
      <c r="BV13" s="84">
        <f t="shared" si="58"/>
        <v>392827994</v>
      </c>
      <c r="BW13" s="24">
        <v>50531</v>
      </c>
      <c r="BX13" s="72" t="s">
        <v>74</v>
      </c>
      <c r="BY13" s="63">
        <v>7507</v>
      </c>
      <c r="BZ13" s="25">
        <f t="shared" si="59"/>
        <v>379336217</v>
      </c>
      <c r="CA13" s="24">
        <v>50531</v>
      </c>
      <c r="CB13" s="72" t="s">
        <v>74</v>
      </c>
      <c r="CC13" s="63">
        <v>7823.86</v>
      </c>
      <c r="CD13" s="25">
        <f t="shared" si="60"/>
        <v>395347469.65999997</v>
      </c>
      <c r="CE13" s="108">
        <v>50531</v>
      </c>
      <c r="CF13" s="109" t="s">
        <v>74</v>
      </c>
      <c r="CG13" s="110"/>
      <c r="CH13" s="111">
        <f t="shared" si="61"/>
        <v>0</v>
      </c>
      <c r="CI13" s="108">
        <v>50531</v>
      </c>
      <c r="CJ13" s="109" t="s">
        <v>74</v>
      </c>
      <c r="CK13" s="110"/>
      <c r="CL13" s="111">
        <f t="shared" si="62"/>
        <v>0</v>
      </c>
      <c r="CM13" s="24">
        <v>50531</v>
      </c>
      <c r="CN13" s="72" t="s">
        <v>74</v>
      </c>
      <c r="CO13" s="63">
        <v>7892</v>
      </c>
      <c r="CP13" s="25">
        <f t="shared" si="63"/>
        <v>398790652</v>
      </c>
      <c r="CQ13" s="24">
        <v>50531</v>
      </c>
      <c r="CR13" s="72" t="s">
        <v>74</v>
      </c>
      <c r="CS13" s="63">
        <v>7775</v>
      </c>
      <c r="CT13" s="25">
        <f t="shared" si="64"/>
        <v>392878525</v>
      </c>
      <c r="CU13" s="24">
        <v>50531</v>
      </c>
      <c r="CV13" s="72" t="s">
        <v>74</v>
      </c>
      <c r="CW13" s="63">
        <v>7789</v>
      </c>
      <c r="CX13" s="25">
        <f t="shared" si="65"/>
        <v>393585959</v>
      </c>
      <c r="CY13" s="24">
        <v>50531</v>
      </c>
      <c r="CZ13" s="72" t="s">
        <v>74</v>
      </c>
      <c r="DA13" s="63">
        <v>8174</v>
      </c>
      <c r="DB13" s="25">
        <f t="shared" si="66"/>
        <v>413040394</v>
      </c>
      <c r="DC13" s="24">
        <v>50531</v>
      </c>
      <c r="DD13" s="72" t="s">
        <v>74</v>
      </c>
      <c r="DE13" s="63">
        <v>8258</v>
      </c>
      <c r="DF13" s="25">
        <f t="shared" si="67"/>
        <v>417284998</v>
      </c>
      <c r="DG13" s="108">
        <v>50531</v>
      </c>
      <c r="DH13" s="109" t="s">
        <v>74</v>
      </c>
      <c r="DI13" s="110"/>
      <c r="DJ13" s="111">
        <f t="shared" si="68"/>
        <v>0</v>
      </c>
      <c r="DK13" s="24">
        <v>50531</v>
      </c>
      <c r="DL13" s="72" t="s">
        <v>74</v>
      </c>
      <c r="DM13" s="63">
        <v>7632</v>
      </c>
      <c r="DN13" s="25">
        <f t="shared" si="69"/>
        <v>385652592</v>
      </c>
      <c r="DO13" s="24">
        <v>50531</v>
      </c>
      <c r="DP13" s="72" t="s">
        <v>74</v>
      </c>
      <c r="DQ13" s="63">
        <v>7758</v>
      </c>
      <c r="DR13" s="25">
        <f t="shared" si="70"/>
        <v>392019498</v>
      </c>
      <c r="DS13" s="24">
        <v>50531</v>
      </c>
      <c r="DT13" s="72" t="s">
        <v>74</v>
      </c>
      <c r="DU13" s="63">
        <v>7901.97</v>
      </c>
      <c r="DV13" s="25">
        <f t="shared" si="71"/>
        <v>399294446.06999999</v>
      </c>
      <c r="DW13" s="24">
        <v>50531</v>
      </c>
      <c r="DX13" s="72" t="s">
        <v>74</v>
      </c>
      <c r="DY13" s="63">
        <v>7306</v>
      </c>
      <c r="DZ13" s="25">
        <f t="shared" si="72"/>
        <v>369179486</v>
      </c>
      <c r="EA13" s="24">
        <v>50531</v>
      </c>
      <c r="EB13" s="72" t="s">
        <v>74</v>
      </c>
      <c r="EC13" s="63">
        <v>8300</v>
      </c>
      <c r="ED13" s="25">
        <f t="shared" si="73"/>
        <v>419407300</v>
      </c>
      <c r="EE13" s="24">
        <v>50531</v>
      </c>
      <c r="EF13" s="72" t="s">
        <v>74</v>
      </c>
      <c r="EG13" s="63">
        <v>7732</v>
      </c>
      <c r="EH13" s="25">
        <f t="shared" si="74"/>
        <v>390705692</v>
      </c>
      <c r="EI13" s="24">
        <v>50531</v>
      </c>
      <c r="EJ13" s="72" t="s">
        <v>74</v>
      </c>
      <c r="EK13" s="63">
        <v>7768</v>
      </c>
      <c r="EL13" s="25">
        <f t="shared" si="75"/>
        <v>392524808</v>
      </c>
      <c r="EM13" s="24">
        <v>50531</v>
      </c>
      <c r="EN13" s="72" t="s">
        <v>74</v>
      </c>
      <c r="EO13" s="63">
        <v>7006</v>
      </c>
      <c r="EP13" s="25">
        <f t="shared" si="76"/>
        <v>354020186</v>
      </c>
      <c r="EQ13" s="24">
        <v>50531</v>
      </c>
      <c r="ER13" s="72" t="s">
        <v>74</v>
      </c>
      <c r="ES13" s="63">
        <v>8091</v>
      </c>
      <c r="ET13" s="25">
        <f t="shared" si="77"/>
        <v>408846321</v>
      </c>
      <c r="EU13" s="24">
        <v>50531</v>
      </c>
      <c r="EV13" s="72" t="s">
        <v>74</v>
      </c>
      <c r="EW13" s="63">
        <v>7763</v>
      </c>
      <c r="EX13" s="25">
        <f t="shared" si="35"/>
        <v>392272153</v>
      </c>
      <c r="EY13" s="24">
        <v>50531</v>
      </c>
      <c r="EZ13" s="72" t="s">
        <v>74</v>
      </c>
      <c r="FA13" s="63">
        <v>8132</v>
      </c>
      <c r="FB13" s="25">
        <f t="shared" si="36"/>
        <v>410918092</v>
      </c>
      <c r="FC13" s="24">
        <v>50531</v>
      </c>
      <c r="FD13" s="72" t="s">
        <v>74</v>
      </c>
      <c r="FE13" s="63">
        <v>7784</v>
      </c>
      <c r="FF13" s="25">
        <f t="shared" si="37"/>
        <v>393333304</v>
      </c>
      <c r="FG13" s="24">
        <v>50531</v>
      </c>
      <c r="FH13" s="72" t="s">
        <v>74</v>
      </c>
      <c r="FI13" s="63">
        <v>8258</v>
      </c>
      <c r="FJ13" s="25">
        <f t="shared" si="38"/>
        <v>417284998</v>
      </c>
      <c r="FK13" s="24">
        <v>50531</v>
      </c>
      <c r="FL13" s="72" t="s">
        <v>74</v>
      </c>
      <c r="FM13" s="63">
        <v>7757</v>
      </c>
      <c r="FN13" s="25">
        <f t="shared" si="39"/>
        <v>391968967</v>
      </c>
      <c r="FO13" s="108">
        <v>50531</v>
      </c>
      <c r="FP13" s="109" t="s">
        <v>74</v>
      </c>
      <c r="FQ13" s="110"/>
      <c r="FR13" s="111">
        <f t="shared" si="40"/>
        <v>0</v>
      </c>
    </row>
    <row r="14" spans="1:174" ht="12" customHeight="1" x14ac:dyDescent="0.25">
      <c r="A14" s="22">
        <v>10</v>
      </c>
      <c r="B14" s="23" t="s">
        <v>75</v>
      </c>
      <c r="C14" s="24">
        <v>727</v>
      </c>
      <c r="D14" s="72" t="s">
        <v>66</v>
      </c>
      <c r="E14" s="83">
        <v>1071199</v>
      </c>
      <c r="F14" s="25">
        <f t="shared" si="42"/>
        <v>778761673</v>
      </c>
      <c r="G14" s="24">
        <v>727</v>
      </c>
      <c r="H14" s="72" t="s">
        <v>66</v>
      </c>
      <c r="I14" s="83">
        <v>1040498</v>
      </c>
      <c r="J14" s="25">
        <f t="shared" si="43"/>
        <v>756442046</v>
      </c>
      <c r="K14" s="24">
        <v>727</v>
      </c>
      <c r="L14" s="72" t="s">
        <v>66</v>
      </c>
      <c r="M14" s="83">
        <v>1063813</v>
      </c>
      <c r="N14" s="25">
        <f t="shared" si="44"/>
        <v>773392051</v>
      </c>
      <c r="O14" s="24">
        <v>727</v>
      </c>
      <c r="P14" s="72" t="s">
        <v>66</v>
      </c>
      <c r="Q14" s="119">
        <v>1068032</v>
      </c>
      <c r="R14" s="25">
        <f t="shared" si="45"/>
        <v>776459264</v>
      </c>
      <c r="S14" s="24">
        <v>727</v>
      </c>
      <c r="T14" s="72" t="s">
        <v>66</v>
      </c>
      <c r="U14" s="83">
        <v>1069084</v>
      </c>
      <c r="V14" s="25">
        <f t="shared" si="46"/>
        <v>777224068</v>
      </c>
      <c r="W14" s="24">
        <v>727</v>
      </c>
      <c r="X14" s="72" t="s">
        <v>66</v>
      </c>
      <c r="Y14" s="83">
        <v>1073430</v>
      </c>
      <c r="Z14" s="25">
        <f t="shared" si="47"/>
        <v>780383610</v>
      </c>
      <c r="AA14" s="24">
        <v>727</v>
      </c>
      <c r="AB14" s="72" t="s">
        <v>66</v>
      </c>
      <c r="AC14" s="83">
        <v>1070227</v>
      </c>
      <c r="AD14" s="25">
        <f t="shared" si="48"/>
        <v>778055029</v>
      </c>
      <c r="AE14" s="24">
        <v>727</v>
      </c>
      <c r="AF14" s="72" t="s">
        <v>66</v>
      </c>
      <c r="AG14" s="83">
        <v>1071596</v>
      </c>
      <c r="AH14" s="25">
        <f t="shared" si="49"/>
        <v>779050292</v>
      </c>
      <c r="AI14" s="24">
        <v>727</v>
      </c>
      <c r="AJ14" s="72" t="s">
        <v>66</v>
      </c>
      <c r="AK14" s="83">
        <v>1062700.04</v>
      </c>
      <c r="AL14" s="25">
        <f t="shared" si="50"/>
        <v>772582929.08000004</v>
      </c>
      <c r="AM14" s="24">
        <v>727</v>
      </c>
      <c r="AN14" s="72" t="s">
        <v>66</v>
      </c>
      <c r="AO14" s="83">
        <v>1070913</v>
      </c>
      <c r="AP14" s="25">
        <f t="shared" si="51"/>
        <v>778553751</v>
      </c>
      <c r="AQ14" s="24">
        <v>727</v>
      </c>
      <c r="AR14" s="72" t="s">
        <v>66</v>
      </c>
      <c r="AS14" s="90">
        <v>1068169</v>
      </c>
      <c r="AT14" s="25">
        <f t="shared" si="52"/>
        <v>776558863</v>
      </c>
      <c r="AU14" s="24">
        <v>727</v>
      </c>
      <c r="AV14" s="72" t="s">
        <v>66</v>
      </c>
      <c r="AW14" s="83">
        <v>1065560</v>
      </c>
      <c r="AX14" s="25">
        <f t="shared" si="53"/>
        <v>774662120</v>
      </c>
      <c r="AY14" s="24">
        <v>727</v>
      </c>
      <c r="AZ14" s="72" t="s">
        <v>66</v>
      </c>
      <c r="BA14" s="83">
        <v>1143020</v>
      </c>
      <c r="BB14" s="25">
        <f t="shared" si="10"/>
        <v>830975540</v>
      </c>
      <c r="BC14" s="24">
        <v>727</v>
      </c>
      <c r="BD14" s="72" t="s">
        <v>66</v>
      </c>
      <c r="BE14" s="83">
        <v>1071828</v>
      </c>
      <c r="BF14" s="25">
        <f t="shared" si="54"/>
        <v>779218956</v>
      </c>
      <c r="BG14" s="24">
        <v>727</v>
      </c>
      <c r="BH14" s="72" t="s">
        <v>66</v>
      </c>
      <c r="BI14" s="55">
        <v>1063661</v>
      </c>
      <c r="BJ14" s="25">
        <f t="shared" si="55"/>
        <v>773281547</v>
      </c>
      <c r="BK14" s="24">
        <v>727</v>
      </c>
      <c r="BL14" s="72" t="s">
        <v>66</v>
      </c>
      <c r="BM14" s="83">
        <v>1140340</v>
      </c>
      <c r="BN14" s="25">
        <f t="shared" si="56"/>
        <v>829027180</v>
      </c>
      <c r="BO14" s="24">
        <v>727</v>
      </c>
      <c r="BP14" s="72" t="s">
        <v>66</v>
      </c>
      <c r="BQ14" s="83">
        <v>1083221</v>
      </c>
      <c r="BR14" s="25">
        <f t="shared" si="57"/>
        <v>787501667</v>
      </c>
      <c r="BS14" s="24">
        <v>727</v>
      </c>
      <c r="BT14" s="72" t="s">
        <v>66</v>
      </c>
      <c r="BU14" s="74">
        <v>1065731</v>
      </c>
      <c r="BV14" s="84">
        <f t="shared" si="58"/>
        <v>774786437</v>
      </c>
      <c r="BW14" s="24">
        <v>727</v>
      </c>
      <c r="BX14" s="72" t="s">
        <v>66</v>
      </c>
      <c r="BY14" s="63">
        <v>1029065</v>
      </c>
      <c r="BZ14" s="25">
        <f t="shared" si="59"/>
        <v>748130255</v>
      </c>
      <c r="CA14" s="24">
        <v>727</v>
      </c>
      <c r="CB14" s="72" t="s">
        <v>66</v>
      </c>
      <c r="CC14" s="63">
        <v>1072513.8999999999</v>
      </c>
      <c r="CD14" s="25">
        <f t="shared" si="60"/>
        <v>779717605.29999995</v>
      </c>
      <c r="CE14" s="108">
        <v>727</v>
      </c>
      <c r="CF14" s="109" t="s">
        <v>66</v>
      </c>
      <c r="CG14" s="110"/>
      <c r="CH14" s="111">
        <f t="shared" si="61"/>
        <v>0</v>
      </c>
      <c r="CI14" s="108">
        <v>727</v>
      </c>
      <c r="CJ14" s="109" t="s">
        <v>66</v>
      </c>
      <c r="CK14" s="110"/>
      <c r="CL14" s="111">
        <f t="shared" si="62"/>
        <v>0</v>
      </c>
      <c r="CM14" s="24">
        <v>727</v>
      </c>
      <c r="CN14" s="72" t="s">
        <v>66</v>
      </c>
      <c r="CO14" s="63">
        <v>1081787</v>
      </c>
      <c r="CP14" s="25">
        <f t="shared" si="63"/>
        <v>786459149</v>
      </c>
      <c r="CQ14" s="24">
        <v>727</v>
      </c>
      <c r="CR14" s="72" t="s">
        <v>66</v>
      </c>
      <c r="CS14" s="63">
        <v>1065882</v>
      </c>
      <c r="CT14" s="25">
        <f t="shared" si="64"/>
        <v>774896214</v>
      </c>
      <c r="CU14" s="24">
        <v>727</v>
      </c>
      <c r="CV14" s="72" t="s">
        <v>66</v>
      </c>
      <c r="CW14" s="63">
        <v>1067725</v>
      </c>
      <c r="CX14" s="25">
        <f t="shared" si="65"/>
        <v>776236075</v>
      </c>
      <c r="CY14" s="24">
        <v>727</v>
      </c>
      <c r="CZ14" s="72" t="s">
        <v>66</v>
      </c>
      <c r="DA14" s="63">
        <v>1120536</v>
      </c>
      <c r="DB14" s="25">
        <f t="shared" si="66"/>
        <v>814629672</v>
      </c>
      <c r="DC14" s="24">
        <v>727</v>
      </c>
      <c r="DD14" s="72" t="s">
        <v>66</v>
      </c>
      <c r="DE14" s="63">
        <v>1029065</v>
      </c>
      <c r="DF14" s="25">
        <f t="shared" si="67"/>
        <v>748130255</v>
      </c>
      <c r="DG14" s="108">
        <v>727</v>
      </c>
      <c r="DH14" s="109" t="s">
        <v>66</v>
      </c>
      <c r="DI14" s="110"/>
      <c r="DJ14" s="111">
        <f t="shared" si="68"/>
        <v>0</v>
      </c>
      <c r="DK14" s="24">
        <v>727</v>
      </c>
      <c r="DL14" s="72" t="s">
        <v>66</v>
      </c>
      <c r="DM14" s="63">
        <v>1046215</v>
      </c>
      <c r="DN14" s="25">
        <f t="shared" si="69"/>
        <v>760598305</v>
      </c>
      <c r="DO14" s="24">
        <v>727</v>
      </c>
      <c r="DP14" s="72" t="s">
        <v>66</v>
      </c>
      <c r="DQ14" s="63">
        <v>1063453</v>
      </c>
      <c r="DR14" s="25">
        <f t="shared" si="70"/>
        <v>773130331</v>
      </c>
      <c r="DS14" s="24">
        <v>727</v>
      </c>
      <c r="DT14" s="72" t="s">
        <v>66</v>
      </c>
      <c r="DU14" s="63">
        <v>1083221.8799999999</v>
      </c>
      <c r="DV14" s="25">
        <f t="shared" si="71"/>
        <v>787502306.75999987</v>
      </c>
      <c r="DW14" s="24">
        <v>727</v>
      </c>
      <c r="DX14" s="72" t="s">
        <v>66</v>
      </c>
      <c r="DY14" s="63">
        <v>1001622</v>
      </c>
      <c r="DZ14" s="25">
        <f t="shared" si="72"/>
        <v>728179194</v>
      </c>
      <c r="EA14" s="24">
        <v>727</v>
      </c>
      <c r="EB14" s="72" t="s">
        <v>66</v>
      </c>
      <c r="EC14" s="63">
        <v>1040050</v>
      </c>
      <c r="ED14" s="25">
        <f t="shared" si="73"/>
        <v>756116350</v>
      </c>
      <c r="EE14" s="24">
        <v>727</v>
      </c>
      <c r="EF14" s="72" t="s">
        <v>66</v>
      </c>
      <c r="EG14" s="63">
        <v>1059936</v>
      </c>
      <c r="EH14" s="25">
        <f t="shared" si="74"/>
        <v>770573472</v>
      </c>
      <c r="EI14" s="24">
        <v>727</v>
      </c>
      <c r="EJ14" s="72" t="s">
        <v>66</v>
      </c>
      <c r="EK14" s="63">
        <v>1064874</v>
      </c>
      <c r="EL14" s="25">
        <f t="shared" si="75"/>
        <v>774163398</v>
      </c>
      <c r="EM14" s="24">
        <v>727</v>
      </c>
      <c r="EN14" s="72" t="s">
        <v>66</v>
      </c>
      <c r="EO14" s="63">
        <v>960460</v>
      </c>
      <c r="EP14" s="25">
        <f t="shared" si="76"/>
        <v>698254420</v>
      </c>
      <c r="EQ14" s="24">
        <v>727</v>
      </c>
      <c r="ER14" s="72" t="s">
        <v>66</v>
      </c>
      <c r="ES14" s="63">
        <v>1109103</v>
      </c>
      <c r="ET14" s="25">
        <f t="shared" si="77"/>
        <v>806317881</v>
      </c>
      <c r="EU14" s="24">
        <v>727</v>
      </c>
      <c r="EV14" s="72" t="s">
        <v>66</v>
      </c>
      <c r="EW14" s="63">
        <v>1064167</v>
      </c>
      <c r="EX14" s="25">
        <f t="shared" si="35"/>
        <v>773649409</v>
      </c>
      <c r="EY14" s="24">
        <v>727</v>
      </c>
      <c r="EZ14" s="72" t="s">
        <v>66</v>
      </c>
      <c r="FA14" s="63">
        <v>1034782</v>
      </c>
      <c r="FB14" s="25">
        <f t="shared" si="36"/>
        <v>752286514</v>
      </c>
      <c r="FC14" s="24">
        <v>727</v>
      </c>
      <c r="FD14" s="72" t="s">
        <v>66</v>
      </c>
      <c r="FE14" s="63">
        <v>1067100</v>
      </c>
      <c r="FF14" s="25">
        <f t="shared" si="37"/>
        <v>775781700</v>
      </c>
      <c r="FG14" s="24">
        <v>727</v>
      </c>
      <c r="FH14" s="72" t="s">
        <v>66</v>
      </c>
      <c r="FI14" s="63">
        <v>1056863</v>
      </c>
      <c r="FJ14" s="25">
        <f t="shared" si="38"/>
        <v>768339401</v>
      </c>
      <c r="FK14" s="24">
        <v>727</v>
      </c>
      <c r="FL14" s="72" t="s">
        <v>66</v>
      </c>
      <c r="FM14" s="63">
        <v>1063367</v>
      </c>
      <c r="FN14" s="25">
        <f t="shared" si="39"/>
        <v>773067809</v>
      </c>
      <c r="FO14" s="108">
        <v>727</v>
      </c>
      <c r="FP14" s="109" t="s">
        <v>66</v>
      </c>
      <c r="FQ14" s="110"/>
      <c r="FR14" s="111">
        <f t="shared" si="40"/>
        <v>0</v>
      </c>
    </row>
    <row r="15" spans="1:174" ht="12" customHeight="1" x14ac:dyDescent="0.25">
      <c r="A15" s="22">
        <v>11</v>
      </c>
      <c r="B15" s="23" t="s">
        <v>76</v>
      </c>
      <c r="C15" s="24">
        <v>27270</v>
      </c>
      <c r="D15" s="72" t="s">
        <v>77</v>
      </c>
      <c r="E15" s="83">
        <v>3778</v>
      </c>
      <c r="F15" s="25">
        <f t="shared" si="42"/>
        <v>103026060</v>
      </c>
      <c r="G15" s="24">
        <v>27270</v>
      </c>
      <c r="H15" s="72" t="s">
        <v>77</v>
      </c>
      <c r="I15" s="83">
        <v>4024</v>
      </c>
      <c r="J15" s="25">
        <f t="shared" si="43"/>
        <v>109734480</v>
      </c>
      <c r="K15" s="24">
        <v>27270</v>
      </c>
      <c r="L15" s="72" t="s">
        <v>77</v>
      </c>
      <c r="M15" s="83">
        <v>3752</v>
      </c>
      <c r="N15" s="25">
        <f t="shared" si="44"/>
        <v>102317040</v>
      </c>
      <c r="O15" s="24">
        <v>27270</v>
      </c>
      <c r="P15" s="72" t="s">
        <v>77</v>
      </c>
      <c r="Q15" s="119">
        <v>3767</v>
      </c>
      <c r="R15" s="25">
        <f t="shared" si="45"/>
        <v>102726090</v>
      </c>
      <c r="S15" s="24">
        <v>27270</v>
      </c>
      <c r="T15" s="72" t="s">
        <v>77</v>
      </c>
      <c r="U15" s="83">
        <v>3787</v>
      </c>
      <c r="V15" s="25">
        <f t="shared" si="46"/>
        <v>103271490</v>
      </c>
      <c r="W15" s="24">
        <v>27270</v>
      </c>
      <c r="X15" s="72" t="s">
        <v>77</v>
      </c>
      <c r="Y15" s="83">
        <v>3786</v>
      </c>
      <c r="Z15" s="25">
        <f t="shared" si="47"/>
        <v>103244220</v>
      </c>
      <c r="AA15" s="24">
        <v>27270</v>
      </c>
      <c r="AB15" s="72" t="s">
        <v>77</v>
      </c>
      <c r="AC15" s="83">
        <v>3787</v>
      </c>
      <c r="AD15" s="25">
        <f t="shared" si="48"/>
        <v>103271490</v>
      </c>
      <c r="AE15" s="24">
        <v>27270</v>
      </c>
      <c r="AF15" s="72" t="s">
        <v>77</v>
      </c>
      <c r="AG15" s="83">
        <v>3780</v>
      </c>
      <c r="AH15" s="25">
        <f t="shared" si="49"/>
        <v>103080600</v>
      </c>
      <c r="AI15" s="24">
        <v>27270</v>
      </c>
      <c r="AJ15" s="72" t="s">
        <v>77</v>
      </c>
      <c r="AK15" s="83">
        <v>3748.34</v>
      </c>
      <c r="AL15" s="25">
        <f t="shared" si="50"/>
        <v>102217231.8</v>
      </c>
      <c r="AM15" s="24">
        <v>27270</v>
      </c>
      <c r="AN15" s="72" t="s">
        <v>77</v>
      </c>
      <c r="AO15" s="83">
        <v>3777</v>
      </c>
      <c r="AP15" s="25">
        <f t="shared" si="51"/>
        <v>102998790</v>
      </c>
      <c r="AQ15" s="24">
        <v>27270</v>
      </c>
      <c r="AR15" s="72" t="s">
        <v>77</v>
      </c>
      <c r="AS15" s="90">
        <v>3768</v>
      </c>
      <c r="AT15" s="25">
        <f t="shared" si="52"/>
        <v>102753360</v>
      </c>
      <c r="AU15" s="24">
        <v>27270</v>
      </c>
      <c r="AV15" s="72" t="s">
        <v>77</v>
      </c>
      <c r="AW15" s="83">
        <v>3758</v>
      </c>
      <c r="AX15" s="25">
        <f t="shared" si="53"/>
        <v>102480660</v>
      </c>
      <c r="AY15" s="24">
        <v>27270</v>
      </c>
      <c r="AZ15" s="72" t="s">
        <v>77</v>
      </c>
      <c r="BA15" s="83">
        <v>4033</v>
      </c>
      <c r="BB15" s="25">
        <f t="shared" si="10"/>
        <v>109979910</v>
      </c>
      <c r="BC15" s="24">
        <v>27270</v>
      </c>
      <c r="BD15" s="72" t="s">
        <v>77</v>
      </c>
      <c r="BE15" s="83">
        <v>3781</v>
      </c>
      <c r="BF15" s="25">
        <f t="shared" si="54"/>
        <v>103107870</v>
      </c>
      <c r="BG15" s="24">
        <v>27270</v>
      </c>
      <c r="BH15" s="72" t="s">
        <v>77</v>
      </c>
      <c r="BI15" s="55">
        <v>3752</v>
      </c>
      <c r="BJ15" s="25">
        <f t="shared" si="55"/>
        <v>102317040</v>
      </c>
      <c r="BK15" s="24">
        <v>27270</v>
      </c>
      <c r="BL15" s="72" t="s">
        <v>77</v>
      </c>
      <c r="BM15" s="83">
        <v>3993</v>
      </c>
      <c r="BN15" s="25">
        <f t="shared" si="56"/>
        <v>108889110</v>
      </c>
      <c r="BO15" s="24">
        <v>27270</v>
      </c>
      <c r="BP15" s="72" t="s">
        <v>77</v>
      </c>
      <c r="BQ15" s="83">
        <v>3821</v>
      </c>
      <c r="BR15" s="25">
        <f t="shared" si="57"/>
        <v>104198670</v>
      </c>
      <c r="BS15" s="24">
        <v>27270</v>
      </c>
      <c r="BT15" s="72" t="s">
        <v>77</v>
      </c>
      <c r="BU15" s="74">
        <v>3759</v>
      </c>
      <c r="BV15" s="84">
        <f t="shared" si="58"/>
        <v>102507930</v>
      </c>
      <c r="BW15" s="24">
        <v>27270</v>
      </c>
      <c r="BX15" s="72" t="s">
        <v>77</v>
      </c>
      <c r="BY15" s="63">
        <v>3630</v>
      </c>
      <c r="BZ15" s="25">
        <f t="shared" si="59"/>
        <v>98990100</v>
      </c>
      <c r="CA15" s="24">
        <v>27270</v>
      </c>
      <c r="CB15" s="72" t="s">
        <v>77</v>
      </c>
      <c r="CC15" s="63">
        <v>3782.9</v>
      </c>
      <c r="CD15" s="25">
        <f t="shared" si="60"/>
        <v>103159683</v>
      </c>
      <c r="CE15" s="108">
        <v>27270</v>
      </c>
      <c r="CF15" s="109" t="s">
        <v>77</v>
      </c>
      <c r="CG15" s="110"/>
      <c r="CH15" s="111">
        <f t="shared" si="61"/>
        <v>0</v>
      </c>
      <c r="CI15" s="108">
        <v>27270</v>
      </c>
      <c r="CJ15" s="109" t="s">
        <v>77</v>
      </c>
      <c r="CK15" s="110"/>
      <c r="CL15" s="111">
        <f t="shared" si="62"/>
        <v>0</v>
      </c>
      <c r="CM15" s="24">
        <v>27270</v>
      </c>
      <c r="CN15" s="72" t="s">
        <v>77</v>
      </c>
      <c r="CO15" s="63">
        <v>3816</v>
      </c>
      <c r="CP15" s="25">
        <f t="shared" si="63"/>
        <v>104062320</v>
      </c>
      <c r="CQ15" s="24">
        <v>27270</v>
      </c>
      <c r="CR15" s="72" t="s">
        <v>77</v>
      </c>
      <c r="CS15" s="63">
        <v>3760</v>
      </c>
      <c r="CT15" s="25">
        <f t="shared" si="64"/>
        <v>102535200</v>
      </c>
      <c r="CU15" s="24">
        <v>27270</v>
      </c>
      <c r="CV15" s="72" t="s">
        <v>77</v>
      </c>
      <c r="CW15" s="63">
        <v>3766</v>
      </c>
      <c r="CX15" s="25">
        <f t="shared" si="65"/>
        <v>102698820</v>
      </c>
      <c r="CY15" s="24">
        <v>27270</v>
      </c>
      <c r="CZ15" s="72" t="s">
        <v>77</v>
      </c>
      <c r="DA15" s="63">
        <v>3952</v>
      </c>
      <c r="DB15" s="25">
        <f t="shared" si="66"/>
        <v>107771040</v>
      </c>
      <c r="DC15" s="24">
        <v>27270</v>
      </c>
      <c r="DD15" s="72" t="s">
        <v>77</v>
      </c>
      <c r="DE15" s="63">
        <v>3630</v>
      </c>
      <c r="DF15" s="25">
        <f t="shared" si="67"/>
        <v>98990100</v>
      </c>
      <c r="DG15" s="108">
        <v>27270</v>
      </c>
      <c r="DH15" s="109" t="s">
        <v>77</v>
      </c>
      <c r="DI15" s="110"/>
      <c r="DJ15" s="111">
        <f t="shared" si="68"/>
        <v>0</v>
      </c>
      <c r="DK15" s="24">
        <v>27270</v>
      </c>
      <c r="DL15" s="72" t="s">
        <v>77</v>
      </c>
      <c r="DM15" s="63">
        <v>4008</v>
      </c>
      <c r="DN15" s="25">
        <f t="shared" si="69"/>
        <v>109298160</v>
      </c>
      <c r="DO15" s="24">
        <v>27270</v>
      </c>
      <c r="DP15" s="72" t="s">
        <v>77</v>
      </c>
      <c r="DQ15" s="63">
        <v>3751</v>
      </c>
      <c r="DR15" s="25">
        <f t="shared" si="70"/>
        <v>102289770</v>
      </c>
      <c r="DS15" s="24">
        <v>27270</v>
      </c>
      <c r="DT15" s="72" t="s">
        <v>77</v>
      </c>
      <c r="DU15" s="63">
        <v>3820.72</v>
      </c>
      <c r="DV15" s="25">
        <f t="shared" si="71"/>
        <v>104191034.39999999</v>
      </c>
      <c r="DW15" s="24">
        <v>27270</v>
      </c>
      <c r="DX15" s="72" t="s">
        <v>77</v>
      </c>
      <c r="DY15" s="63">
        <v>4012</v>
      </c>
      <c r="DZ15" s="25">
        <f t="shared" si="72"/>
        <v>109407240</v>
      </c>
      <c r="EA15" s="24">
        <v>27270</v>
      </c>
      <c r="EB15" s="72" t="s">
        <v>77</v>
      </c>
      <c r="EC15" s="63">
        <v>3850</v>
      </c>
      <c r="ED15" s="25">
        <f t="shared" si="73"/>
        <v>104989500</v>
      </c>
      <c r="EE15" s="24">
        <v>27270</v>
      </c>
      <c r="EF15" s="72" t="s">
        <v>77</v>
      </c>
      <c r="EG15" s="63">
        <v>3739</v>
      </c>
      <c r="EH15" s="25">
        <f t="shared" si="74"/>
        <v>101962530</v>
      </c>
      <c r="EI15" s="24">
        <v>27270</v>
      </c>
      <c r="EJ15" s="72" t="s">
        <v>77</v>
      </c>
      <c r="EK15" s="63">
        <v>3756</v>
      </c>
      <c r="EL15" s="25">
        <f t="shared" si="75"/>
        <v>102426120</v>
      </c>
      <c r="EM15" s="24">
        <v>27270</v>
      </c>
      <c r="EN15" s="72" t="s">
        <v>77</v>
      </c>
      <c r="EO15" s="63">
        <v>3992</v>
      </c>
      <c r="EP15" s="25">
        <f t="shared" si="76"/>
        <v>108861840</v>
      </c>
      <c r="EQ15" s="24">
        <v>27270</v>
      </c>
      <c r="ER15" s="72" t="s">
        <v>77</v>
      </c>
      <c r="ES15" s="63">
        <v>3791</v>
      </c>
      <c r="ET15" s="25">
        <f t="shared" si="77"/>
        <v>103380570</v>
      </c>
      <c r="EU15" s="24">
        <v>27270</v>
      </c>
      <c r="EV15" s="72" t="s">
        <v>77</v>
      </c>
      <c r="EW15" s="63">
        <v>3754</v>
      </c>
      <c r="EX15" s="25">
        <f t="shared" si="35"/>
        <v>102371580</v>
      </c>
      <c r="EY15" s="24">
        <v>27270</v>
      </c>
      <c r="EZ15" s="72" t="s">
        <v>77</v>
      </c>
      <c r="FA15" s="63">
        <v>4013</v>
      </c>
      <c r="FB15" s="25">
        <f t="shared" si="36"/>
        <v>109434510</v>
      </c>
      <c r="FC15" s="24">
        <v>27270</v>
      </c>
      <c r="FD15" s="72" t="s">
        <v>77</v>
      </c>
      <c r="FE15" s="63">
        <v>3764</v>
      </c>
      <c r="FF15" s="25">
        <f t="shared" si="37"/>
        <v>102644280</v>
      </c>
      <c r="FG15" s="24">
        <v>27270</v>
      </c>
      <c r="FH15" s="72" t="s">
        <v>77</v>
      </c>
      <c r="FI15" s="63">
        <v>3626</v>
      </c>
      <c r="FJ15" s="25">
        <f t="shared" si="38"/>
        <v>98881020</v>
      </c>
      <c r="FK15" s="24">
        <v>27270</v>
      </c>
      <c r="FL15" s="72" t="s">
        <v>77</v>
      </c>
      <c r="FM15" s="63">
        <v>3751</v>
      </c>
      <c r="FN15" s="25">
        <f t="shared" si="39"/>
        <v>102289770</v>
      </c>
      <c r="FO15" s="108">
        <v>27270</v>
      </c>
      <c r="FP15" s="109" t="s">
        <v>77</v>
      </c>
      <c r="FQ15" s="110"/>
      <c r="FR15" s="111">
        <f t="shared" si="40"/>
        <v>0</v>
      </c>
    </row>
    <row r="16" spans="1:174" ht="12" customHeight="1" x14ac:dyDescent="0.25">
      <c r="A16" s="22">
        <v>12</v>
      </c>
      <c r="B16" s="23" t="s">
        <v>78</v>
      </c>
      <c r="C16" s="24">
        <v>48000</v>
      </c>
      <c r="D16" s="72" t="s">
        <v>77</v>
      </c>
      <c r="E16" s="83">
        <v>2084</v>
      </c>
      <c r="F16" s="25">
        <f t="shared" si="42"/>
        <v>100032000</v>
      </c>
      <c r="G16" s="24">
        <v>48000</v>
      </c>
      <c r="H16" s="72" t="s">
        <v>77</v>
      </c>
      <c r="I16" s="83">
        <v>2220</v>
      </c>
      <c r="J16" s="25">
        <f t="shared" si="43"/>
        <v>106560000</v>
      </c>
      <c r="K16" s="24">
        <v>48000</v>
      </c>
      <c r="L16" s="72" t="s">
        <v>77</v>
      </c>
      <c r="M16" s="83">
        <v>2070</v>
      </c>
      <c r="N16" s="25">
        <f t="shared" si="44"/>
        <v>99360000</v>
      </c>
      <c r="O16" s="24">
        <v>48000</v>
      </c>
      <c r="P16" s="72" t="s">
        <v>77</v>
      </c>
      <c r="Q16" s="119">
        <v>2078</v>
      </c>
      <c r="R16" s="25">
        <f t="shared" si="45"/>
        <v>99744000</v>
      </c>
      <c r="S16" s="24">
        <v>48000</v>
      </c>
      <c r="T16" s="72" t="s">
        <v>77</v>
      </c>
      <c r="U16" s="83">
        <v>2089</v>
      </c>
      <c r="V16" s="25">
        <f t="shared" si="46"/>
        <v>100272000</v>
      </c>
      <c r="W16" s="24">
        <v>48000</v>
      </c>
      <c r="X16" s="72" t="s">
        <v>77</v>
      </c>
      <c r="Y16" s="83">
        <v>2089</v>
      </c>
      <c r="Z16" s="25">
        <f t="shared" si="47"/>
        <v>100272000</v>
      </c>
      <c r="AA16" s="24">
        <v>48000</v>
      </c>
      <c r="AB16" s="72" t="s">
        <v>77</v>
      </c>
      <c r="AC16" s="83">
        <v>2089</v>
      </c>
      <c r="AD16" s="25">
        <f t="shared" si="48"/>
        <v>100272000</v>
      </c>
      <c r="AE16" s="24">
        <v>48000</v>
      </c>
      <c r="AF16" s="72" t="s">
        <v>77</v>
      </c>
      <c r="AG16" s="83">
        <v>2085</v>
      </c>
      <c r="AH16" s="25">
        <f t="shared" si="49"/>
        <v>100080000</v>
      </c>
      <c r="AI16" s="24">
        <v>48000</v>
      </c>
      <c r="AJ16" s="72" t="s">
        <v>77</v>
      </c>
      <c r="AK16" s="83">
        <v>2067.9499999999998</v>
      </c>
      <c r="AL16" s="25">
        <f t="shared" si="50"/>
        <v>99261599.999999985</v>
      </c>
      <c r="AM16" s="24">
        <v>48000</v>
      </c>
      <c r="AN16" s="72" t="s">
        <v>77</v>
      </c>
      <c r="AO16" s="83">
        <v>2084</v>
      </c>
      <c r="AP16" s="25">
        <f t="shared" si="51"/>
        <v>100032000</v>
      </c>
      <c r="AQ16" s="24">
        <v>48000</v>
      </c>
      <c r="AR16" s="72" t="s">
        <v>77</v>
      </c>
      <c r="AS16" s="90">
        <v>2079</v>
      </c>
      <c r="AT16" s="25">
        <f t="shared" si="52"/>
        <v>99792000</v>
      </c>
      <c r="AU16" s="24">
        <v>48000</v>
      </c>
      <c r="AV16" s="72" t="s">
        <v>77</v>
      </c>
      <c r="AW16" s="83">
        <v>2074</v>
      </c>
      <c r="AX16" s="25">
        <f t="shared" si="53"/>
        <v>99552000</v>
      </c>
      <c r="AY16" s="24">
        <v>48000</v>
      </c>
      <c r="AZ16" s="72" t="s">
        <v>77</v>
      </c>
      <c r="BA16" s="83">
        <v>2225</v>
      </c>
      <c r="BB16" s="25">
        <f t="shared" si="10"/>
        <v>106800000</v>
      </c>
      <c r="BC16" s="24">
        <v>48000</v>
      </c>
      <c r="BD16" s="72" t="s">
        <v>77</v>
      </c>
      <c r="BE16" s="83">
        <v>2086</v>
      </c>
      <c r="BF16" s="25">
        <f t="shared" si="54"/>
        <v>100128000</v>
      </c>
      <c r="BG16" s="24">
        <v>48000</v>
      </c>
      <c r="BH16" s="72" t="s">
        <v>77</v>
      </c>
      <c r="BI16" s="55">
        <v>2070</v>
      </c>
      <c r="BJ16" s="25">
        <f t="shared" si="55"/>
        <v>99360000</v>
      </c>
      <c r="BK16" s="24">
        <v>48000</v>
      </c>
      <c r="BL16" s="72" t="s">
        <v>77</v>
      </c>
      <c r="BM16" s="83">
        <v>2203</v>
      </c>
      <c r="BN16" s="25">
        <f t="shared" si="56"/>
        <v>105744000</v>
      </c>
      <c r="BO16" s="24">
        <v>48000</v>
      </c>
      <c r="BP16" s="72" t="s">
        <v>77</v>
      </c>
      <c r="BQ16" s="83">
        <v>2108</v>
      </c>
      <c r="BR16" s="25">
        <f t="shared" si="57"/>
        <v>101184000</v>
      </c>
      <c r="BS16" s="24">
        <v>48000</v>
      </c>
      <c r="BT16" s="72" t="s">
        <v>77</v>
      </c>
      <c r="BU16" s="74">
        <v>2074</v>
      </c>
      <c r="BV16" s="84">
        <f t="shared" si="58"/>
        <v>99552000</v>
      </c>
      <c r="BW16" s="24">
        <v>48000</v>
      </c>
      <c r="BX16" s="72" t="s">
        <v>77</v>
      </c>
      <c r="BY16" s="63">
        <v>2003</v>
      </c>
      <c r="BZ16" s="25">
        <f t="shared" si="59"/>
        <v>96144000</v>
      </c>
      <c r="CA16" s="24">
        <v>48000</v>
      </c>
      <c r="CB16" s="72" t="s">
        <v>77</v>
      </c>
      <c r="CC16" s="63">
        <v>2087</v>
      </c>
      <c r="CD16" s="25">
        <f t="shared" si="60"/>
        <v>100176000</v>
      </c>
      <c r="CE16" s="108">
        <v>48000</v>
      </c>
      <c r="CF16" s="109" t="s">
        <v>77</v>
      </c>
      <c r="CG16" s="110"/>
      <c r="CH16" s="111">
        <f t="shared" si="61"/>
        <v>0</v>
      </c>
      <c r="CI16" s="108">
        <v>48000</v>
      </c>
      <c r="CJ16" s="109" t="s">
        <v>77</v>
      </c>
      <c r="CK16" s="110"/>
      <c r="CL16" s="111">
        <f t="shared" si="62"/>
        <v>0</v>
      </c>
      <c r="CM16" s="24">
        <v>48000</v>
      </c>
      <c r="CN16" s="72" t="s">
        <v>77</v>
      </c>
      <c r="CO16" s="63">
        <v>2105</v>
      </c>
      <c r="CP16" s="25">
        <f t="shared" si="63"/>
        <v>101040000</v>
      </c>
      <c r="CQ16" s="24">
        <v>48000</v>
      </c>
      <c r="CR16" s="72" t="s">
        <v>77</v>
      </c>
      <c r="CS16" s="63">
        <v>2074</v>
      </c>
      <c r="CT16" s="25">
        <f t="shared" si="64"/>
        <v>99552000</v>
      </c>
      <c r="CU16" s="24">
        <v>48000</v>
      </c>
      <c r="CV16" s="72" t="s">
        <v>77</v>
      </c>
      <c r="CW16" s="63">
        <v>2078</v>
      </c>
      <c r="CX16" s="25">
        <f t="shared" si="65"/>
        <v>99744000</v>
      </c>
      <c r="CY16" s="24">
        <v>48000</v>
      </c>
      <c r="CZ16" s="72" t="s">
        <v>77</v>
      </c>
      <c r="DA16" s="63">
        <v>2180</v>
      </c>
      <c r="DB16" s="25">
        <f t="shared" si="66"/>
        <v>104640000</v>
      </c>
      <c r="DC16" s="24">
        <v>48000</v>
      </c>
      <c r="DD16" s="72" t="s">
        <v>77</v>
      </c>
      <c r="DE16" s="63">
        <v>2114</v>
      </c>
      <c r="DF16" s="25">
        <f t="shared" si="67"/>
        <v>101472000</v>
      </c>
      <c r="DG16" s="108">
        <v>48000</v>
      </c>
      <c r="DH16" s="109" t="s">
        <v>77</v>
      </c>
      <c r="DI16" s="110"/>
      <c r="DJ16" s="111">
        <f t="shared" si="68"/>
        <v>0</v>
      </c>
      <c r="DK16" s="24">
        <v>48000</v>
      </c>
      <c r="DL16" s="72" t="s">
        <v>77</v>
      </c>
      <c r="DM16" s="63">
        <v>2211</v>
      </c>
      <c r="DN16" s="25">
        <f t="shared" si="69"/>
        <v>106128000</v>
      </c>
      <c r="DO16" s="24">
        <v>48000</v>
      </c>
      <c r="DP16" s="72" t="s">
        <v>77</v>
      </c>
      <c r="DQ16" s="63">
        <v>2069</v>
      </c>
      <c r="DR16" s="25">
        <f t="shared" si="70"/>
        <v>99312000</v>
      </c>
      <c r="DS16" s="24">
        <v>48000</v>
      </c>
      <c r="DT16" s="72" t="s">
        <v>77</v>
      </c>
      <c r="DU16" s="63">
        <v>2107.89</v>
      </c>
      <c r="DV16" s="25">
        <f t="shared" si="71"/>
        <v>101178720</v>
      </c>
      <c r="DW16" s="24">
        <v>48000</v>
      </c>
      <c r="DX16" s="72" t="s">
        <v>77</v>
      </c>
      <c r="DY16" s="63">
        <v>2213</v>
      </c>
      <c r="DZ16" s="25">
        <f t="shared" si="72"/>
        <v>106224000</v>
      </c>
      <c r="EA16" s="24">
        <v>48000</v>
      </c>
      <c r="EB16" s="72" t="s">
        <v>77</v>
      </c>
      <c r="EC16" s="63">
        <v>2050</v>
      </c>
      <c r="ED16" s="25">
        <f t="shared" si="73"/>
        <v>98400000</v>
      </c>
      <c r="EE16" s="24">
        <v>48000</v>
      </c>
      <c r="EF16" s="72" t="s">
        <v>77</v>
      </c>
      <c r="EG16" s="63">
        <v>2169</v>
      </c>
      <c r="EH16" s="25">
        <f t="shared" si="74"/>
        <v>104112000</v>
      </c>
      <c r="EI16" s="24">
        <v>48000</v>
      </c>
      <c r="EJ16" s="72" t="s">
        <v>77</v>
      </c>
      <c r="EK16" s="63">
        <v>2071</v>
      </c>
      <c r="EL16" s="25">
        <f t="shared" si="75"/>
        <v>99408000</v>
      </c>
      <c r="EM16" s="24">
        <v>48000</v>
      </c>
      <c r="EN16" s="72" t="s">
        <v>77</v>
      </c>
      <c r="EO16" s="63">
        <v>2202</v>
      </c>
      <c r="EP16" s="25">
        <f t="shared" si="76"/>
        <v>105696000</v>
      </c>
      <c r="EQ16" s="24">
        <v>48000</v>
      </c>
      <c r="ER16" s="72" t="s">
        <v>77</v>
      </c>
      <c r="ES16" s="63">
        <v>2092</v>
      </c>
      <c r="ET16" s="25">
        <f t="shared" si="77"/>
        <v>100416000</v>
      </c>
      <c r="EU16" s="24">
        <v>48000</v>
      </c>
      <c r="EV16" s="72" t="s">
        <v>77</v>
      </c>
      <c r="EW16" s="63">
        <v>2071</v>
      </c>
      <c r="EX16" s="25">
        <f t="shared" si="35"/>
        <v>99408000</v>
      </c>
      <c r="EY16" s="24">
        <v>48000</v>
      </c>
      <c r="EZ16" s="72" t="s">
        <v>77</v>
      </c>
      <c r="FA16" s="63">
        <v>2214</v>
      </c>
      <c r="FB16" s="25">
        <f t="shared" si="36"/>
        <v>106272000</v>
      </c>
      <c r="FC16" s="24">
        <v>48000</v>
      </c>
      <c r="FD16" s="72" t="s">
        <v>77</v>
      </c>
      <c r="FE16" s="63">
        <v>2077</v>
      </c>
      <c r="FF16" s="25">
        <f t="shared" si="37"/>
        <v>99696000</v>
      </c>
      <c r="FG16" s="24">
        <v>48000</v>
      </c>
      <c r="FH16" s="72" t="s">
        <v>77</v>
      </c>
      <c r="FI16" s="63">
        <v>2000</v>
      </c>
      <c r="FJ16" s="25">
        <f t="shared" si="38"/>
        <v>96000000</v>
      </c>
      <c r="FK16" s="24">
        <v>48000</v>
      </c>
      <c r="FL16" s="72" t="s">
        <v>77</v>
      </c>
      <c r="FM16" s="63">
        <v>2069</v>
      </c>
      <c r="FN16" s="25">
        <f t="shared" si="39"/>
        <v>99312000</v>
      </c>
      <c r="FO16" s="108">
        <v>48000</v>
      </c>
      <c r="FP16" s="109" t="s">
        <v>77</v>
      </c>
      <c r="FQ16" s="110"/>
      <c r="FR16" s="111">
        <f t="shared" si="40"/>
        <v>0</v>
      </c>
    </row>
    <row r="17" spans="1:174" ht="12" customHeight="1" x14ac:dyDescent="0.25">
      <c r="A17" s="22">
        <v>13</v>
      </c>
      <c r="B17" s="23" t="s">
        <v>79</v>
      </c>
      <c r="C17" s="24">
        <v>18</v>
      </c>
      <c r="D17" s="72" t="s">
        <v>80</v>
      </c>
      <c r="E17" s="83">
        <v>2063605</v>
      </c>
      <c r="F17" s="25">
        <f t="shared" si="41"/>
        <v>37144890</v>
      </c>
      <c r="G17" s="24">
        <v>18</v>
      </c>
      <c r="H17" s="72" t="s">
        <v>80</v>
      </c>
      <c r="I17" s="83">
        <v>2198300</v>
      </c>
      <c r="J17" s="25">
        <f t="shared" si="0"/>
        <v>39569400</v>
      </c>
      <c r="K17" s="24">
        <v>18</v>
      </c>
      <c r="L17" s="72" t="s">
        <v>80</v>
      </c>
      <c r="M17" s="83">
        <v>2049376</v>
      </c>
      <c r="N17" s="25">
        <f t="shared" si="1"/>
        <v>36888768</v>
      </c>
      <c r="O17" s="24">
        <v>18</v>
      </c>
      <c r="P17" s="72" t="s">
        <v>80</v>
      </c>
      <c r="Q17" s="119">
        <v>2057504</v>
      </c>
      <c r="R17" s="25">
        <f t="shared" si="2"/>
        <v>37035072</v>
      </c>
      <c r="S17" s="24">
        <v>18</v>
      </c>
      <c r="T17" s="72" t="s">
        <v>80</v>
      </c>
      <c r="U17" s="83">
        <v>2068341</v>
      </c>
      <c r="V17" s="25">
        <f t="shared" si="3"/>
        <v>37230138</v>
      </c>
      <c r="W17" s="24">
        <v>18</v>
      </c>
      <c r="X17" s="72" t="s">
        <v>80</v>
      </c>
      <c r="Y17" s="83">
        <v>2067903</v>
      </c>
      <c r="Z17" s="25">
        <f t="shared" si="4"/>
        <v>37222254</v>
      </c>
      <c r="AA17" s="24">
        <v>18</v>
      </c>
      <c r="AB17" s="72" t="s">
        <v>80</v>
      </c>
      <c r="AC17" s="83">
        <v>2068341</v>
      </c>
      <c r="AD17" s="25">
        <f t="shared" si="5"/>
        <v>37230138</v>
      </c>
      <c r="AE17" s="24">
        <v>18</v>
      </c>
      <c r="AF17" s="72" t="s">
        <v>80</v>
      </c>
      <c r="AG17" s="83">
        <v>2064371</v>
      </c>
      <c r="AH17" s="25">
        <f t="shared" si="6"/>
        <v>37158678</v>
      </c>
      <c r="AI17" s="24">
        <v>18</v>
      </c>
      <c r="AJ17" s="72" t="s">
        <v>80</v>
      </c>
      <c r="AK17" s="83">
        <v>2047232.4</v>
      </c>
      <c r="AL17" s="25">
        <f t="shared" si="7"/>
        <v>36850183.199999996</v>
      </c>
      <c r="AM17" s="24">
        <v>18</v>
      </c>
      <c r="AN17" s="72" t="s">
        <v>80</v>
      </c>
      <c r="AO17" s="83">
        <v>2063054</v>
      </c>
      <c r="AP17" s="25">
        <f t="shared" si="8"/>
        <v>37134972</v>
      </c>
      <c r="AQ17" s="24">
        <v>18</v>
      </c>
      <c r="AR17" s="72" t="s">
        <v>80</v>
      </c>
      <c r="AS17" s="90">
        <v>2057768</v>
      </c>
      <c r="AT17" s="25">
        <f t="shared" ref="AT17:AT30" si="78">AQ17*AS17</f>
        <v>37039824</v>
      </c>
      <c r="AU17" s="24">
        <v>18</v>
      </c>
      <c r="AV17" s="72" t="s">
        <v>80</v>
      </c>
      <c r="AW17" s="83">
        <v>2052743</v>
      </c>
      <c r="AX17" s="25">
        <f t="shared" si="9"/>
        <v>36949374</v>
      </c>
      <c r="AY17" s="24">
        <v>18</v>
      </c>
      <c r="AZ17" s="72" t="s">
        <v>80</v>
      </c>
      <c r="BA17" s="83">
        <v>2202706</v>
      </c>
      <c r="BB17" s="25">
        <f t="shared" ref="BB17:BB30" si="79">AY17*BA17</f>
        <v>39648708</v>
      </c>
      <c r="BC17" s="24">
        <v>18</v>
      </c>
      <c r="BD17" s="72" t="s">
        <v>80</v>
      </c>
      <c r="BE17" s="83">
        <v>2064817</v>
      </c>
      <c r="BF17" s="25">
        <f t="shared" si="11"/>
        <v>37166706</v>
      </c>
      <c r="BG17" s="24">
        <v>18</v>
      </c>
      <c r="BH17" s="72" t="s">
        <v>80</v>
      </c>
      <c r="BI17" s="55">
        <v>2049083</v>
      </c>
      <c r="BJ17" s="25">
        <f t="shared" si="12"/>
        <v>36883494</v>
      </c>
      <c r="BK17" s="24">
        <v>18</v>
      </c>
      <c r="BL17" s="72" t="s">
        <v>80</v>
      </c>
      <c r="BM17" s="83">
        <v>2180679</v>
      </c>
      <c r="BN17" s="25">
        <f t="shared" si="13"/>
        <v>39252222</v>
      </c>
      <c r="BO17" s="24">
        <v>18</v>
      </c>
      <c r="BP17" s="72" t="s">
        <v>80</v>
      </c>
      <c r="BQ17" s="83">
        <v>2086764</v>
      </c>
      <c r="BR17" s="25">
        <f t="shared" si="14"/>
        <v>37561752</v>
      </c>
      <c r="BS17" s="24">
        <v>18</v>
      </c>
      <c r="BT17" s="72" t="s">
        <v>80</v>
      </c>
      <c r="BU17" s="74">
        <v>2053071</v>
      </c>
      <c r="BV17" s="84">
        <f t="shared" si="15"/>
        <v>36955278</v>
      </c>
      <c r="BW17" s="24">
        <v>18</v>
      </c>
      <c r="BX17" s="72" t="s">
        <v>80</v>
      </c>
      <c r="BY17" s="63">
        <v>1982435</v>
      </c>
      <c r="BZ17" s="25">
        <f t="shared" si="16"/>
        <v>35683830</v>
      </c>
      <c r="CA17" s="24">
        <v>18</v>
      </c>
      <c r="CB17" s="72" t="s">
        <v>80</v>
      </c>
      <c r="CC17" s="63">
        <v>2066139</v>
      </c>
      <c r="CD17" s="25">
        <f t="shared" si="17"/>
        <v>37190502</v>
      </c>
      <c r="CE17" s="108">
        <v>18</v>
      </c>
      <c r="CF17" s="109" t="s">
        <v>80</v>
      </c>
      <c r="CG17" s="110"/>
      <c r="CH17" s="111">
        <f t="shared" si="18"/>
        <v>0</v>
      </c>
      <c r="CI17" s="108">
        <v>18</v>
      </c>
      <c r="CJ17" s="109" t="s">
        <v>80</v>
      </c>
      <c r="CK17" s="110"/>
      <c r="CL17" s="111">
        <f t="shared" si="19"/>
        <v>0</v>
      </c>
      <c r="CM17" s="24">
        <v>18</v>
      </c>
      <c r="CN17" s="72" t="s">
        <v>80</v>
      </c>
      <c r="CO17" s="63">
        <v>2084002</v>
      </c>
      <c r="CP17" s="25">
        <f t="shared" si="20"/>
        <v>37512036</v>
      </c>
      <c r="CQ17" s="24">
        <v>18</v>
      </c>
      <c r="CR17" s="72" t="s">
        <v>80</v>
      </c>
      <c r="CS17" s="63">
        <v>2053363</v>
      </c>
      <c r="CT17" s="25">
        <f t="shared" si="21"/>
        <v>36960534</v>
      </c>
      <c r="CU17" s="24">
        <v>18</v>
      </c>
      <c r="CV17" s="72" t="s">
        <v>80</v>
      </c>
      <c r="CW17" s="63">
        <v>2056913</v>
      </c>
      <c r="CX17" s="25">
        <f t="shared" si="22"/>
        <v>37024434</v>
      </c>
      <c r="CY17" s="24">
        <v>18</v>
      </c>
      <c r="CZ17" s="72" t="s">
        <v>80</v>
      </c>
      <c r="DA17" s="63">
        <v>2158651</v>
      </c>
      <c r="DB17" s="25">
        <f t="shared" si="23"/>
        <v>38855718</v>
      </c>
      <c r="DC17" s="24">
        <v>18</v>
      </c>
      <c r="DD17" s="72" t="s">
        <v>80</v>
      </c>
      <c r="DE17" s="63">
        <v>1982435</v>
      </c>
      <c r="DF17" s="25">
        <f t="shared" si="24"/>
        <v>35683830</v>
      </c>
      <c r="DG17" s="108">
        <v>18</v>
      </c>
      <c r="DH17" s="109" t="s">
        <v>80</v>
      </c>
      <c r="DI17" s="110"/>
      <c r="DJ17" s="111">
        <f t="shared" si="25"/>
        <v>0</v>
      </c>
      <c r="DK17" s="24">
        <v>18</v>
      </c>
      <c r="DL17" s="72" t="s">
        <v>80</v>
      </c>
      <c r="DM17" s="63">
        <v>2189489</v>
      </c>
      <c r="DN17" s="25">
        <f t="shared" si="26"/>
        <v>39410802</v>
      </c>
      <c r="DO17" s="24">
        <v>18</v>
      </c>
      <c r="DP17" s="72" t="s">
        <v>80</v>
      </c>
      <c r="DQ17" s="63">
        <v>2048682</v>
      </c>
      <c r="DR17" s="25">
        <f t="shared" si="27"/>
        <v>36876276</v>
      </c>
      <c r="DS17" s="24">
        <v>18</v>
      </c>
      <c r="DT17" s="72" t="s">
        <v>80</v>
      </c>
      <c r="DU17" s="63">
        <v>2086766.57</v>
      </c>
      <c r="DV17" s="25">
        <f t="shared" si="28"/>
        <v>37561798.259999998</v>
      </c>
      <c r="DW17" s="24">
        <v>18</v>
      </c>
      <c r="DX17" s="72" t="s">
        <v>80</v>
      </c>
      <c r="DY17" s="63">
        <v>2191692</v>
      </c>
      <c r="DZ17" s="25">
        <f t="shared" si="29"/>
        <v>39450456</v>
      </c>
      <c r="EA17" s="24">
        <v>18</v>
      </c>
      <c r="EB17" s="72" t="s">
        <v>80</v>
      </c>
      <c r="EC17" s="63">
        <v>2050500</v>
      </c>
      <c r="ED17" s="25">
        <f t="shared" si="30"/>
        <v>36909000</v>
      </c>
      <c r="EE17" s="24">
        <v>18</v>
      </c>
      <c r="EF17" s="72" t="s">
        <v>80</v>
      </c>
      <c r="EG17" s="63">
        <v>2041908</v>
      </c>
      <c r="EH17" s="25">
        <f t="shared" si="31"/>
        <v>36754344</v>
      </c>
      <c r="EI17" s="24">
        <v>18</v>
      </c>
      <c r="EJ17" s="72" t="s">
        <v>80</v>
      </c>
      <c r="EK17" s="63">
        <v>2051421</v>
      </c>
      <c r="EL17" s="25">
        <f t="shared" si="32"/>
        <v>36925578</v>
      </c>
      <c r="EM17" s="24">
        <v>18</v>
      </c>
      <c r="EN17" s="72" t="s">
        <v>80</v>
      </c>
      <c r="EO17" s="63">
        <v>2180678</v>
      </c>
      <c r="EP17" s="25">
        <f t="shared" si="33"/>
        <v>39252204</v>
      </c>
      <c r="EQ17" s="24">
        <v>18</v>
      </c>
      <c r="ER17" s="72" t="s">
        <v>80</v>
      </c>
      <c r="ES17" s="63">
        <v>2070544</v>
      </c>
      <c r="ET17" s="25">
        <f t="shared" si="34"/>
        <v>37269792</v>
      </c>
      <c r="EU17" s="24">
        <v>18</v>
      </c>
      <c r="EV17" s="72" t="s">
        <v>80</v>
      </c>
      <c r="EW17" s="63">
        <v>2050058</v>
      </c>
      <c r="EX17" s="25">
        <f t="shared" si="35"/>
        <v>36901044</v>
      </c>
      <c r="EY17" s="24">
        <v>18</v>
      </c>
      <c r="EZ17" s="72" t="s">
        <v>80</v>
      </c>
      <c r="FA17" s="63">
        <v>2015476</v>
      </c>
      <c r="FB17" s="25">
        <f t="shared" si="36"/>
        <v>36278568</v>
      </c>
      <c r="FC17" s="24">
        <v>18</v>
      </c>
      <c r="FD17" s="72" t="s">
        <v>80</v>
      </c>
      <c r="FE17" s="63">
        <v>2055709</v>
      </c>
      <c r="FF17" s="25">
        <f t="shared" si="37"/>
        <v>37002762</v>
      </c>
      <c r="FG17" s="24">
        <v>18</v>
      </c>
      <c r="FH17" s="72" t="s">
        <v>80</v>
      </c>
      <c r="FI17" s="63">
        <v>2202706</v>
      </c>
      <c r="FJ17" s="25">
        <f t="shared" si="38"/>
        <v>39648708</v>
      </c>
      <c r="FK17" s="24">
        <v>18</v>
      </c>
      <c r="FL17" s="72" t="s">
        <v>80</v>
      </c>
      <c r="FM17" s="63">
        <v>2048517</v>
      </c>
      <c r="FN17" s="25">
        <f t="shared" si="39"/>
        <v>36873306</v>
      </c>
      <c r="FO17" s="108">
        <v>18</v>
      </c>
      <c r="FP17" s="109" t="s">
        <v>80</v>
      </c>
      <c r="FQ17" s="110"/>
      <c r="FR17" s="111">
        <f t="shared" si="40"/>
        <v>0</v>
      </c>
    </row>
    <row r="18" spans="1:174" ht="12" customHeight="1" x14ac:dyDescent="0.25">
      <c r="A18" s="22">
        <v>14</v>
      </c>
      <c r="B18" s="23" t="s">
        <v>81</v>
      </c>
      <c r="C18" s="24">
        <v>18</v>
      </c>
      <c r="D18" s="72" t="s">
        <v>80</v>
      </c>
      <c r="E18" s="83">
        <v>4227187</v>
      </c>
      <c r="F18" s="25">
        <f t="shared" si="41"/>
        <v>76089366</v>
      </c>
      <c r="G18" s="24">
        <v>18</v>
      </c>
      <c r="H18" s="72" t="s">
        <v>80</v>
      </c>
      <c r="I18" s="83">
        <v>4503103</v>
      </c>
      <c r="J18" s="25">
        <f t="shared" si="0"/>
        <v>81055854</v>
      </c>
      <c r="K18" s="24">
        <v>18</v>
      </c>
      <c r="L18" s="72" t="s">
        <v>80</v>
      </c>
      <c r="M18" s="83">
        <v>4198039</v>
      </c>
      <c r="N18" s="25">
        <f t="shared" si="1"/>
        <v>75564702</v>
      </c>
      <c r="O18" s="24">
        <v>18</v>
      </c>
      <c r="P18" s="72" t="s">
        <v>80</v>
      </c>
      <c r="Q18" s="119">
        <v>4214689</v>
      </c>
      <c r="R18" s="25">
        <f t="shared" si="2"/>
        <v>75864402</v>
      </c>
      <c r="S18" s="24">
        <v>18</v>
      </c>
      <c r="T18" s="72" t="s">
        <v>80</v>
      </c>
      <c r="U18" s="83">
        <v>4236888</v>
      </c>
      <c r="V18" s="25">
        <f t="shared" si="3"/>
        <v>76263984</v>
      </c>
      <c r="W18" s="24">
        <v>18</v>
      </c>
      <c r="X18" s="72" t="s">
        <v>80</v>
      </c>
      <c r="Y18" s="83">
        <v>4235991</v>
      </c>
      <c r="Z18" s="25">
        <f t="shared" si="4"/>
        <v>76247838</v>
      </c>
      <c r="AA18" s="24">
        <v>18</v>
      </c>
      <c r="AB18" s="72" t="s">
        <v>80</v>
      </c>
      <c r="AC18" s="83">
        <v>4236888</v>
      </c>
      <c r="AD18" s="25">
        <f t="shared" si="5"/>
        <v>76263984</v>
      </c>
      <c r="AE18" s="24">
        <v>18</v>
      </c>
      <c r="AF18" s="72" t="s">
        <v>80</v>
      </c>
      <c r="AG18" s="83">
        <v>4228755</v>
      </c>
      <c r="AH18" s="25">
        <f t="shared" si="6"/>
        <v>76117590</v>
      </c>
      <c r="AI18" s="24">
        <v>18</v>
      </c>
      <c r="AJ18" s="72" t="s">
        <v>80</v>
      </c>
      <c r="AK18" s="83">
        <v>4193648.47</v>
      </c>
      <c r="AL18" s="25">
        <f t="shared" si="7"/>
        <v>75485672.460000008</v>
      </c>
      <c r="AM18" s="24">
        <v>18</v>
      </c>
      <c r="AN18" s="72" t="s">
        <v>80</v>
      </c>
      <c r="AO18" s="83">
        <v>4226059</v>
      </c>
      <c r="AP18" s="25">
        <f t="shared" si="8"/>
        <v>76069062</v>
      </c>
      <c r="AQ18" s="24">
        <v>18</v>
      </c>
      <c r="AR18" s="72" t="s">
        <v>80</v>
      </c>
      <c r="AS18" s="90">
        <v>4215230</v>
      </c>
      <c r="AT18" s="25">
        <f t="shared" si="78"/>
        <v>75874140</v>
      </c>
      <c r="AU18" s="24">
        <v>18</v>
      </c>
      <c r="AV18" s="72" t="s">
        <v>80</v>
      </c>
      <c r="AW18" s="83">
        <v>4204936</v>
      </c>
      <c r="AX18" s="25">
        <f t="shared" si="9"/>
        <v>75688848</v>
      </c>
      <c r="AY18" s="24">
        <v>18</v>
      </c>
      <c r="AZ18" s="72" t="s">
        <v>80</v>
      </c>
      <c r="BA18" s="83">
        <v>4512128</v>
      </c>
      <c r="BB18" s="25">
        <f t="shared" si="79"/>
        <v>81218304</v>
      </c>
      <c r="BC18" s="24">
        <v>18</v>
      </c>
      <c r="BD18" s="72" t="s">
        <v>80</v>
      </c>
      <c r="BE18" s="83">
        <v>4229669</v>
      </c>
      <c r="BF18" s="25">
        <f t="shared" si="11"/>
        <v>76134042</v>
      </c>
      <c r="BG18" s="24">
        <v>18</v>
      </c>
      <c r="BH18" s="72" t="s">
        <v>80</v>
      </c>
      <c r="BI18" s="55">
        <v>4197440</v>
      </c>
      <c r="BJ18" s="25">
        <f t="shared" si="12"/>
        <v>75553920</v>
      </c>
      <c r="BK18" s="24">
        <v>18</v>
      </c>
      <c r="BL18" s="72" t="s">
        <v>80</v>
      </c>
      <c r="BM18" s="83">
        <v>4467007</v>
      </c>
      <c r="BN18" s="25">
        <f t="shared" si="13"/>
        <v>80406126</v>
      </c>
      <c r="BO18" s="24">
        <v>18</v>
      </c>
      <c r="BP18" s="72" t="s">
        <v>80</v>
      </c>
      <c r="BQ18" s="83">
        <v>4274628</v>
      </c>
      <c r="BR18" s="25">
        <f t="shared" si="14"/>
        <v>76943304</v>
      </c>
      <c r="BS18" s="24">
        <v>18</v>
      </c>
      <c r="BT18" s="72" t="s">
        <v>80</v>
      </c>
      <c r="BU18" s="74">
        <v>4205608</v>
      </c>
      <c r="BV18" s="84">
        <f t="shared" si="15"/>
        <v>75700944</v>
      </c>
      <c r="BW18" s="24">
        <v>18</v>
      </c>
      <c r="BX18" s="72" t="s">
        <v>80</v>
      </c>
      <c r="BY18" s="63">
        <v>4060915</v>
      </c>
      <c r="BZ18" s="25">
        <f t="shared" si="16"/>
        <v>73096470</v>
      </c>
      <c r="CA18" s="24">
        <v>18</v>
      </c>
      <c r="CB18" s="72" t="s">
        <v>80</v>
      </c>
      <c r="CC18" s="63">
        <v>4232376</v>
      </c>
      <c r="CD18" s="25">
        <f t="shared" si="17"/>
        <v>76182768</v>
      </c>
      <c r="CE18" s="108">
        <v>18</v>
      </c>
      <c r="CF18" s="109" t="s">
        <v>80</v>
      </c>
      <c r="CG18" s="110"/>
      <c r="CH18" s="111">
        <f t="shared" si="18"/>
        <v>0</v>
      </c>
      <c r="CI18" s="108">
        <v>18</v>
      </c>
      <c r="CJ18" s="109" t="s">
        <v>80</v>
      </c>
      <c r="CK18" s="110"/>
      <c r="CL18" s="111">
        <f t="shared" si="19"/>
        <v>0</v>
      </c>
      <c r="CM18" s="24">
        <v>18</v>
      </c>
      <c r="CN18" s="72" t="s">
        <v>80</v>
      </c>
      <c r="CO18" s="63">
        <v>4268969</v>
      </c>
      <c r="CP18" s="25">
        <f t="shared" si="20"/>
        <v>76841442</v>
      </c>
      <c r="CQ18" s="24">
        <v>18</v>
      </c>
      <c r="CR18" s="72" t="s">
        <v>80</v>
      </c>
      <c r="CS18" s="63">
        <v>4206206</v>
      </c>
      <c r="CT18" s="25">
        <f t="shared" si="21"/>
        <v>75711708</v>
      </c>
      <c r="CU18" s="24">
        <v>18</v>
      </c>
      <c r="CV18" s="72" t="s">
        <v>80</v>
      </c>
      <c r="CW18" s="63">
        <v>4213479</v>
      </c>
      <c r="CX18" s="25">
        <f t="shared" si="22"/>
        <v>75842622</v>
      </c>
      <c r="CY18" s="24">
        <v>18</v>
      </c>
      <c r="CZ18" s="72" t="s">
        <v>80</v>
      </c>
      <c r="DA18" s="63">
        <v>4421885</v>
      </c>
      <c r="DB18" s="25">
        <f t="shared" si="23"/>
        <v>79593930</v>
      </c>
      <c r="DC18" s="24">
        <v>18</v>
      </c>
      <c r="DD18" s="72" t="s">
        <v>80</v>
      </c>
      <c r="DE18" s="63">
        <v>4060915</v>
      </c>
      <c r="DF18" s="25">
        <f t="shared" si="24"/>
        <v>73096470</v>
      </c>
      <c r="DG18" s="108">
        <v>18</v>
      </c>
      <c r="DH18" s="109" t="s">
        <v>80</v>
      </c>
      <c r="DI18" s="110"/>
      <c r="DJ18" s="111">
        <f t="shared" si="25"/>
        <v>0</v>
      </c>
      <c r="DK18" s="24">
        <v>18</v>
      </c>
      <c r="DL18" s="72" t="s">
        <v>80</v>
      </c>
      <c r="DM18" s="63">
        <v>4485055</v>
      </c>
      <c r="DN18" s="25">
        <f t="shared" si="26"/>
        <v>80730990</v>
      </c>
      <c r="DO18" s="24">
        <v>18</v>
      </c>
      <c r="DP18" s="72" t="s">
        <v>80</v>
      </c>
      <c r="DQ18" s="63">
        <v>4196618</v>
      </c>
      <c r="DR18" s="25">
        <f t="shared" si="27"/>
        <v>75539124</v>
      </c>
      <c r="DS18" s="24">
        <v>18</v>
      </c>
      <c r="DT18" s="72" t="s">
        <v>80</v>
      </c>
      <c r="DU18" s="63">
        <v>4274632.1399999997</v>
      </c>
      <c r="DV18" s="25">
        <f t="shared" si="28"/>
        <v>76943378.519999996</v>
      </c>
      <c r="DW18" s="24">
        <v>18</v>
      </c>
      <c r="DX18" s="72" t="s">
        <v>80</v>
      </c>
      <c r="DY18" s="63">
        <v>4489567</v>
      </c>
      <c r="DZ18" s="25">
        <f t="shared" si="29"/>
        <v>80812206</v>
      </c>
      <c r="EA18" s="24">
        <v>18</v>
      </c>
      <c r="EB18" s="72" t="s">
        <v>80</v>
      </c>
      <c r="EC18" s="63">
        <v>4250500</v>
      </c>
      <c r="ED18" s="25">
        <f t="shared" si="30"/>
        <v>76509000</v>
      </c>
      <c r="EE18" s="24">
        <v>18</v>
      </c>
      <c r="EF18" s="72" t="s">
        <v>80</v>
      </c>
      <c r="EG18" s="63">
        <v>4182743</v>
      </c>
      <c r="EH18" s="25">
        <f t="shared" si="31"/>
        <v>75289374</v>
      </c>
      <c r="EI18" s="24">
        <v>18</v>
      </c>
      <c r="EJ18" s="72" t="s">
        <v>80</v>
      </c>
      <c r="EK18" s="63">
        <v>4202229</v>
      </c>
      <c r="EL18" s="25">
        <f t="shared" si="32"/>
        <v>75640122</v>
      </c>
      <c r="EM18" s="24">
        <v>18</v>
      </c>
      <c r="EN18" s="72" t="s">
        <v>80</v>
      </c>
      <c r="EO18" s="63">
        <v>4467006</v>
      </c>
      <c r="EP18" s="25">
        <f t="shared" si="33"/>
        <v>80406108</v>
      </c>
      <c r="EQ18" s="24">
        <v>18</v>
      </c>
      <c r="ER18" s="72" t="s">
        <v>80</v>
      </c>
      <c r="ES18" s="63">
        <v>4241400</v>
      </c>
      <c r="ET18" s="25">
        <f t="shared" si="34"/>
        <v>76345200</v>
      </c>
      <c r="EU18" s="24">
        <v>18</v>
      </c>
      <c r="EV18" s="72" t="s">
        <v>80</v>
      </c>
      <c r="EW18" s="63">
        <v>4199438</v>
      </c>
      <c r="EX18" s="25">
        <f t="shared" si="35"/>
        <v>75589884</v>
      </c>
      <c r="EY18" s="24">
        <v>18</v>
      </c>
      <c r="EZ18" s="72" t="s">
        <v>80</v>
      </c>
      <c r="FA18" s="63">
        <v>4489567</v>
      </c>
      <c r="FB18" s="25">
        <f t="shared" si="36"/>
        <v>80812206</v>
      </c>
      <c r="FC18" s="24">
        <v>18</v>
      </c>
      <c r="FD18" s="72" t="s">
        <v>80</v>
      </c>
      <c r="FE18" s="63">
        <v>4211012</v>
      </c>
      <c r="FF18" s="25">
        <f t="shared" si="37"/>
        <v>75798216</v>
      </c>
      <c r="FG18" s="24">
        <v>18</v>
      </c>
      <c r="FH18" s="72" t="s">
        <v>80</v>
      </c>
      <c r="FI18" s="63">
        <v>4196279</v>
      </c>
      <c r="FJ18" s="25">
        <f t="shared" si="38"/>
        <v>75533022</v>
      </c>
      <c r="FK18" s="24">
        <v>18</v>
      </c>
      <c r="FL18" s="72" t="s">
        <v>80</v>
      </c>
      <c r="FM18" s="63">
        <v>4196279</v>
      </c>
      <c r="FN18" s="25">
        <f t="shared" si="39"/>
        <v>75533022</v>
      </c>
      <c r="FO18" s="108">
        <v>18</v>
      </c>
      <c r="FP18" s="109" t="s">
        <v>80</v>
      </c>
      <c r="FQ18" s="110"/>
      <c r="FR18" s="111">
        <f t="shared" si="40"/>
        <v>0</v>
      </c>
    </row>
    <row r="19" spans="1:174" ht="12" customHeight="1" x14ac:dyDescent="0.25">
      <c r="A19" s="22">
        <v>15</v>
      </c>
      <c r="B19" s="23" t="s">
        <v>82</v>
      </c>
      <c r="C19" s="24">
        <v>16</v>
      </c>
      <c r="D19" s="72" t="s">
        <v>80</v>
      </c>
      <c r="E19" s="83">
        <v>47176</v>
      </c>
      <c r="F19" s="25">
        <f t="shared" si="41"/>
        <v>754816</v>
      </c>
      <c r="G19" s="24">
        <v>16</v>
      </c>
      <c r="H19" s="72" t="s">
        <v>80</v>
      </c>
      <c r="I19" s="83">
        <v>50255</v>
      </c>
      <c r="J19" s="25">
        <f t="shared" si="0"/>
        <v>804080</v>
      </c>
      <c r="K19" s="24">
        <v>16</v>
      </c>
      <c r="L19" s="72" t="s">
        <v>80</v>
      </c>
      <c r="M19" s="83">
        <v>46851</v>
      </c>
      <c r="N19" s="25">
        <f t="shared" si="1"/>
        <v>749616</v>
      </c>
      <c r="O19" s="24">
        <v>16</v>
      </c>
      <c r="P19" s="72" t="s">
        <v>80</v>
      </c>
      <c r="Q19" s="119">
        <v>47037</v>
      </c>
      <c r="R19" s="25">
        <f t="shared" si="2"/>
        <v>752592</v>
      </c>
      <c r="S19" s="24">
        <v>16</v>
      </c>
      <c r="T19" s="72" t="s">
        <v>80</v>
      </c>
      <c r="U19" s="83">
        <v>47284</v>
      </c>
      <c r="V19" s="25">
        <f t="shared" si="3"/>
        <v>756544</v>
      </c>
      <c r="W19" s="24">
        <v>16</v>
      </c>
      <c r="X19" s="72" t="s">
        <v>80</v>
      </c>
      <c r="Y19" s="83">
        <v>47274</v>
      </c>
      <c r="Z19" s="25">
        <f t="shared" si="4"/>
        <v>756384</v>
      </c>
      <c r="AA19" s="24">
        <v>16</v>
      </c>
      <c r="AB19" s="72" t="s">
        <v>80</v>
      </c>
      <c r="AC19" s="83">
        <v>47284</v>
      </c>
      <c r="AD19" s="25">
        <f t="shared" si="5"/>
        <v>756544</v>
      </c>
      <c r="AE19" s="24">
        <v>16</v>
      </c>
      <c r="AF19" s="72" t="s">
        <v>80</v>
      </c>
      <c r="AG19" s="83">
        <v>47194</v>
      </c>
      <c r="AH19" s="25">
        <f t="shared" si="6"/>
        <v>755104</v>
      </c>
      <c r="AI19" s="24">
        <v>16</v>
      </c>
      <c r="AJ19" s="72" t="s">
        <v>80</v>
      </c>
      <c r="AK19" s="83">
        <v>46801.72</v>
      </c>
      <c r="AL19" s="25">
        <f t="shared" si="7"/>
        <v>748827.52</v>
      </c>
      <c r="AM19" s="24">
        <v>16</v>
      </c>
      <c r="AN19" s="72" t="s">
        <v>80</v>
      </c>
      <c r="AO19" s="83">
        <v>47163</v>
      </c>
      <c r="AP19" s="25">
        <f t="shared" si="8"/>
        <v>754608</v>
      </c>
      <c r="AQ19" s="24">
        <v>16</v>
      </c>
      <c r="AR19" s="72" t="s">
        <v>80</v>
      </c>
      <c r="AS19" s="90">
        <v>47043</v>
      </c>
      <c r="AT19" s="25">
        <f t="shared" si="78"/>
        <v>752688</v>
      </c>
      <c r="AU19" s="24">
        <v>16</v>
      </c>
      <c r="AV19" s="72" t="s">
        <v>80</v>
      </c>
      <c r="AW19" s="83">
        <v>46928</v>
      </c>
      <c r="AX19" s="25">
        <f t="shared" si="9"/>
        <v>750848</v>
      </c>
      <c r="AY19" s="24">
        <v>16</v>
      </c>
      <c r="AZ19" s="72" t="s">
        <v>80</v>
      </c>
      <c r="BA19" s="83">
        <v>50356</v>
      </c>
      <c r="BB19" s="25">
        <f t="shared" si="79"/>
        <v>805696</v>
      </c>
      <c r="BC19" s="24">
        <v>16</v>
      </c>
      <c r="BD19" s="72" t="s">
        <v>80</v>
      </c>
      <c r="BE19" s="83">
        <v>47204</v>
      </c>
      <c r="BF19" s="25">
        <f t="shared" si="11"/>
        <v>755264</v>
      </c>
      <c r="BG19" s="24">
        <v>16</v>
      </c>
      <c r="BH19" s="72" t="s">
        <v>80</v>
      </c>
      <c r="BI19" s="55">
        <v>46844</v>
      </c>
      <c r="BJ19" s="25">
        <f t="shared" si="12"/>
        <v>749504</v>
      </c>
      <c r="BK19" s="24">
        <v>16</v>
      </c>
      <c r="BL19" s="72" t="s">
        <v>80</v>
      </c>
      <c r="BM19" s="83">
        <v>49852</v>
      </c>
      <c r="BN19" s="25">
        <f t="shared" si="13"/>
        <v>797632</v>
      </c>
      <c r="BO19" s="24">
        <v>16</v>
      </c>
      <c r="BP19" s="72" t="s">
        <v>80</v>
      </c>
      <c r="BQ19" s="83">
        <v>47705</v>
      </c>
      <c r="BR19" s="25">
        <f t="shared" si="14"/>
        <v>763280</v>
      </c>
      <c r="BS19" s="24">
        <v>16</v>
      </c>
      <c r="BT19" s="72" t="s">
        <v>80</v>
      </c>
      <c r="BU19" s="74">
        <v>46935</v>
      </c>
      <c r="BV19" s="84">
        <f t="shared" si="15"/>
        <v>750960</v>
      </c>
      <c r="BW19" s="24">
        <v>16</v>
      </c>
      <c r="BX19" s="72" t="s">
        <v>80</v>
      </c>
      <c r="BY19" s="63">
        <v>45320</v>
      </c>
      <c r="BZ19" s="25">
        <f t="shared" si="16"/>
        <v>725120</v>
      </c>
      <c r="CA19" s="24">
        <v>16</v>
      </c>
      <c r="CB19" s="72" t="s">
        <v>80</v>
      </c>
      <c r="CC19" s="63">
        <v>47234</v>
      </c>
      <c r="CD19" s="25">
        <f t="shared" si="17"/>
        <v>755744</v>
      </c>
      <c r="CE19" s="108">
        <v>16</v>
      </c>
      <c r="CF19" s="109" t="s">
        <v>80</v>
      </c>
      <c r="CG19" s="110"/>
      <c r="CH19" s="111">
        <f t="shared" si="18"/>
        <v>0</v>
      </c>
      <c r="CI19" s="108">
        <v>16</v>
      </c>
      <c r="CJ19" s="109" t="s">
        <v>80</v>
      </c>
      <c r="CK19" s="110"/>
      <c r="CL19" s="111">
        <f t="shared" si="19"/>
        <v>0</v>
      </c>
      <c r="CM19" s="24">
        <v>16</v>
      </c>
      <c r="CN19" s="72" t="s">
        <v>80</v>
      </c>
      <c r="CO19" s="63">
        <v>47642</v>
      </c>
      <c r="CP19" s="25">
        <f t="shared" si="20"/>
        <v>762272</v>
      </c>
      <c r="CQ19" s="24">
        <v>16</v>
      </c>
      <c r="CR19" s="72" t="s">
        <v>80</v>
      </c>
      <c r="CS19" s="63">
        <v>46942</v>
      </c>
      <c r="CT19" s="25">
        <f t="shared" si="21"/>
        <v>751072</v>
      </c>
      <c r="CU19" s="24">
        <v>16</v>
      </c>
      <c r="CV19" s="72" t="s">
        <v>80</v>
      </c>
      <c r="CW19" s="63">
        <v>47023</v>
      </c>
      <c r="CX19" s="25">
        <f t="shared" si="22"/>
        <v>752368</v>
      </c>
      <c r="CY19" s="24">
        <v>16</v>
      </c>
      <c r="CZ19" s="72" t="s">
        <v>80</v>
      </c>
      <c r="DA19" s="63">
        <v>49348</v>
      </c>
      <c r="DB19" s="25">
        <f t="shared" si="23"/>
        <v>789568</v>
      </c>
      <c r="DC19" s="24">
        <v>16</v>
      </c>
      <c r="DD19" s="72" t="s">
        <v>80</v>
      </c>
      <c r="DE19" s="63">
        <v>47838</v>
      </c>
      <c r="DF19" s="25">
        <f t="shared" si="24"/>
        <v>765408</v>
      </c>
      <c r="DG19" s="108">
        <v>16</v>
      </c>
      <c r="DH19" s="109" t="s">
        <v>80</v>
      </c>
      <c r="DI19" s="110"/>
      <c r="DJ19" s="111">
        <f t="shared" si="25"/>
        <v>0</v>
      </c>
      <c r="DK19" s="24">
        <v>16</v>
      </c>
      <c r="DL19" s="72" t="s">
        <v>80</v>
      </c>
      <c r="DM19" s="63">
        <v>50053</v>
      </c>
      <c r="DN19" s="25">
        <f t="shared" si="26"/>
        <v>800848</v>
      </c>
      <c r="DO19" s="24">
        <v>16</v>
      </c>
      <c r="DP19" s="72" t="s">
        <v>80</v>
      </c>
      <c r="DQ19" s="63">
        <v>46835</v>
      </c>
      <c r="DR19" s="25">
        <f t="shared" si="27"/>
        <v>749360</v>
      </c>
      <c r="DS19" s="24">
        <v>16</v>
      </c>
      <c r="DT19" s="72" t="s">
        <v>80</v>
      </c>
      <c r="DU19" s="63">
        <v>47705.51</v>
      </c>
      <c r="DV19" s="25">
        <f t="shared" si="28"/>
        <v>763288.16</v>
      </c>
      <c r="DW19" s="24">
        <v>16</v>
      </c>
      <c r="DX19" s="72" t="s">
        <v>80</v>
      </c>
      <c r="DY19" s="63">
        <v>50104</v>
      </c>
      <c r="DZ19" s="25">
        <f t="shared" si="29"/>
        <v>801664</v>
      </c>
      <c r="EA19" s="24">
        <v>16</v>
      </c>
      <c r="EB19" s="72" t="s">
        <v>80</v>
      </c>
      <c r="EC19" s="63">
        <v>46500</v>
      </c>
      <c r="ED19" s="25">
        <f t="shared" si="30"/>
        <v>744000</v>
      </c>
      <c r="EE19" s="24">
        <v>16</v>
      </c>
      <c r="EF19" s="72" t="s">
        <v>80</v>
      </c>
      <c r="EG19" s="63">
        <v>46680</v>
      </c>
      <c r="EH19" s="25">
        <f t="shared" si="31"/>
        <v>746880</v>
      </c>
      <c r="EI19" s="24">
        <v>16</v>
      </c>
      <c r="EJ19" s="72" t="s">
        <v>80</v>
      </c>
      <c r="EK19" s="63">
        <v>46897</v>
      </c>
      <c r="EL19" s="25">
        <f t="shared" si="32"/>
        <v>750352</v>
      </c>
      <c r="EM19" s="24">
        <v>16</v>
      </c>
      <c r="EN19" s="72" t="s">
        <v>80</v>
      </c>
      <c r="EO19" s="63">
        <v>49852</v>
      </c>
      <c r="EP19" s="25">
        <f t="shared" si="33"/>
        <v>797632</v>
      </c>
      <c r="EQ19" s="24">
        <v>16</v>
      </c>
      <c r="ER19" s="72" t="s">
        <v>80</v>
      </c>
      <c r="ES19" s="63">
        <v>47335</v>
      </c>
      <c r="ET19" s="25">
        <f t="shared" si="34"/>
        <v>757360</v>
      </c>
      <c r="EU19" s="24">
        <v>16</v>
      </c>
      <c r="EV19" s="72" t="s">
        <v>80</v>
      </c>
      <c r="EW19" s="63">
        <v>46866</v>
      </c>
      <c r="EX19" s="25">
        <f t="shared" si="35"/>
        <v>749856</v>
      </c>
      <c r="EY19" s="24">
        <v>16</v>
      </c>
      <c r="EZ19" s="72" t="s">
        <v>80</v>
      </c>
      <c r="FA19" s="63">
        <v>50104</v>
      </c>
      <c r="FB19" s="25">
        <f t="shared" si="36"/>
        <v>801664</v>
      </c>
      <c r="FC19" s="24">
        <v>16</v>
      </c>
      <c r="FD19" s="72" t="s">
        <v>80</v>
      </c>
      <c r="FE19" s="63">
        <v>46995</v>
      </c>
      <c r="FF19" s="25">
        <f t="shared" si="37"/>
        <v>751920</v>
      </c>
      <c r="FG19" s="24">
        <v>16</v>
      </c>
      <c r="FH19" s="72" t="s">
        <v>80</v>
      </c>
      <c r="FI19" s="63">
        <v>50356</v>
      </c>
      <c r="FJ19" s="25">
        <f t="shared" si="38"/>
        <v>805696</v>
      </c>
      <c r="FK19" s="24">
        <v>16</v>
      </c>
      <c r="FL19" s="72" t="s">
        <v>80</v>
      </c>
      <c r="FM19" s="63">
        <v>46831</v>
      </c>
      <c r="FN19" s="25">
        <f t="shared" si="39"/>
        <v>749296</v>
      </c>
      <c r="FO19" s="108">
        <v>16</v>
      </c>
      <c r="FP19" s="109" t="s">
        <v>80</v>
      </c>
      <c r="FQ19" s="110"/>
      <c r="FR19" s="111">
        <f t="shared" si="40"/>
        <v>0</v>
      </c>
    </row>
    <row r="20" spans="1:174" ht="12" customHeight="1" x14ac:dyDescent="0.25">
      <c r="A20" s="22">
        <v>16</v>
      </c>
      <c r="B20" s="23" t="s">
        <v>83</v>
      </c>
      <c r="C20" s="24">
        <v>3439</v>
      </c>
      <c r="D20" s="72" t="s">
        <v>66</v>
      </c>
      <c r="E20" s="83">
        <v>132178</v>
      </c>
      <c r="F20" s="25">
        <f t="shared" si="41"/>
        <v>454560142</v>
      </c>
      <c r="G20" s="24">
        <v>3439</v>
      </c>
      <c r="H20" s="72" t="s">
        <v>66</v>
      </c>
      <c r="I20" s="83">
        <v>128390</v>
      </c>
      <c r="J20" s="25">
        <f t="shared" si="0"/>
        <v>441533210</v>
      </c>
      <c r="K20" s="24">
        <v>3439</v>
      </c>
      <c r="L20" s="72" t="s">
        <v>66</v>
      </c>
      <c r="M20" s="83">
        <v>131267</v>
      </c>
      <c r="N20" s="25">
        <f t="shared" si="1"/>
        <v>451427213</v>
      </c>
      <c r="O20" s="24">
        <v>3439</v>
      </c>
      <c r="P20" s="72" t="s">
        <v>66</v>
      </c>
      <c r="Q20" s="119">
        <v>131787</v>
      </c>
      <c r="R20" s="25">
        <f t="shared" si="2"/>
        <v>453215493</v>
      </c>
      <c r="S20" s="24">
        <v>3439</v>
      </c>
      <c r="T20" s="72" t="s">
        <v>66</v>
      </c>
      <c r="U20" s="83">
        <v>131917</v>
      </c>
      <c r="V20" s="25">
        <f t="shared" si="3"/>
        <v>453662563</v>
      </c>
      <c r="W20" s="24">
        <v>3439</v>
      </c>
      <c r="X20" s="72" t="s">
        <v>66</v>
      </c>
      <c r="Y20" s="83">
        <v>132454</v>
      </c>
      <c r="Z20" s="25">
        <f t="shared" si="4"/>
        <v>455509306</v>
      </c>
      <c r="AA20" s="24">
        <v>3439</v>
      </c>
      <c r="AB20" s="72" t="s">
        <v>66</v>
      </c>
      <c r="AC20" s="83">
        <v>132482</v>
      </c>
      <c r="AD20" s="25">
        <f t="shared" si="5"/>
        <v>455605598</v>
      </c>
      <c r="AE20" s="24">
        <v>3439</v>
      </c>
      <c r="AF20" s="72" t="s">
        <v>66</v>
      </c>
      <c r="AG20" s="83">
        <v>132227</v>
      </c>
      <c r="AH20" s="25">
        <f t="shared" si="6"/>
        <v>454728653</v>
      </c>
      <c r="AI20" s="24">
        <v>3439</v>
      </c>
      <c r="AJ20" s="72" t="s">
        <v>66</v>
      </c>
      <c r="AK20" s="83">
        <v>131129.59</v>
      </c>
      <c r="AL20" s="25">
        <f t="shared" si="7"/>
        <v>450954660.00999999</v>
      </c>
      <c r="AM20" s="24">
        <v>3439</v>
      </c>
      <c r="AN20" s="72" t="s">
        <v>66</v>
      </c>
      <c r="AO20" s="83">
        <v>132143</v>
      </c>
      <c r="AP20" s="25">
        <f t="shared" si="8"/>
        <v>454439777</v>
      </c>
      <c r="AQ20" s="24">
        <v>3439</v>
      </c>
      <c r="AR20" s="72" t="s">
        <v>66</v>
      </c>
      <c r="AS20" s="90">
        <v>131804</v>
      </c>
      <c r="AT20" s="25">
        <f t="shared" si="78"/>
        <v>453273956</v>
      </c>
      <c r="AU20" s="24">
        <v>3439</v>
      </c>
      <c r="AV20" s="72" t="s">
        <v>66</v>
      </c>
      <c r="AW20" s="83">
        <v>131483</v>
      </c>
      <c r="AX20" s="25">
        <f t="shared" si="9"/>
        <v>452170037</v>
      </c>
      <c r="AY20" s="24">
        <v>3439</v>
      </c>
      <c r="AZ20" s="72" t="s">
        <v>66</v>
      </c>
      <c r="BA20" s="83">
        <v>141088</v>
      </c>
      <c r="BB20" s="25">
        <f t="shared" si="79"/>
        <v>485201632</v>
      </c>
      <c r="BC20" s="24">
        <v>3439</v>
      </c>
      <c r="BD20" s="72" t="s">
        <v>66</v>
      </c>
      <c r="BE20" s="83">
        <v>132256</v>
      </c>
      <c r="BF20" s="25">
        <f t="shared" si="11"/>
        <v>454828384</v>
      </c>
      <c r="BG20" s="24">
        <v>3439</v>
      </c>
      <c r="BH20" s="72" t="s">
        <v>66</v>
      </c>
      <c r="BI20" s="55">
        <v>131248</v>
      </c>
      <c r="BJ20" s="25">
        <f t="shared" si="12"/>
        <v>451361872</v>
      </c>
      <c r="BK20" s="24">
        <v>3439</v>
      </c>
      <c r="BL20" s="72" t="s">
        <v>66</v>
      </c>
      <c r="BM20" s="83">
        <v>139677</v>
      </c>
      <c r="BN20" s="25">
        <f t="shared" si="13"/>
        <v>480349203</v>
      </c>
      <c r="BO20" s="24">
        <v>3439</v>
      </c>
      <c r="BP20" s="72" t="s">
        <v>66</v>
      </c>
      <c r="BQ20" s="83">
        <v>133662</v>
      </c>
      <c r="BR20" s="25">
        <f t="shared" si="14"/>
        <v>459663618</v>
      </c>
      <c r="BS20" s="24">
        <v>3439</v>
      </c>
      <c r="BT20" s="72" t="s">
        <v>66</v>
      </c>
      <c r="BU20" s="74">
        <v>131504</v>
      </c>
      <c r="BV20" s="84">
        <f t="shared" si="15"/>
        <v>452242256</v>
      </c>
      <c r="BW20" s="24">
        <v>3439</v>
      </c>
      <c r="BX20" s="72" t="s">
        <v>66</v>
      </c>
      <c r="BY20" s="63">
        <v>126979</v>
      </c>
      <c r="BZ20" s="25">
        <f t="shared" si="16"/>
        <v>436680781</v>
      </c>
      <c r="CA20" s="24">
        <v>3439</v>
      </c>
      <c r="CB20" s="72" t="s">
        <v>66</v>
      </c>
      <c r="CC20" s="63">
        <v>132340</v>
      </c>
      <c r="CD20" s="25">
        <f t="shared" si="17"/>
        <v>455117260</v>
      </c>
      <c r="CE20" s="108">
        <v>3439</v>
      </c>
      <c r="CF20" s="109" t="s">
        <v>66</v>
      </c>
      <c r="CG20" s="110"/>
      <c r="CH20" s="111">
        <f t="shared" si="18"/>
        <v>0</v>
      </c>
      <c r="CI20" s="108">
        <v>3439</v>
      </c>
      <c r="CJ20" s="109" t="s">
        <v>66</v>
      </c>
      <c r="CK20" s="110"/>
      <c r="CL20" s="111">
        <f t="shared" si="19"/>
        <v>0</v>
      </c>
      <c r="CM20" s="24">
        <v>3439</v>
      </c>
      <c r="CN20" s="72" t="s">
        <v>66</v>
      </c>
      <c r="CO20" s="63">
        <v>133485</v>
      </c>
      <c r="CP20" s="25">
        <f t="shared" si="20"/>
        <v>459054915</v>
      </c>
      <c r="CQ20" s="24">
        <v>3439</v>
      </c>
      <c r="CR20" s="72" t="s">
        <v>66</v>
      </c>
      <c r="CS20" s="63">
        <v>131522</v>
      </c>
      <c r="CT20" s="25">
        <f t="shared" si="21"/>
        <v>452304158</v>
      </c>
      <c r="CU20" s="24">
        <v>3439</v>
      </c>
      <c r="CV20" s="72" t="s">
        <v>66</v>
      </c>
      <c r="CW20" s="63">
        <v>131750</v>
      </c>
      <c r="CX20" s="25">
        <f t="shared" si="22"/>
        <v>453088250</v>
      </c>
      <c r="CY20" s="24">
        <v>3439</v>
      </c>
      <c r="CZ20" s="72" t="s">
        <v>66</v>
      </c>
      <c r="DA20" s="63">
        <v>138266</v>
      </c>
      <c r="DB20" s="25">
        <f t="shared" si="23"/>
        <v>475496774</v>
      </c>
      <c r="DC20" s="24">
        <v>3439</v>
      </c>
      <c r="DD20" s="72" t="s">
        <v>66</v>
      </c>
      <c r="DE20" s="63">
        <v>126000</v>
      </c>
      <c r="DF20" s="25">
        <f t="shared" si="24"/>
        <v>433314000</v>
      </c>
      <c r="DG20" s="108">
        <v>3439</v>
      </c>
      <c r="DH20" s="109" t="s">
        <v>66</v>
      </c>
      <c r="DI20" s="110"/>
      <c r="DJ20" s="111">
        <f t="shared" si="25"/>
        <v>0</v>
      </c>
      <c r="DK20" s="24">
        <v>3439</v>
      </c>
      <c r="DL20" s="72" t="s">
        <v>66</v>
      </c>
      <c r="DM20" s="63">
        <v>129095</v>
      </c>
      <c r="DN20" s="25">
        <f t="shared" si="26"/>
        <v>443957705</v>
      </c>
      <c r="DO20" s="24">
        <v>3439</v>
      </c>
      <c r="DP20" s="72" t="s">
        <v>66</v>
      </c>
      <c r="DQ20" s="63">
        <v>131222</v>
      </c>
      <c r="DR20" s="25">
        <f t="shared" si="27"/>
        <v>451272458</v>
      </c>
      <c r="DS20" s="24">
        <v>3439</v>
      </c>
      <c r="DT20" s="72" t="s">
        <v>66</v>
      </c>
      <c r="DU20" s="63">
        <v>133661.82999999999</v>
      </c>
      <c r="DV20" s="25">
        <f t="shared" si="28"/>
        <v>459663033.36999995</v>
      </c>
      <c r="DW20" s="24">
        <v>3439</v>
      </c>
      <c r="DX20" s="72" t="s">
        <v>66</v>
      </c>
      <c r="DY20" s="63">
        <v>123593</v>
      </c>
      <c r="DZ20" s="25">
        <f t="shared" si="29"/>
        <v>425036327</v>
      </c>
      <c r="EA20" s="24">
        <v>3439</v>
      </c>
      <c r="EB20" s="72" t="s">
        <v>66</v>
      </c>
      <c r="EC20" s="63">
        <v>130500</v>
      </c>
      <c r="ED20" s="25">
        <f t="shared" si="30"/>
        <v>448789500</v>
      </c>
      <c r="EE20" s="24">
        <v>3439</v>
      </c>
      <c r="EF20" s="72" t="s">
        <v>66</v>
      </c>
      <c r="EG20" s="63">
        <v>130789</v>
      </c>
      <c r="EH20" s="25">
        <f t="shared" si="31"/>
        <v>449783371</v>
      </c>
      <c r="EI20" s="24">
        <v>3439</v>
      </c>
      <c r="EJ20" s="72" t="s">
        <v>66</v>
      </c>
      <c r="EK20" s="63">
        <v>131398</v>
      </c>
      <c r="EL20" s="25">
        <f t="shared" si="32"/>
        <v>451877722</v>
      </c>
      <c r="EM20" s="24">
        <v>3439</v>
      </c>
      <c r="EN20" s="72" t="s">
        <v>66</v>
      </c>
      <c r="EO20" s="63">
        <v>118513</v>
      </c>
      <c r="EP20" s="25">
        <f t="shared" si="33"/>
        <v>407566207</v>
      </c>
      <c r="EQ20" s="24">
        <v>3439</v>
      </c>
      <c r="ER20" s="72" t="s">
        <v>66</v>
      </c>
      <c r="ES20" s="63">
        <v>136855</v>
      </c>
      <c r="ET20" s="25">
        <f t="shared" si="34"/>
        <v>470644345</v>
      </c>
      <c r="EU20" s="24">
        <v>3439</v>
      </c>
      <c r="EV20" s="72" t="s">
        <v>66</v>
      </c>
      <c r="EW20" s="63">
        <v>131311</v>
      </c>
      <c r="EX20" s="25">
        <f t="shared" si="35"/>
        <v>451578529</v>
      </c>
      <c r="EY20" s="24">
        <v>3439</v>
      </c>
      <c r="EZ20" s="72" t="s">
        <v>66</v>
      </c>
      <c r="FA20" s="63">
        <v>134034</v>
      </c>
      <c r="FB20" s="25">
        <f t="shared" si="36"/>
        <v>460942926</v>
      </c>
      <c r="FC20" s="24">
        <v>3439</v>
      </c>
      <c r="FD20" s="72" t="s">
        <v>66</v>
      </c>
      <c r="FE20" s="63">
        <v>131673</v>
      </c>
      <c r="FF20" s="25">
        <f t="shared" si="37"/>
        <v>452823447</v>
      </c>
      <c r="FG20" s="24">
        <v>3439</v>
      </c>
      <c r="FH20" s="72" t="s">
        <v>66</v>
      </c>
      <c r="FI20" s="63">
        <v>129801</v>
      </c>
      <c r="FJ20" s="25">
        <f t="shared" si="38"/>
        <v>446385639</v>
      </c>
      <c r="FK20" s="24">
        <v>3439</v>
      </c>
      <c r="FL20" s="72" t="s">
        <v>66</v>
      </c>
      <c r="FM20" s="63">
        <v>131212</v>
      </c>
      <c r="FN20" s="25">
        <f t="shared" si="39"/>
        <v>451238068</v>
      </c>
      <c r="FO20" s="108">
        <v>3439</v>
      </c>
      <c r="FP20" s="109" t="s">
        <v>66</v>
      </c>
      <c r="FQ20" s="110"/>
      <c r="FR20" s="111">
        <f t="shared" si="40"/>
        <v>0</v>
      </c>
    </row>
    <row r="21" spans="1:174" ht="12" customHeight="1" x14ac:dyDescent="0.25">
      <c r="A21" s="22">
        <v>17</v>
      </c>
      <c r="B21" s="23" t="s">
        <v>84</v>
      </c>
      <c r="C21" s="24">
        <v>1818</v>
      </c>
      <c r="D21" s="72" t="s">
        <v>85</v>
      </c>
      <c r="E21" s="83">
        <v>350603</v>
      </c>
      <c r="F21" s="25">
        <f t="shared" si="41"/>
        <v>637396254</v>
      </c>
      <c r="G21" s="24">
        <v>1818</v>
      </c>
      <c r="H21" s="72" t="s">
        <v>85</v>
      </c>
      <c r="I21" s="83">
        <v>340554</v>
      </c>
      <c r="J21" s="25">
        <f t="shared" si="0"/>
        <v>619127172</v>
      </c>
      <c r="K21" s="24">
        <v>1818</v>
      </c>
      <c r="L21" s="72" t="s">
        <v>85</v>
      </c>
      <c r="M21" s="83">
        <v>348185</v>
      </c>
      <c r="N21" s="25">
        <f t="shared" si="1"/>
        <v>633000330</v>
      </c>
      <c r="O21" s="24">
        <v>1818</v>
      </c>
      <c r="P21" s="72" t="s">
        <v>85</v>
      </c>
      <c r="Q21" s="119">
        <v>349566</v>
      </c>
      <c r="R21" s="25">
        <f t="shared" si="2"/>
        <v>635510988</v>
      </c>
      <c r="S21" s="24">
        <v>1818</v>
      </c>
      <c r="T21" s="72" t="s">
        <v>85</v>
      </c>
      <c r="U21" s="83">
        <v>349911</v>
      </c>
      <c r="V21" s="25">
        <f t="shared" si="3"/>
        <v>636138198</v>
      </c>
      <c r="W21" s="24">
        <v>1818</v>
      </c>
      <c r="X21" s="72" t="s">
        <v>85</v>
      </c>
      <c r="Y21" s="83">
        <v>351333</v>
      </c>
      <c r="Z21" s="25">
        <f t="shared" si="4"/>
        <v>638723394</v>
      </c>
      <c r="AA21" s="24">
        <v>1818</v>
      </c>
      <c r="AB21" s="72" t="s">
        <v>85</v>
      </c>
      <c r="AC21" s="83">
        <v>351408</v>
      </c>
      <c r="AD21" s="25">
        <f t="shared" si="5"/>
        <v>638859744</v>
      </c>
      <c r="AE21" s="24">
        <v>1818</v>
      </c>
      <c r="AF21" s="72" t="s">
        <v>85</v>
      </c>
      <c r="AG21" s="83">
        <v>350733</v>
      </c>
      <c r="AH21" s="25">
        <f t="shared" si="6"/>
        <v>637632594</v>
      </c>
      <c r="AI21" s="24">
        <v>1818</v>
      </c>
      <c r="AJ21" s="72" t="s">
        <v>85</v>
      </c>
      <c r="AK21" s="83">
        <v>347821.3</v>
      </c>
      <c r="AL21" s="25">
        <f t="shared" si="7"/>
        <v>632339123.39999998</v>
      </c>
      <c r="AM21" s="24">
        <v>1818</v>
      </c>
      <c r="AN21" s="72" t="s">
        <v>85</v>
      </c>
      <c r="AO21" s="83">
        <v>350509</v>
      </c>
      <c r="AP21" s="25">
        <f t="shared" si="8"/>
        <v>637225362</v>
      </c>
      <c r="AQ21" s="24">
        <v>1818</v>
      </c>
      <c r="AR21" s="72" t="s">
        <v>85</v>
      </c>
      <c r="AS21" s="90">
        <v>349611</v>
      </c>
      <c r="AT21" s="25">
        <f t="shared" si="78"/>
        <v>635592798</v>
      </c>
      <c r="AU21" s="24">
        <v>1818</v>
      </c>
      <c r="AV21" s="72" t="s">
        <v>85</v>
      </c>
      <c r="AW21" s="83">
        <v>348757</v>
      </c>
      <c r="AX21" s="25">
        <f t="shared" si="9"/>
        <v>634040226</v>
      </c>
      <c r="AY21" s="24">
        <v>1818</v>
      </c>
      <c r="AZ21" s="72" t="s">
        <v>85</v>
      </c>
      <c r="BA21" s="83">
        <v>335000</v>
      </c>
      <c r="BB21" s="25">
        <f t="shared" si="79"/>
        <v>609030000</v>
      </c>
      <c r="BC21" s="24">
        <v>1818</v>
      </c>
      <c r="BD21" s="72" t="s">
        <v>85</v>
      </c>
      <c r="BE21" s="83">
        <v>350809</v>
      </c>
      <c r="BF21" s="25">
        <f t="shared" si="11"/>
        <v>637770762</v>
      </c>
      <c r="BG21" s="24">
        <v>1818</v>
      </c>
      <c r="BH21" s="72" t="s">
        <v>85</v>
      </c>
      <c r="BI21" s="55">
        <v>348136</v>
      </c>
      <c r="BJ21" s="25">
        <f t="shared" si="12"/>
        <v>632911248</v>
      </c>
      <c r="BK21" s="24">
        <v>1818</v>
      </c>
      <c r="BL21" s="72" t="s">
        <v>85</v>
      </c>
      <c r="BM21" s="83">
        <v>328300</v>
      </c>
      <c r="BN21" s="25">
        <f t="shared" si="13"/>
        <v>596849400</v>
      </c>
      <c r="BO21" s="24">
        <v>1818</v>
      </c>
      <c r="BP21" s="72" t="s">
        <v>85</v>
      </c>
      <c r="BQ21" s="83">
        <v>354538</v>
      </c>
      <c r="BR21" s="25">
        <f t="shared" si="14"/>
        <v>644550084</v>
      </c>
      <c r="BS21" s="24">
        <v>1818</v>
      </c>
      <c r="BT21" s="72" t="s">
        <v>85</v>
      </c>
      <c r="BU21" s="74">
        <v>348813</v>
      </c>
      <c r="BV21" s="84">
        <f t="shared" si="15"/>
        <v>634142034</v>
      </c>
      <c r="BW21" s="24">
        <v>1818</v>
      </c>
      <c r="BX21" s="72" t="s">
        <v>85</v>
      </c>
      <c r="BY21" s="63">
        <v>336812</v>
      </c>
      <c r="BZ21" s="25">
        <f t="shared" si="16"/>
        <v>612324216</v>
      </c>
      <c r="CA21" s="24">
        <v>1818</v>
      </c>
      <c r="CB21" s="72" t="s">
        <v>85</v>
      </c>
      <c r="CC21" s="63">
        <v>351033</v>
      </c>
      <c r="CD21" s="25">
        <f t="shared" si="17"/>
        <v>638177994</v>
      </c>
      <c r="CE21" s="108">
        <v>1818</v>
      </c>
      <c r="CF21" s="109" t="s">
        <v>85</v>
      </c>
      <c r="CG21" s="110"/>
      <c r="CH21" s="111">
        <f t="shared" si="18"/>
        <v>0</v>
      </c>
      <c r="CI21" s="108">
        <v>1818</v>
      </c>
      <c r="CJ21" s="109" t="s">
        <v>85</v>
      </c>
      <c r="CK21" s="110"/>
      <c r="CL21" s="111">
        <f t="shared" si="19"/>
        <v>0</v>
      </c>
      <c r="CM21" s="24">
        <v>1818</v>
      </c>
      <c r="CN21" s="72" t="s">
        <v>85</v>
      </c>
      <c r="CO21" s="63">
        <v>354068</v>
      </c>
      <c r="CP21" s="25">
        <f t="shared" si="20"/>
        <v>643695624</v>
      </c>
      <c r="CQ21" s="24">
        <v>1818</v>
      </c>
      <c r="CR21" s="72" t="s">
        <v>85</v>
      </c>
      <c r="CS21" s="63">
        <v>348863</v>
      </c>
      <c r="CT21" s="25">
        <f t="shared" si="21"/>
        <v>634232934</v>
      </c>
      <c r="CU21" s="24">
        <v>1818</v>
      </c>
      <c r="CV21" s="72" t="s">
        <v>85</v>
      </c>
      <c r="CW21" s="63">
        <v>349466</v>
      </c>
      <c r="CX21" s="25">
        <f t="shared" si="22"/>
        <v>635329188</v>
      </c>
      <c r="CY21" s="24">
        <v>1818</v>
      </c>
      <c r="CZ21" s="72" t="s">
        <v>85</v>
      </c>
      <c r="DA21" s="63">
        <v>341700</v>
      </c>
      <c r="DB21" s="25">
        <f t="shared" si="23"/>
        <v>621210600</v>
      </c>
      <c r="DC21" s="24">
        <v>1818</v>
      </c>
      <c r="DD21" s="72" t="s">
        <v>85</v>
      </c>
      <c r="DE21" s="63">
        <v>310000</v>
      </c>
      <c r="DF21" s="25">
        <f t="shared" si="24"/>
        <v>563580000</v>
      </c>
      <c r="DG21" s="108">
        <v>1818</v>
      </c>
      <c r="DH21" s="109" t="s">
        <v>85</v>
      </c>
      <c r="DI21" s="110"/>
      <c r="DJ21" s="111">
        <f t="shared" si="25"/>
        <v>0</v>
      </c>
      <c r="DK21" s="24">
        <v>1818</v>
      </c>
      <c r="DL21" s="72" t="s">
        <v>85</v>
      </c>
      <c r="DM21" s="63">
        <v>342425</v>
      </c>
      <c r="DN21" s="25">
        <f t="shared" si="26"/>
        <v>622528650</v>
      </c>
      <c r="DO21" s="24">
        <v>1818</v>
      </c>
      <c r="DP21" s="72" t="s">
        <v>85</v>
      </c>
      <c r="DQ21" s="63">
        <v>348068</v>
      </c>
      <c r="DR21" s="25">
        <f t="shared" si="27"/>
        <v>632787624</v>
      </c>
      <c r="DS21" s="24">
        <v>1818</v>
      </c>
      <c r="DT21" s="72" t="s">
        <v>85</v>
      </c>
      <c r="DU21" s="63">
        <v>354358.09</v>
      </c>
      <c r="DV21" s="25">
        <f t="shared" si="28"/>
        <v>644223007.62</v>
      </c>
      <c r="DW21" s="24">
        <v>1818</v>
      </c>
      <c r="DX21" s="72" t="s">
        <v>85</v>
      </c>
      <c r="DY21" s="63">
        <v>327830</v>
      </c>
      <c r="DZ21" s="25">
        <f t="shared" si="29"/>
        <v>595994940</v>
      </c>
      <c r="EA21" s="24">
        <v>1818</v>
      </c>
      <c r="EB21" s="72" t="s">
        <v>85</v>
      </c>
      <c r="EC21" s="63">
        <v>360500</v>
      </c>
      <c r="ED21" s="25">
        <f t="shared" si="30"/>
        <v>655389000</v>
      </c>
      <c r="EE21" s="24">
        <v>1818</v>
      </c>
      <c r="EF21" s="72" t="s">
        <v>85</v>
      </c>
      <c r="EG21" s="63">
        <v>346917</v>
      </c>
      <c r="EH21" s="25">
        <f t="shared" si="31"/>
        <v>630695106</v>
      </c>
      <c r="EI21" s="24">
        <v>1818</v>
      </c>
      <c r="EJ21" s="72" t="s">
        <v>85</v>
      </c>
      <c r="EK21" s="63">
        <v>348533</v>
      </c>
      <c r="EL21" s="25">
        <f t="shared" si="32"/>
        <v>633632994</v>
      </c>
      <c r="EM21" s="24">
        <v>1818</v>
      </c>
      <c r="EN21" s="72" t="s">
        <v>85</v>
      </c>
      <c r="EO21" s="63">
        <v>314358</v>
      </c>
      <c r="EP21" s="25">
        <f t="shared" si="33"/>
        <v>571502844</v>
      </c>
      <c r="EQ21" s="24">
        <v>1818</v>
      </c>
      <c r="ER21" s="72" t="s">
        <v>85</v>
      </c>
      <c r="ES21" s="63">
        <v>363009</v>
      </c>
      <c r="ET21" s="25">
        <f t="shared" si="34"/>
        <v>659950362</v>
      </c>
      <c r="EU21" s="24">
        <v>1818</v>
      </c>
      <c r="EV21" s="72" t="s">
        <v>85</v>
      </c>
      <c r="EW21" s="63">
        <v>348301</v>
      </c>
      <c r="EX21" s="25">
        <f t="shared" si="35"/>
        <v>633211218</v>
      </c>
      <c r="EY21" s="24">
        <v>1818</v>
      </c>
      <c r="EZ21" s="72" t="s">
        <v>85</v>
      </c>
      <c r="FA21" s="63">
        <v>346805</v>
      </c>
      <c r="FB21" s="25">
        <f t="shared" si="36"/>
        <v>630491490</v>
      </c>
      <c r="FC21" s="24">
        <v>1818</v>
      </c>
      <c r="FD21" s="72" t="s">
        <v>85</v>
      </c>
      <c r="FE21" s="63">
        <v>349261</v>
      </c>
      <c r="FF21" s="25">
        <f t="shared" si="37"/>
        <v>634956498</v>
      </c>
      <c r="FG21" s="24">
        <v>1818</v>
      </c>
      <c r="FH21" s="72" t="s">
        <v>85</v>
      </c>
      <c r="FI21" s="63">
        <v>346168</v>
      </c>
      <c r="FJ21" s="25">
        <f t="shared" si="38"/>
        <v>629333424</v>
      </c>
      <c r="FK21" s="24">
        <v>1818</v>
      </c>
      <c r="FL21" s="72" t="s">
        <v>85</v>
      </c>
      <c r="FM21" s="63">
        <v>348039</v>
      </c>
      <c r="FN21" s="25">
        <f t="shared" si="39"/>
        <v>632734902</v>
      </c>
      <c r="FO21" s="108">
        <v>1818</v>
      </c>
      <c r="FP21" s="109" t="s">
        <v>85</v>
      </c>
      <c r="FQ21" s="110"/>
      <c r="FR21" s="111">
        <f t="shared" si="40"/>
        <v>0</v>
      </c>
    </row>
    <row r="22" spans="1:174" ht="12" customHeight="1" x14ac:dyDescent="0.25">
      <c r="A22" s="22">
        <v>18</v>
      </c>
      <c r="B22" s="23" t="s">
        <v>86</v>
      </c>
      <c r="C22" s="24">
        <v>23</v>
      </c>
      <c r="D22" s="72" t="s">
        <v>87</v>
      </c>
      <c r="E22" s="83">
        <v>1081903</v>
      </c>
      <c r="F22" s="25">
        <f t="shared" si="41"/>
        <v>24883769</v>
      </c>
      <c r="G22" s="24">
        <v>23</v>
      </c>
      <c r="H22" s="72" t="s">
        <v>87</v>
      </c>
      <c r="I22" s="83">
        <v>1152521</v>
      </c>
      <c r="J22" s="25">
        <f t="shared" si="0"/>
        <v>26507983</v>
      </c>
      <c r="K22" s="24">
        <v>23</v>
      </c>
      <c r="L22" s="72" t="s">
        <v>87</v>
      </c>
      <c r="M22" s="83">
        <v>1074443</v>
      </c>
      <c r="N22" s="25">
        <f t="shared" si="1"/>
        <v>24712189</v>
      </c>
      <c r="O22" s="24">
        <v>23</v>
      </c>
      <c r="P22" s="72" t="s">
        <v>87</v>
      </c>
      <c r="Q22" s="119">
        <v>1078705</v>
      </c>
      <c r="R22" s="25">
        <f t="shared" si="2"/>
        <v>24810215</v>
      </c>
      <c r="S22" s="24">
        <v>23</v>
      </c>
      <c r="T22" s="72" t="s">
        <v>87</v>
      </c>
      <c r="U22" s="83">
        <v>1084386</v>
      </c>
      <c r="V22" s="25">
        <f t="shared" si="3"/>
        <v>24940878</v>
      </c>
      <c r="W22" s="24">
        <v>23</v>
      </c>
      <c r="X22" s="72" t="s">
        <v>87</v>
      </c>
      <c r="Y22" s="83">
        <v>1084157</v>
      </c>
      <c r="Z22" s="25">
        <f t="shared" si="4"/>
        <v>24935611</v>
      </c>
      <c r="AA22" s="24">
        <v>23</v>
      </c>
      <c r="AB22" s="72" t="s">
        <v>87</v>
      </c>
      <c r="AC22" s="83">
        <v>1084386</v>
      </c>
      <c r="AD22" s="25">
        <f t="shared" si="5"/>
        <v>24940878</v>
      </c>
      <c r="AE22" s="24">
        <v>23</v>
      </c>
      <c r="AF22" s="72" t="s">
        <v>87</v>
      </c>
      <c r="AG22" s="83">
        <v>1082305</v>
      </c>
      <c r="AH22" s="25">
        <f t="shared" si="6"/>
        <v>24893015</v>
      </c>
      <c r="AI22" s="24">
        <v>23</v>
      </c>
      <c r="AJ22" s="72" t="s">
        <v>87</v>
      </c>
      <c r="AK22" s="83">
        <v>1073319.56</v>
      </c>
      <c r="AL22" s="25">
        <f t="shared" si="7"/>
        <v>24686349.880000003</v>
      </c>
      <c r="AM22" s="24">
        <v>23</v>
      </c>
      <c r="AN22" s="72" t="s">
        <v>87</v>
      </c>
      <c r="AO22" s="83">
        <v>1081615</v>
      </c>
      <c r="AP22" s="25">
        <f t="shared" si="8"/>
        <v>24877145</v>
      </c>
      <c r="AQ22" s="24">
        <v>23</v>
      </c>
      <c r="AR22" s="72" t="s">
        <v>87</v>
      </c>
      <c r="AS22" s="90">
        <v>1078843</v>
      </c>
      <c r="AT22" s="25">
        <f t="shared" si="78"/>
        <v>24813389</v>
      </c>
      <c r="AU22" s="24">
        <v>23</v>
      </c>
      <c r="AV22" s="72" t="s">
        <v>87</v>
      </c>
      <c r="AW22" s="83">
        <v>1076208</v>
      </c>
      <c r="AX22" s="25">
        <f t="shared" si="9"/>
        <v>24752784</v>
      </c>
      <c r="AY22" s="24">
        <v>23</v>
      </c>
      <c r="AZ22" s="72" t="s">
        <v>87</v>
      </c>
      <c r="BA22" s="83">
        <v>1154831</v>
      </c>
      <c r="BB22" s="25">
        <f t="shared" si="79"/>
        <v>26561113</v>
      </c>
      <c r="BC22" s="24">
        <v>23</v>
      </c>
      <c r="BD22" s="72" t="s">
        <v>87</v>
      </c>
      <c r="BE22" s="83">
        <v>1082539</v>
      </c>
      <c r="BF22" s="25">
        <f t="shared" si="11"/>
        <v>24898397</v>
      </c>
      <c r="BG22" s="24">
        <v>23</v>
      </c>
      <c r="BH22" s="72" t="s">
        <v>87</v>
      </c>
      <c r="BI22" s="55">
        <v>1074290</v>
      </c>
      <c r="BJ22" s="25">
        <f t="shared" si="12"/>
        <v>24708670</v>
      </c>
      <c r="BK22" s="24">
        <v>23</v>
      </c>
      <c r="BL22" s="72" t="s">
        <v>87</v>
      </c>
      <c r="BM22" s="83">
        <v>1143283</v>
      </c>
      <c r="BN22" s="25">
        <f t="shared" si="13"/>
        <v>26295509</v>
      </c>
      <c r="BO22" s="24">
        <v>23</v>
      </c>
      <c r="BP22" s="72" t="s">
        <v>87</v>
      </c>
      <c r="BQ22" s="83">
        <v>1094045</v>
      </c>
      <c r="BR22" s="25">
        <f t="shared" si="14"/>
        <v>25163035</v>
      </c>
      <c r="BS22" s="24">
        <v>23</v>
      </c>
      <c r="BT22" s="72" t="s">
        <v>87</v>
      </c>
      <c r="BU22" s="74">
        <v>1076381</v>
      </c>
      <c r="BV22" s="84">
        <f t="shared" si="15"/>
        <v>24756763</v>
      </c>
      <c r="BW22" s="24">
        <v>23</v>
      </c>
      <c r="BX22" s="72" t="s">
        <v>87</v>
      </c>
      <c r="BY22" s="63">
        <v>1039348</v>
      </c>
      <c r="BZ22" s="25">
        <f t="shared" si="16"/>
        <v>23905004</v>
      </c>
      <c r="CA22" s="24">
        <v>23</v>
      </c>
      <c r="CB22" s="72" t="s">
        <v>87</v>
      </c>
      <c r="CC22" s="63">
        <v>1083232</v>
      </c>
      <c r="CD22" s="25">
        <f t="shared" si="17"/>
        <v>24914336</v>
      </c>
      <c r="CE22" s="108">
        <v>23</v>
      </c>
      <c r="CF22" s="109" t="s">
        <v>87</v>
      </c>
      <c r="CG22" s="110"/>
      <c r="CH22" s="111">
        <f t="shared" si="18"/>
        <v>0</v>
      </c>
      <c r="CI22" s="108">
        <v>23</v>
      </c>
      <c r="CJ22" s="109" t="s">
        <v>87</v>
      </c>
      <c r="CK22" s="110"/>
      <c r="CL22" s="111">
        <f t="shared" si="19"/>
        <v>0</v>
      </c>
      <c r="CM22" s="24">
        <v>23</v>
      </c>
      <c r="CN22" s="72" t="s">
        <v>87</v>
      </c>
      <c r="CO22" s="63">
        <v>1092597</v>
      </c>
      <c r="CP22" s="25">
        <f t="shared" si="20"/>
        <v>25129731</v>
      </c>
      <c r="CQ22" s="24">
        <v>23</v>
      </c>
      <c r="CR22" s="72" t="s">
        <v>87</v>
      </c>
      <c r="CS22" s="63">
        <v>1076533</v>
      </c>
      <c r="CT22" s="25">
        <f t="shared" si="21"/>
        <v>24760259</v>
      </c>
      <c r="CU22" s="24">
        <v>23</v>
      </c>
      <c r="CV22" s="72" t="s">
        <v>87</v>
      </c>
      <c r="CW22" s="63">
        <v>1078395</v>
      </c>
      <c r="CX22" s="25">
        <f t="shared" si="22"/>
        <v>24803085</v>
      </c>
      <c r="CY22" s="24">
        <v>23</v>
      </c>
      <c r="CZ22" s="72" t="s">
        <v>87</v>
      </c>
      <c r="DA22" s="63">
        <v>1131734</v>
      </c>
      <c r="DB22" s="25">
        <f t="shared" si="23"/>
        <v>26029882</v>
      </c>
      <c r="DC22" s="24">
        <v>23</v>
      </c>
      <c r="DD22" s="72" t="s">
        <v>87</v>
      </c>
      <c r="DE22" s="63">
        <v>1000000</v>
      </c>
      <c r="DF22" s="25">
        <f t="shared" si="24"/>
        <v>23000000</v>
      </c>
      <c r="DG22" s="108">
        <v>23</v>
      </c>
      <c r="DH22" s="109" t="s">
        <v>87</v>
      </c>
      <c r="DI22" s="110"/>
      <c r="DJ22" s="111">
        <f t="shared" si="25"/>
        <v>0</v>
      </c>
      <c r="DK22" s="24">
        <v>23</v>
      </c>
      <c r="DL22" s="72" t="s">
        <v>87</v>
      </c>
      <c r="DM22" s="63">
        <v>1147902</v>
      </c>
      <c r="DN22" s="25">
        <f t="shared" si="26"/>
        <v>26401746</v>
      </c>
      <c r="DO22" s="24">
        <v>23</v>
      </c>
      <c r="DP22" s="72" t="s">
        <v>87</v>
      </c>
      <c r="DQ22" s="63">
        <v>1074080</v>
      </c>
      <c r="DR22" s="25">
        <f t="shared" si="27"/>
        <v>24703840</v>
      </c>
      <c r="DS22" s="24">
        <v>23</v>
      </c>
      <c r="DT22" s="72" t="s">
        <v>87</v>
      </c>
      <c r="DU22" s="63">
        <v>1094046.47</v>
      </c>
      <c r="DV22" s="25">
        <f t="shared" si="28"/>
        <v>25163068.809999999</v>
      </c>
      <c r="DW22" s="24">
        <v>23</v>
      </c>
      <c r="DX22" s="72" t="s">
        <v>87</v>
      </c>
      <c r="DY22" s="63">
        <v>1149056</v>
      </c>
      <c r="DZ22" s="25">
        <f t="shared" si="29"/>
        <v>26428288</v>
      </c>
      <c r="EA22" s="24">
        <v>23</v>
      </c>
      <c r="EB22" s="72" t="s">
        <v>87</v>
      </c>
      <c r="EC22" s="63">
        <v>1050500</v>
      </c>
      <c r="ED22" s="25">
        <f t="shared" si="30"/>
        <v>24161500</v>
      </c>
      <c r="EE22" s="24">
        <v>23</v>
      </c>
      <c r="EF22" s="72" t="s">
        <v>87</v>
      </c>
      <c r="EG22" s="63">
        <v>1125960</v>
      </c>
      <c r="EH22" s="25">
        <f t="shared" si="31"/>
        <v>25897080</v>
      </c>
      <c r="EI22" s="24">
        <v>23</v>
      </c>
      <c r="EJ22" s="72" t="s">
        <v>87</v>
      </c>
      <c r="EK22" s="63">
        <v>1075515</v>
      </c>
      <c r="EL22" s="25">
        <f t="shared" si="32"/>
        <v>24736845</v>
      </c>
      <c r="EM22" s="24">
        <v>23</v>
      </c>
      <c r="EN22" s="72" t="s">
        <v>87</v>
      </c>
      <c r="EO22" s="63">
        <v>1143282</v>
      </c>
      <c r="EP22" s="25">
        <f t="shared" si="33"/>
        <v>26295486</v>
      </c>
      <c r="EQ22" s="24">
        <v>23</v>
      </c>
      <c r="ER22" s="72" t="s">
        <v>87</v>
      </c>
      <c r="ES22" s="63">
        <v>1085541</v>
      </c>
      <c r="ET22" s="25">
        <f t="shared" si="34"/>
        <v>24967443</v>
      </c>
      <c r="EU22" s="24">
        <v>23</v>
      </c>
      <c r="EV22" s="72" t="s">
        <v>87</v>
      </c>
      <c r="EW22" s="63">
        <v>1074801</v>
      </c>
      <c r="EX22" s="25">
        <f t="shared" si="35"/>
        <v>24720423</v>
      </c>
      <c r="EY22" s="24">
        <v>23</v>
      </c>
      <c r="EZ22" s="72" t="s">
        <v>87</v>
      </c>
      <c r="FA22" s="63">
        <v>1149057</v>
      </c>
      <c r="FB22" s="25">
        <f t="shared" si="36"/>
        <v>26428311</v>
      </c>
      <c r="FC22" s="24">
        <v>23</v>
      </c>
      <c r="FD22" s="72" t="s">
        <v>87</v>
      </c>
      <c r="FE22" s="63">
        <v>1077763</v>
      </c>
      <c r="FF22" s="25">
        <f t="shared" si="37"/>
        <v>24788549</v>
      </c>
      <c r="FG22" s="24">
        <v>23</v>
      </c>
      <c r="FH22" s="72" t="s">
        <v>87</v>
      </c>
      <c r="FI22" s="63">
        <v>1154831</v>
      </c>
      <c r="FJ22" s="25">
        <f t="shared" si="38"/>
        <v>26561113</v>
      </c>
      <c r="FK22" s="24">
        <v>23</v>
      </c>
      <c r="FL22" s="72" t="s">
        <v>87</v>
      </c>
      <c r="FM22" s="63">
        <v>1073993</v>
      </c>
      <c r="FN22" s="25">
        <f t="shared" si="39"/>
        <v>24701839</v>
      </c>
      <c r="FO22" s="108">
        <v>23</v>
      </c>
      <c r="FP22" s="109" t="s">
        <v>87</v>
      </c>
      <c r="FQ22" s="110"/>
      <c r="FR22" s="111">
        <f t="shared" si="40"/>
        <v>0</v>
      </c>
    </row>
    <row r="23" spans="1:174" ht="12" customHeight="1" x14ac:dyDescent="0.25">
      <c r="A23" s="22">
        <v>19</v>
      </c>
      <c r="B23" s="23" t="s">
        <v>88</v>
      </c>
      <c r="C23" s="24">
        <v>2</v>
      </c>
      <c r="D23" s="72" t="s">
        <v>63</v>
      </c>
      <c r="E23" s="83">
        <v>1352160</v>
      </c>
      <c r="F23" s="25">
        <f t="shared" si="41"/>
        <v>2704320</v>
      </c>
      <c r="G23" s="24">
        <v>2</v>
      </c>
      <c r="H23" s="72" t="s">
        <v>63</v>
      </c>
      <c r="I23" s="83">
        <v>1440418</v>
      </c>
      <c r="J23" s="25">
        <f t="shared" si="0"/>
        <v>2880836</v>
      </c>
      <c r="K23" s="24">
        <v>2</v>
      </c>
      <c r="L23" s="72" t="s">
        <v>63</v>
      </c>
      <c r="M23" s="83">
        <v>1342837</v>
      </c>
      <c r="N23" s="25">
        <f t="shared" si="1"/>
        <v>2685674</v>
      </c>
      <c r="O23" s="24">
        <v>2</v>
      </c>
      <c r="P23" s="72" t="s">
        <v>63</v>
      </c>
      <c r="Q23" s="119">
        <v>1348162</v>
      </c>
      <c r="R23" s="25">
        <f t="shared" si="2"/>
        <v>2696324</v>
      </c>
      <c r="S23" s="24">
        <v>2</v>
      </c>
      <c r="T23" s="72" t="s">
        <v>63</v>
      </c>
      <c r="U23" s="83">
        <v>1355264</v>
      </c>
      <c r="V23" s="25">
        <f t="shared" si="3"/>
        <v>2710528</v>
      </c>
      <c r="W23" s="24">
        <v>2</v>
      </c>
      <c r="X23" s="72" t="s">
        <v>63</v>
      </c>
      <c r="Y23" s="83">
        <v>1354976</v>
      </c>
      <c r="Z23" s="25">
        <f t="shared" si="4"/>
        <v>2709952</v>
      </c>
      <c r="AA23" s="24">
        <v>2</v>
      </c>
      <c r="AB23" s="72" t="s">
        <v>63</v>
      </c>
      <c r="AC23" s="83">
        <v>1355267</v>
      </c>
      <c r="AD23" s="25">
        <f t="shared" si="5"/>
        <v>2710534</v>
      </c>
      <c r="AE23" s="24">
        <v>2</v>
      </c>
      <c r="AF23" s="72" t="s">
        <v>63</v>
      </c>
      <c r="AG23" s="83">
        <v>1352662</v>
      </c>
      <c r="AH23" s="25">
        <f t="shared" si="6"/>
        <v>2705324</v>
      </c>
      <c r="AI23" s="24">
        <v>2</v>
      </c>
      <c r="AJ23" s="72" t="s">
        <v>63</v>
      </c>
      <c r="AK23" s="83">
        <v>1341432.2</v>
      </c>
      <c r="AL23" s="25">
        <f t="shared" si="7"/>
        <v>2682864.4</v>
      </c>
      <c r="AM23" s="24">
        <v>2</v>
      </c>
      <c r="AN23" s="72" t="s">
        <v>63</v>
      </c>
      <c r="AO23" s="83">
        <v>1351799</v>
      </c>
      <c r="AP23" s="25">
        <f t="shared" si="8"/>
        <v>2703598</v>
      </c>
      <c r="AQ23" s="24">
        <v>2</v>
      </c>
      <c r="AR23" s="72" t="s">
        <v>63</v>
      </c>
      <c r="AS23" s="90">
        <v>1348336</v>
      </c>
      <c r="AT23" s="25">
        <f t="shared" si="78"/>
        <v>2696672</v>
      </c>
      <c r="AU23" s="24">
        <v>2</v>
      </c>
      <c r="AV23" s="72" t="s">
        <v>63</v>
      </c>
      <c r="AW23" s="83">
        <v>1345043</v>
      </c>
      <c r="AX23" s="25">
        <f t="shared" si="9"/>
        <v>2690086</v>
      </c>
      <c r="AY23" s="24">
        <v>2</v>
      </c>
      <c r="AZ23" s="72" t="s">
        <v>63</v>
      </c>
      <c r="BA23" s="83">
        <v>1443305</v>
      </c>
      <c r="BB23" s="25">
        <f t="shared" si="79"/>
        <v>2886610</v>
      </c>
      <c r="BC23" s="24">
        <v>2</v>
      </c>
      <c r="BD23" s="72" t="s">
        <v>63</v>
      </c>
      <c r="BE23" s="83">
        <v>1352954</v>
      </c>
      <c r="BF23" s="25">
        <f t="shared" si="11"/>
        <v>2705908</v>
      </c>
      <c r="BG23" s="24">
        <v>2</v>
      </c>
      <c r="BH23" s="72" t="s">
        <v>63</v>
      </c>
      <c r="BI23" s="55">
        <v>1342645</v>
      </c>
      <c r="BJ23" s="25">
        <f t="shared" si="12"/>
        <v>2685290</v>
      </c>
      <c r="BK23" s="24">
        <v>2</v>
      </c>
      <c r="BL23" s="72" t="s">
        <v>63</v>
      </c>
      <c r="BM23" s="83">
        <v>1428872</v>
      </c>
      <c r="BN23" s="25">
        <f t="shared" si="13"/>
        <v>2857744</v>
      </c>
      <c r="BO23" s="24">
        <v>2</v>
      </c>
      <c r="BP23" s="72" t="s">
        <v>63</v>
      </c>
      <c r="BQ23" s="83">
        <v>1367335</v>
      </c>
      <c r="BR23" s="25">
        <f t="shared" si="14"/>
        <v>2734670</v>
      </c>
      <c r="BS23" s="24">
        <v>2</v>
      </c>
      <c r="BT23" s="72" t="s">
        <v>63</v>
      </c>
      <c r="BU23" s="74">
        <v>1345258</v>
      </c>
      <c r="BV23" s="84">
        <f t="shared" si="15"/>
        <v>2690516</v>
      </c>
      <c r="BW23" s="24">
        <v>2</v>
      </c>
      <c r="BX23" s="72" t="s">
        <v>63</v>
      </c>
      <c r="BY23" s="63">
        <v>1298975</v>
      </c>
      <c r="BZ23" s="25">
        <f t="shared" si="16"/>
        <v>2597950</v>
      </c>
      <c r="CA23" s="24">
        <v>2</v>
      </c>
      <c r="CB23" s="72" t="s">
        <v>63</v>
      </c>
      <c r="CC23" s="63">
        <v>1353820</v>
      </c>
      <c r="CD23" s="25">
        <f t="shared" si="17"/>
        <v>2707640</v>
      </c>
      <c r="CE23" s="108">
        <v>2</v>
      </c>
      <c r="CF23" s="109" t="s">
        <v>63</v>
      </c>
      <c r="CG23" s="110"/>
      <c r="CH23" s="111">
        <f t="shared" si="18"/>
        <v>0</v>
      </c>
      <c r="CI23" s="108">
        <v>2</v>
      </c>
      <c r="CJ23" s="109" t="s">
        <v>63</v>
      </c>
      <c r="CK23" s="110"/>
      <c r="CL23" s="111">
        <f t="shared" si="19"/>
        <v>0</v>
      </c>
      <c r="CM23" s="24">
        <v>2</v>
      </c>
      <c r="CN23" s="72" t="s">
        <v>63</v>
      </c>
      <c r="CO23" s="63">
        <v>1365525</v>
      </c>
      <c r="CP23" s="25">
        <f t="shared" si="20"/>
        <v>2731050</v>
      </c>
      <c r="CQ23" s="24">
        <v>2</v>
      </c>
      <c r="CR23" s="72" t="s">
        <v>63</v>
      </c>
      <c r="CS23" s="63">
        <v>1345449</v>
      </c>
      <c r="CT23" s="25">
        <f t="shared" si="21"/>
        <v>2690898</v>
      </c>
      <c r="CU23" s="24">
        <v>2</v>
      </c>
      <c r="CV23" s="72" t="s">
        <v>63</v>
      </c>
      <c r="CW23" s="63">
        <v>1347776</v>
      </c>
      <c r="CX23" s="25">
        <f t="shared" si="22"/>
        <v>2695552</v>
      </c>
      <c r="CY23" s="24">
        <v>2</v>
      </c>
      <c r="CZ23" s="72" t="s">
        <v>63</v>
      </c>
      <c r="DA23" s="63">
        <v>1414438</v>
      </c>
      <c r="DB23" s="25">
        <f t="shared" si="23"/>
        <v>2828876</v>
      </c>
      <c r="DC23" s="24">
        <v>2</v>
      </c>
      <c r="DD23" s="72" t="s">
        <v>63</v>
      </c>
      <c r="DE23" s="63">
        <v>1298975</v>
      </c>
      <c r="DF23" s="25">
        <f t="shared" si="24"/>
        <v>2597950</v>
      </c>
      <c r="DG23" s="108">
        <v>2</v>
      </c>
      <c r="DH23" s="109" t="s">
        <v>63</v>
      </c>
      <c r="DI23" s="110"/>
      <c r="DJ23" s="111">
        <f t="shared" si="25"/>
        <v>0</v>
      </c>
      <c r="DK23" s="24">
        <v>2</v>
      </c>
      <c r="DL23" s="72" t="s">
        <v>63</v>
      </c>
      <c r="DM23" s="63">
        <v>1434645</v>
      </c>
      <c r="DN23" s="25">
        <f t="shared" si="26"/>
        <v>2869290</v>
      </c>
      <c r="DO23" s="24">
        <v>2</v>
      </c>
      <c r="DP23" s="72" t="s">
        <v>63</v>
      </c>
      <c r="DQ23" s="63">
        <v>1342382</v>
      </c>
      <c r="DR23" s="25">
        <f t="shared" si="27"/>
        <v>2684764</v>
      </c>
      <c r="DS23" s="24">
        <v>2</v>
      </c>
      <c r="DT23" s="72" t="s">
        <v>63</v>
      </c>
      <c r="DU23" s="63">
        <v>1367336.64</v>
      </c>
      <c r="DV23" s="25">
        <f t="shared" si="28"/>
        <v>2734673.28</v>
      </c>
      <c r="DW23" s="24">
        <v>2</v>
      </c>
      <c r="DX23" s="72" t="s">
        <v>63</v>
      </c>
      <c r="DY23" s="63">
        <v>1436088</v>
      </c>
      <c r="DZ23" s="25">
        <f t="shared" si="29"/>
        <v>2872176</v>
      </c>
      <c r="EA23" s="24">
        <v>2</v>
      </c>
      <c r="EB23" s="72" t="s">
        <v>63</v>
      </c>
      <c r="EC23" s="63">
        <v>1300000</v>
      </c>
      <c r="ED23" s="25">
        <f t="shared" si="30"/>
        <v>2600000</v>
      </c>
      <c r="EE23" s="24">
        <v>2</v>
      </c>
      <c r="EF23" s="72" t="s">
        <v>63</v>
      </c>
      <c r="EG23" s="63">
        <v>1337944</v>
      </c>
      <c r="EH23" s="25">
        <f t="shared" si="31"/>
        <v>2675888</v>
      </c>
      <c r="EI23" s="24">
        <v>2</v>
      </c>
      <c r="EJ23" s="72" t="s">
        <v>63</v>
      </c>
      <c r="EK23" s="63">
        <v>1344176</v>
      </c>
      <c r="EL23" s="25">
        <f t="shared" si="32"/>
        <v>2688352</v>
      </c>
      <c r="EM23" s="24">
        <v>2</v>
      </c>
      <c r="EN23" s="72" t="s">
        <v>63</v>
      </c>
      <c r="EO23" s="63">
        <v>1428871</v>
      </c>
      <c r="EP23" s="25">
        <f t="shared" si="33"/>
        <v>2857742</v>
      </c>
      <c r="EQ23" s="24">
        <v>2</v>
      </c>
      <c r="ER23" s="72" t="s">
        <v>63</v>
      </c>
      <c r="ES23" s="63">
        <v>1356707</v>
      </c>
      <c r="ET23" s="25">
        <f t="shared" si="34"/>
        <v>2713414</v>
      </c>
      <c r="EU23" s="24">
        <v>2</v>
      </c>
      <c r="EV23" s="72" t="s">
        <v>63</v>
      </c>
      <c r="EW23" s="63">
        <v>1343284</v>
      </c>
      <c r="EX23" s="25">
        <f t="shared" si="35"/>
        <v>2686568</v>
      </c>
      <c r="EY23" s="24">
        <v>2</v>
      </c>
      <c r="EZ23" s="72" t="s">
        <v>63</v>
      </c>
      <c r="FA23" s="63">
        <v>1436088</v>
      </c>
      <c r="FB23" s="25">
        <f t="shared" si="36"/>
        <v>2872176</v>
      </c>
      <c r="FC23" s="24">
        <v>2</v>
      </c>
      <c r="FD23" s="72" t="s">
        <v>63</v>
      </c>
      <c r="FE23" s="63">
        <v>1346986</v>
      </c>
      <c r="FF23" s="25">
        <f t="shared" si="37"/>
        <v>2693972</v>
      </c>
      <c r="FG23" s="24">
        <v>2</v>
      </c>
      <c r="FH23" s="72" t="s">
        <v>63</v>
      </c>
      <c r="FI23" s="63">
        <v>1443305</v>
      </c>
      <c r="FJ23" s="25">
        <f t="shared" si="38"/>
        <v>2886610</v>
      </c>
      <c r="FK23" s="24">
        <v>2</v>
      </c>
      <c r="FL23" s="72" t="s">
        <v>63</v>
      </c>
      <c r="FM23" s="63">
        <v>1342274</v>
      </c>
      <c r="FN23" s="25">
        <f t="shared" si="39"/>
        <v>2684548</v>
      </c>
      <c r="FO23" s="108">
        <v>2</v>
      </c>
      <c r="FP23" s="109" t="s">
        <v>63</v>
      </c>
      <c r="FQ23" s="110"/>
      <c r="FR23" s="111">
        <f t="shared" si="40"/>
        <v>0</v>
      </c>
    </row>
    <row r="24" spans="1:174" ht="12" customHeight="1" x14ac:dyDescent="0.25">
      <c r="A24" s="22">
        <v>20</v>
      </c>
      <c r="B24" s="23" t="s">
        <v>89</v>
      </c>
      <c r="C24" s="24">
        <v>1240</v>
      </c>
      <c r="D24" s="72" t="s">
        <v>85</v>
      </c>
      <c r="E24" s="83">
        <v>100258</v>
      </c>
      <c r="F24" s="25">
        <f t="shared" si="41"/>
        <v>124319920</v>
      </c>
      <c r="G24" s="24">
        <v>1240</v>
      </c>
      <c r="H24" s="72" t="s">
        <v>85</v>
      </c>
      <c r="I24" s="83">
        <v>106801</v>
      </c>
      <c r="J24" s="25">
        <f t="shared" si="0"/>
        <v>132433240</v>
      </c>
      <c r="K24" s="24">
        <v>1240</v>
      </c>
      <c r="L24" s="72" t="s">
        <v>85</v>
      </c>
      <c r="M24" s="83">
        <v>99567</v>
      </c>
      <c r="N24" s="25">
        <f t="shared" si="1"/>
        <v>123463080</v>
      </c>
      <c r="O24" s="24">
        <v>1240</v>
      </c>
      <c r="P24" s="72" t="s">
        <v>85</v>
      </c>
      <c r="Q24" s="119">
        <v>99962</v>
      </c>
      <c r="R24" s="25">
        <f t="shared" si="2"/>
        <v>123952880</v>
      </c>
      <c r="S24" s="24">
        <v>1240</v>
      </c>
      <c r="T24" s="72" t="s">
        <v>85</v>
      </c>
      <c r="U24" s="83">
        <v>100488</v>
      </c>
      <c r="V24" s="25">
        <f t="shared" si="3"/>
        <v>124605120</v>
      </c>
      <c r="W24" s="24">
        <v>1240</v>
      </c>
      <c r="X24" s="72" t="s">
        <v>85</v>
      </c>
      <c r="Y24" s="83">
        <v>100467</v>
      </c>
      <c r="Z24" s="25">
        <f t="shared" si="4"/>
        <v>124579080</v>
      </c>
      <c r="AA24" s="24">
        <v>1240</v>
      </c>
      <c r="AB24" s="72" t="s">
        <v>85</v>
      </c>
      <c r="AC24" s="83">
        <v>100488</v>
      </c>
      <c r="AD24" s="25">
        <f t="shared" si="5"/>
        <v>124605120</v>
      </c>
      <c r="AE24" s="24">
        <v>1240</v>
      </c>
      <c r="AF24" s="72" t="s">
        <v>85</v>
      </c>
      <c r="AG24" s="83">
        <v>100295</v>
      </c>
      <c r="AH24" s="25">
        <f t="shared" si="6"/>
        <v>124365800</v>
      </c>
      <c r="AI24" s="24">
        <v>1240</v>
      </c>
      <c r="AJ24" s="72" t="s">
        <v>85</v>
      </c>
      <c r="AK24" s="83">
        <v>99462.49</v>
      </c>
      <c r="AL24" s="25">
        <f t="shared" si="7"/>
        <v>123333487.60000001</v>
      </c>
      <c r="AM24" s="24">
        <v>1240</v>
      </c>
      <c r="AN24" s="72" t="s">
        <v>85</v>
      </c>
      <c r="AO24" s="83">
        <v>100231</v>
      </c>
      <c r="AP24" s="25">
        <f t="shared" si="8"/>
        <v>124286440</v>
      </c>
      <c r="AQ24" s="24">
        <v>1240</v>
      </c>
      <c r="AR24" s="72" t="s">
        <v>85</v>
      </c>
      <c r="AS24" s="90">
        <v>99974</v>
      </c>
      <c r="AT24" s="25">
        <f t="shared" si="78"/>
        <v>123967760</v>
      </c>
      <c r="AU24" s="24">
        <v>1240</v>
      </c>
      <c r="AV24" s="72" t="s">
        <v>85</v>
      </c>
      <c r="AW24" s="83">
        <v>99730</v>
      </c>
      <c r="AX24" s="25">
        <f t="shared" si="9"/>
        <v>123665200</v>
      </c>
      <c r="AY24" s="24">
        <v>1240</v>
      </c>
      <c r="AZ24" s="72" t="s">
        <v>85</v>
      </c>
      <c r="BA24" s="83">
        <v>107016</v>
      </c>
      <c r="BB24" s="25">
        <f t="shared" si="79"/>
        <v>132699840</v>
      </c>
      <c r="BC24" s="24">
        <v>1240</v>
      </c>
      <c r="BD24" s="72" t="s">
        <v>85</v>
      </c>
      <c r="BE24" s="83">
        <v>100317</v>
      </c>
      <c r="BF24" s="25">
        <f t="shared" si="11"/>
        <v>124393080</v>
      </c>
      <c r="BG24" s="24">
        <v>1240</v>
      </c>
      <c r="BH24" s="72" t="s">
        <v>85</v>
      </c>
      <c r="BI24" s="55">
        <v>99552</v>
      </c>
      <c r="BJ24" s="25">
        <f t="shared" si="12"/>
        <v>123444480</v>
      </c>
      <c r="BK24" s="24">
        <v>1240</v>
      </c>
      <c r="BL24" s="72" t="s">
        <v>85</v>
      </c>
      <c r="BM24" s="83">
        <v>105946</v>
      </c>
      <c r="BN24" s="25">
        <f t="shared" si="13"/>
        <v>131373040</v>
      </c>
      <c r="BO24" s="24">
        <v>1240</v>
      </c>
      <c r="BP24" s="72" t="s">
        <v>85</v>
      </c>
      <c r="BQ24" s="83">
        <v>101383</v>
      </c>
      <c r="BR24" s="25">
        <f t="shared" si="14"/>
        <v>125714920</v>
      </c>
      <c r="BS24" s="24">
        <v>1240</v>
      </c>
      <c r="BT24" s="72" t="s">
        <v>85</v>
      </c>
      <c r="BU24" s="74">
        <v>99746</v>
      </c>
      <c r="BV24" s="84">
        <f t="shared" si="15"/>
        <v>123685040</v>
      </c>
      <c r="BW24" s="24">
        <v>1240</v>
      </c>
      <c r="BX24" s="72" t="s">
        <v>85</v>
      </c>
      <c r="BY24" s="63">
        <v>96314</v>
      </c>
      <c r="BZ24" s="25">
        <f t="shared" si="16"/>
        <v>119429360</v>
      </c>
      <c r="CA24" s="24">
        <v>1240</v>
      </c>
      <c r="CB24" s="72" t="s">
        <v>85</v>
      </c>
      <c r="CC24" s="63">
        <v>100381</v>
      </c>
      <c r="CD24" s="25">
        <f t="shared" si="17"/>
        <v>124472440</v>
      </c>
      <c r="CE24" s="108">
        <v>1240</v>
      </c>
      <c r="CF24" s="109" t="s">
        <v>85</v>
      </c>
      <c r="CG24" s="110"/>
      <c r="CH24" s="111">
        <f t="shared" si="18"/>
        <v>0</v>
      </c>
      <c r="CI24" s="108">
        <v>1240</v>
      </c>
      <c r="CJ24" s="109" t="s">
        <v>85</v>
      </c>
      <c r="CK24" s="110"/>
      <c r="CL24" s="111">
        <f t="shared" si="19"/>
        <v>0</v>
      </c>
      <c r="CM24" s="24">
        <v>1240</v>
      </c>
      <c r="CN24" s="72" t="s">
        <v>85</v>
      </c>
      <c r="CO24" s="63">
        <v>101249</v>
      </c>
      <c r="CP24" s="25">
        <f t="shared" si="20"/>
        <v>125548760</v>
      </c>
      <c r="CQ24" s="24">
        <v>1240</v>
      </c>
      <c r="CR24" s="72" t="s">
        <v>85</v>
      </c>
      <c r="CS24" s="63">
        <v>99760</v>
      </c>
      <c r="CT24" s="25">
        <f t="shared" si="21"/>
        <v>123702400</v>
      </c>
      <c r="CU24" s="24">
        <v>1240</v>
      </c>
      <c r="CV24" s="72" t="s">
        <v>85</v>
      </c>
      <c r="CW24" s="63">
        <v>99933</v>
      </c>
      <c r="CX24" s="25">
        <f t="shared" si="22"/>
        <v>123916920</v>
      </c>
      <c r="CY24" s="24">
        <v>1240</v>
      </c>
      <c r="CZ24" s="72" t="s">
        <v>85</v>
      </c>
      <c r="DA24" s="63">
        <v>104875</v>
      </c>
      <c r="DB24" s="25">
        <f t="shared" si="23"/>
        <v>130045000</v>
      </c>
      <c r="DC24" s="24">
        <v>1240</v>
      </c>
      <c r="DD24" s="72" t="s">
        <v>85</v>
      </c>
      <c r="DE24" s="63">
        <v>42806</v>
      </c>
      <c r="DF24" s="25">
        <f t="shared" si="24"/>
        <v>53079440</v>
      </c>
      <c r="DG24" s="108">
        <v>1240</v>
      </c>
      <c r="DH24" s="109" t="s">
        <v>85</v>
      </c>
      <c r="DI24" s="110"/>
      <c r="DJ24" s="111">
        <f t="shared" si="25"/>
        <v>0</v>
      </c>
      <c r="DK24" s="24">
        <v>1240</v>
      </c>
      <c r="DL24" s="72" t="s">
        <v>85</v>
      </c>
      <c r="DM24" s="63">
        <v>106373</v>
      </c>
      <c r="DN24" s="25">
        <f t="shared" si="26"/>
        <v>131902520</v>
      </c>
      <c r="DO24" s="24">
        <v>1240</v>
      </c>
      <c r="DP24" s="72" t="s">
        <v>85</v>
      </c>
      <c r="DQ24" s="63">
        <v>99533</v>
      </c>
      <c r="DR24" s="25">
        <f t="shared" si="27"/>
        <v>123420920</v>
      </c>
      <c r="DS24" s="24">
        <v>1240</v>
      </c>
      <c r="DT24" s="72" t="s">
        <v>85</v>
      </c>
      <c r="DU24" s="63">
        <v>101383.21</v>
      </c>
      <c r="DV24" s="25">
        <f t="shared" si="28"/>
        <v>125715180.40000001</v>
      </c>
      <c r="DW24" s="24">
        <v>1240</v>
      </c>
      <c r="DX24" s="72" t="s">
        <v>85</v>
      </c>
      <c r="DY24" s="63">
        <v>106480</v>
      </c>
      <c r="DZ24" s="25">
        <f t="shared" si="29"/>
        <v>132035200</v>
      </c>
      <c r="EA24" s="24">
        <v>1240</v>
      </c>
      <c r="EB24" s="72" t="s">
        <v>85</v>
      </c>
      <c r="EC24" s="63">
        <v>100050</v>
      </c>
      <c r="ED24" s="25">
        <f t="shared" si="30"/>
        <v>124062000</v>
      </c>
      <c r="EE24" s="24">
        <v>1240</v>
      </c>
      <c r="EF24" s="72" t="s">
        <v>85</v>
      </c>
      <c r="EG24" s="63">
        <v>99204</v>
      </c>
      <c r="EH24" s="25">
        <f t="shared" si="31"/>
        <v>123012960</v>
      </c>
      <c r="EI24" s="24">
        <v>1240</v>
      </c>
      <c r="EJ24" s="72" t="s">
        <v>85</v>
      </c>
      <c r="EK24" s="63">
        <v>99665</v>
      </c>
      <c r="EL24" s="25">
        <f t="shared" si="32"/>
        <v>123584600</v>
      </c>
      <c r="EM24" s="24">
        <v>1240</v>
      </c>
      <c r="EN24" s="72" t="s">
        <v>85</v>
      </c>
      <c r="EO24" s="63">
        <v>105945</v>
      </c>
      <c r="EP24" s="25">
        <f t="shared" si="33"/>
        <v>131371800</v>
      </c>
      <c r="EQ24" s="24">
        <v>1240</v>
      </c>
      <c r="ER24" s="72" t="s">
        <v>85</v>
      </c>
      <c r="ES24" s="63">
        <v>100595</v>
      </c>
      <c r="ET24" s="25">
        <f t="shared" si="34"/>
        <v>124737800</v>
      </c>
      <c r="EU24" s="24">
        <v>1240</v>
      </c>
      <c r="EV24" s="72" t="s">
        <v>85</v>
      </c>
      <c r="EW24" s="63">
        <v>99600</v>
      </c>
      <c r="EX24" s="25">
        <f t="shared" si="35"/>
        <v>123504000</v>
      </c>
      <c r="EY24" s="24">
        <v>1240</v>
      </c>
      <c r="EZ24" s="72" t="s">
        <v>85</v>
      </c>
      <c r="FA24" s="63">
        <v>106481</v>
      </c>
      <c r="FB24" s="25">
        <f t="shared" si="36"/>
        <v>132036440</v>
      </c>
      <c r="FC24" s="24">
        <v>1240</v>
      </c>
      <c r="FD24" s="72" t="s">
        <v>85</v>
      </c>
      <c r="FE24" s="63">
        <v>99874</v>
      </c>
      <c r="FF24" s="25">
        <f t="shared" si="37"/>
        <v>123843760</v>
      </c>
      <c r="FG24" s="24">
        <v>1240</v>
      </c>
      <c r="FH24" s="72" t="s">
        <v>85</v>
      </c>
      <c r="FI24" s="63">
        <v>97408</v>
      </c>
      <c r="FJ24" s="25">
        <f t="shared" si="38"/>
        <v>120785920</v>
      </c>
      <c r="FK24" s="24">
        <v>1240</v>
      </c>
      <c r="FL24" s="72" t="s">
        <v>85</v>
      </c>
      <c r="FM24" s="63">
        <v>99525</v>
      </c>
      <c r="FN24" s="25">
        <f t="shared" si="39"/>
        <v>123411000</v>
      </c>
      <c r="FO24" s="108">
        <v>1240</v>
      </c>
      <c r="FP24" s="109" t="s">
        <v>85</v>
      </c>
      <c r="FQ24" s="110"/>
      <c r="FR24" s="111">
        <f t="shared" si="40"/>
        <v>0</v>
      </c>
    </row>
    <row r="25" spans="1:174" ht="12" customHeight="1" x14ac:dyDescent="0.25">
      <c r="A25" s="22">
        <v>21</v>
      </c>
      <c r="B25" s="23" t="s">
        <v>90</v>
      </c>
      <c r="C25" s="24">
        <v>10</v>
      </c>
      <c r="D25" s="72" t="s">
        <v>87</v>
      </c>
      <c r="E25" s="83">
        <v>144385</v>
      </c>
      <c r="F25" s="25">
        <f t="shared" si="41"/>
        <v>1443850</v>
      </c>
      <c r="G25" s="24">
        <v>10</v>
      </c>
      <c r="H25" s="72" t="s">
        <v>87</v>
      </c>
      <c r="I25" s="83">
        <v>153809</v>
      </c>
      <c r="J25" s="25">
        <f t="shared" si="0"/>
        <v>1538090</v>
      </c>
      <c r="K25" s="24">
        <v>10</v>
      </c>
      <c r="L25" s="72" t="s">
        <v>87</v>
      </c>
      <c r="M25" s="83">
        <v>143390</v>
      </c>
      <c r="N25" s="25">
        <f t="shared" si="1"/>
        <v>1433900</v>
      </c>
      <c r="O25" s="24">
        <v>10</v>
      </c>
      <c r="P25" s="72" t="s">
        <v>87</v>
      </c>
      <c r="Q25" s="119">
        <v>143959</v>
      </c>
      <c r="R25" s="25">
        <f t="shared" si="2"/>
        <v>1439590</v>
      </c>
      <c r="S25" s="24">
        <v>10</v>
      </c>
      <c r="T25" s="72" t="s">
        <v>87</v>
      </c>
      <c r="U25" s="83">
        <v>144717</v>
      </c>
      <c r="V25" s="25">
        <f t="shared" si="3"/>
        <v>1447170</v>
      </c>
      <c r="W25" s="24">
        <v>10</v>
      </c>
      <c r="X25" s="72" t="s">
        <v>87</v>
      </c>
      <c r="Y25" s="83">
        <v>144686</v>
      </c>
      <c r="Z25" s="25">
        <f t="shared" si="4"/>
        <v>1446860</v>
      </c>
      <c r="AA25" s="24">
        <v>10</v>
      </c>
      <c r="AB25" s="72" t="s">
        <v>87</v>
      </c>
      <c r="AC25" s="83">
        <v>144717</v>
      </c>
      <c r="AD25" s="25">
        <f t="shared" si="5"/>
        <v>1447170</v>
      </c>
      <c r="AE25" s="24">
        <v>10</v>
      </c>
      <c r="AF25" s="72" t="s">
        <v>87</v>
      </c>
      <c r="AG25" s="83">
        <v>144439</v>
      </c>
      <c r="AH25" s="25">
        <f t="shared" si="6"/>
        <v>1444390</v>
      </c>
      <c r="AI25" s="24">
        <v>10</v>
      </c>
      <c r="AJ25" s="72" t="s">
        <v>87</v>
      </c>
      <c r="AK25" s="83">
        <v>143239.89000000001</v>
      </c>
      <c r="AL25" s="25">
        <f t="shared" si="7"/>
        <v>1432398.9000000001</v>
      </c>
      <c r="AM25" s="24">
        <v>10</v>
      </c>
      <c r="AN25" s="72" t="s">
        <v>87</v>
      </c>
      <c r="AO25" s="83">
        <v>144347</v>
      </c>
      <c r="AP25" s="25">
        <f t="shared" si="8"/>
        <v>1443470</v>
      </c>
      <c r="AQ25" s="24">
        <v>10</v>
      </c>
      <c r="AR25" s="72" t="s">
        <v>87</v>
      </c>
      <c r="AS25" s="90">
        <v>143977</v>
      </c>
      <c r="AT25" s="25">
        <f t="shared" si="78"/>
        <v>1439770</v>
      </c>
      <c r="AU25" s="24">
        <v>10</v>
      </c>
      <c r="AV25" s="72" t="s">
        <v>87</v>
      </c>
      <c r="AW25" s="83">
        <v>143625</v>
      </c>
      <c r="AX25" s="25">
        <f t="shared" si="9"/>
        <v>1436250</v>
      </c>
      <c r="AY25" s="24">
        <v>10</v>
      </c>
      <c r="AZ25" s="72" t="s">
        <v>87</v>
      </c>
      <c r="BA25" s="83">
        <v>154118</v>
      </c>
      <c r="BB25" s="25">
        <f t="shared" si="79"/>
        <v>1541180</v>
      </c>
      <c r="BC25" s="24">
        <v>10</v>
      </c>
      <c r="BD25" s="72" t="s">
        <v>87</v>
      </c>
      <c r="BE25" s="83">
        <v>144470</v>
      </c>
      <c r="BF25" s="25">
        <f t="shared" si="11"/>
        <v>1444700</v>
      </c>
      <c r="BG25" s="24">
        <v>10</v>
      </c>
      <c r="BH25" s="72" t="s">
        <v>87</v>
      </c>
      <c r="BI25" s="55">
        <v>143369</v>
      </c>
      <c r="BJ25" s="25">
        <f t="shared" si="12"/>
        <v>1433690</v>
      </c>
      <c r="BK25" s="24">
        <v>10</v>
      </c>
      <c r="BL25" s="72" t="s">
        <v>87</v>
      </c>
      <c r="BM25" s="83">
        <v>152577</v>
      </c>
      <c r="BN25" s="25">
        <f t="shared" si="13"/>
        <v>1525770</v>
      </c>
      <c r="BO25" s="24">
        <v>10</v>
      </c>
      <c r="BP25" s="72" t="s">
        <v>87</v>
      </c>
      <c r="BQ25" s="83">
        <v>146006</v>
      </c>
      <c r="BR25" s="25">
        <f t="shared" si="14"/>
        <v>1460060</v>
      </c>
      <c r="BS25" s="24">
        <v>10</v>
      </c>
      <c r="BT25" s="72" t="s">
        <v>87</v>
      </c>
      <c r="BU25" s="74">
        <v>143648</v>
      </c>
      <c r="BV25" s="84">
        <f t="shared" si="15"/>
        <v>1436480</v>
      </c>
      <c r="BW25" s="24">
        <v>10</v>
      </c>
      <c r="BX25" s="72" t="s">
        <v>87</v>
      </c>
      <c r="BY25" s="63">
        <v>138706</v>
      </c>
      <c r="BZ25" s="25">
        <f t="shared" si="16"/>
        <v>1387060</v>
      </c>
      <c r="CA25" s="24">
        <v>10</v>
      </c>
      <c r="CB25" s="72" t="s">
        <v>87</v>
      </c>
      <c r="CC25" s="63">
        <v>144562.68</v>
      </c>
      <c r="CD25" s="25">
        <f t="shared" si="17"/>
        <v>1445626.7999999998</v>
      </c>
      <c r="CE25" s="108">
        <v>10</v>
      </c>
      <c r="CF25" s="109" t="s">
        <v>87</v>
      </c>
      <c r="CG25" s="110"/>
      <c r="CH25" s="111">
        <f t="shared" si="18"/>
        <v>0</v>
      </c>
      <c r="CI25" s="108">
        <v>10</v>
      </c>
      <c r="CJ25" s="109" t="s">
        <v>87</v>
      </c>
      <c r="CK25" s="110"/>
      <c r="CL25" s="111">
        <f t="shared" si="19"/>
        <v>0</v>
      </c>
      <c r="CM25" s="24">
        <v>10</v>
      </c>
      <c r="CN25" s="72" t="s">
        <v>87</v>
      </c>
      <c r="CO25" s="63">
        <v>145813</v>
      </c>
      <c r="CP25" s="25">
        <f t="shared" si="20"/>
        <v>1458130</v>
      </c>
      <c r="CQ25" s="24">
        <v>10</v>
      </c>
      <c r="CR25" s="72" t="s">
        <v>87</v>
      </c>
      <c r="CS25" s="63">
        <v>143669</v>
      </c>
      <c r="CT25" s="25">
        <f t="shared" si="21"/>
        <v>1436690</v>
      </c>
      <c r="CU25" s="24">
        <v>10</v>
      </c>
      <c r="CV25" s="72" t="s">
        <v>87</v>
      </c>
      <c r="CW25" s="63">
        <v>143917</v>
      </c>
      <c r="CX25" s="25">
        <f t="shared" si="22"/>
        <v>1439170</v>
      </c>
      <c r="CY25" s="24">
        <v>10</v>
      </c>
      <c r="CZ25" s="72" t="s">
        <v>87</v>
      </c>
      <c r="DA25" s="63">
        <v>151035</v>
      </c>
      <c r="DB25" s="25">
        <f t="shared" si="23"/>
        <v>1510350</v>
      </c>
      <c r="DC25" s="24">
        <v>10</v>
      </c>
      <c r="DD25" s="72" t="s">
        <v>87</v>
      </c>
      <c r="DE25" s="63">
        <v>146412</v>
      </c>
      <c r="DF25" s="25">
        <f t="shared" si="24"/>
        <v>1464120</v>
      </c>
      <c r="DG25" s="108">
        <v>10</v>
      </c>
      <c r="DH25" s="109" t="s">
        <v>87</v>
      </c>
      <c r="DI25" s="110"/>
      <c r="DJ25" s="111">
        <f t="shared" si="25"/>
        <v>0</v>
      </c>
      <c r="DK25" s="24">
        <v>10</v>
      </c>
      <c r="DL25" s="72" t="s">
        <v>87</v>
      </c>
      <c r="DM25" s="63">
        <v>153193</v>
      </c>
      <c r="DN25" s="25">
        <f t="shared" si="26"/>
        <v>1531930</v>
      </c>
      <c r="DO25" s="24">
        <v>10</v>
      </c>
      <c r="DP25" s="72" t="s">
        <v>87</v>
      </c>
      <c r="DQ25" s="63">
        <v>143341</v>
      </c>
      <c r="DR25" s="25">
        <f t="shared" si="27"/>
        <v>1433410</v>
      </c>
      <c r="DS25" s="24">
        <v>10</v>
      </c>
      <c r="DT25" s="72" t="s">
        <v>87</v>
      </c>
      <c r="DU25" s="63">
        <v>146006</v>
      </c>
      <c r="DV25" s="25">
        <f t="shared" si="28"/>
        <v>1460060</v>
      </c>
      <c r="DW25" s="24">
        <v>10</v>
      </c>
      <c r="DX25" s="72" t="s">
        <v>87</v>
      </c>
      <c r="DY25" s="63">
        <v>153347</v>
      </c>
      <c r="DZ25" s="25">
        <f t="shared" si="29"/>
        <v>1533470</v>
      </c>
      <c r="EA25" s="24">
        <v>10</v>
      </c>
      <c r="EB25" s="72" t="s">
        <v>87</v>
      </c>
      <c r="EC25" s="63">
        <v>145000</v>
      </c>
      <c r="ED25" s="25">
        <f t="shared" si="30"/>
        <v>1450000</v>
      </c>
      <c r="EE25" s="24">
        <v>10</v>
      </c>
      <c r="EF25" s="72" t="s">
        <v>87</v>
      </c>
      <c r="EG25" s="63">
        <v>150265</v>
      </c>
      <c r="EH25" s="25">
        <f t="shared" si="31"/>
        <v>1502650</v>
      </c>
      <c r="EI25" s="24">
        <v>10</v>
      </c>
      <c r="EJ25" s="72" t="s">
        <v>87</v>
      </c>
      <c r="EK25" s="63">
        <v>143533</v>
      </c>
      <c r="EL25" s="25">
        <f t="shared" si="32"/>
        <v>1435330</v>
      </c>
      <c r="EM25" s="24">
        <v>10</v>
      </c>
      <c r="EN25" s="72" t="s">
        <v>87</v>
      </c>
      <c r="EO25" s="63">
        <v>152576</v>
      </c>
      <c r="EP25" s="25">
        <f t="shared" si="33"/>
        <v>1525760</v>
      </c>
      <c r="EQ25" s="24">
        <v>10</v>
      </c>
      <c r="ER25" s="72" t="s">
        <v>87</v>
      </c>
      <c r="ES25" s="63">
        <v>144871</v>
      </c>
      <c r="ET25" s="25">
        <f t="shared" si="34"/>
        <v>1448710</v>
      </c>
      <c r="EU25" s="24">
        <v>10</v>
      </c>
      <c r="EV25" s="72" t="s">
        <v>87</v>
      </c>
      <c r="EW25" s="63">
        <v>143438</v>
      </c>
      <c r="EX25" s="25">
        <f t="shared" si="35"/>
        <v>1434380</v>
      </c>
      <c r="EY25" s="24">
        <v>10</v>
      </c>
      <c r="EZ25" s="72" t="s">
        <v>87</v>
      </c>
      <c r="FA25" s="63">
        <v>153347</v>
      </c>
      <c r="FB25" s="25">
        <f t="shared" si="36"/>
        <v>1533470</v>
      </c>
      <c r="FC25" s="24">
        <v>10</v>
      </c>
      <c r="FD25" s="72" t="s">
        <v>87</v>
      </c>
      <c r="FE25" s="63">
        <v>143833</v>
      </c>
      <c r="FF25" s="25">
        <f t="shared" si="37"/>
        <v>1438330</v>
      </c>
      <c r="FG25" s="24">
        <v>10</v>
      </c>
      <c r="FH25" s="72" t="s">
        <v>87</v>
      </c>
      <c r="FI25" s="63">
        <v>154118</v>
      </c>
      <c r="FJ25" s="25">
        <f t="shared" si="38"/>
        <v>1541180</v>
      </c>
      <c r="FK25" s="24">
        <v>10</v>
      </c>
      <c r="FL25" s="72" t="s">
        <v>87</v>
      </c>
      <c r="FM25" s="63">
        <v>143330</v>
      </c>
      <c r="FN25" s="25">
        <f t="shared" si="39"/>
        <v>1433300</v>
      </c>
      <c r="FO25" s="108">
        <v>10</v>
      </c>
      <c r="FP25" s="109" t="s">
        <v>87</v>
      </c>
      <c r="FQ25" s="110"/>
      <c r="FR25" s="111">
        <f t="shared" si="40"/>
        <v>0</v>
      </c>
    </row>
    <row r="26" spans="1:174" ht="12" customHeight="1" x14ac:dyDescent="0.25">
      <c r="A26" s="22">
        <v>22</v>
      </c>
      <c r="B26" s="23" t="s">
        <v>91</v>
      </c>
      <c r="C26" s="24">
        <v>2150</v>
      </c>
      <c r="D26" s="72" t="s">
        <v>87</v>
      </c>
      <c r="E26" s="83">
        <v>80953</v>
      </c>
      <c r="F26" s="25">
        <f t="shared" si="41"/>
        <v>174048950</v>
      </c>
      <c r="G26" s="24">
        <v>2150</v>
      </c>
      <c r="H26" s="72" t="s">
        <v>87</v>
      </c>
      <c r="I26" s="83">
        <v>86237</v>
      </c>
      <c r="J26" s="25">
        <f t="shared" si="0"/>
        <v>185409550</v>
      </c>
      <c r="K26" s="24">
        <v>2150</v>
      </c>
      <c r="L26" s="72" t="s">
        <v>87</v>
      </c>
      <c r="M26" s="83">
        <v>80395</v>
      </c>
      <c r="N26" s="25">
        <f t="shared" si="1"/>
        <v>172849250</v>
      </c>
      <c r="O26" s="24">
        <v>2150</v>
      </c>
      <c r="P26" s="72" t="s">
        <v>87</v>
      </c>
      <c r="Q26" s="119">
        <v>80714</v>
      </c>
      <c r="R26" s="25">
        <f t="shared" si="2"/>
        <v>173535100</v>
      </c>
      <c r="S26" s="24">
        <v>2150</v>
      </c>
      <c r="T26" s="72" t="s">
        <v>87</v>
      </c>
      <c r="U26" s="83">
        <v>81018</v>
      </c>
      <c r="V26" s="25">
        <f t="shared" si="3"/>
        <v>174188700</v>
      </c>
      <c r="W26" s="24">
        <v>2150</v>
      </c>
      <c r="X26" s="72" t="s">
        <v>87</v>
      </c>
      <c r="Y26" s="83">
        <v>81122</v>
      </c>
      <c r="Z26" s="25">
        <f t="shared" si="4"/>
        <v>174412300</v>
      </c>
      <c r="AA26" s="24">
        <v>2150</v>
      </c>
      <c r="AB26" s="72" t="s">
        <v>87</v>
      </c>
      <c r="AC26" s="83">
        <v>81139</v>
      </c>
      <c r="AD26" s="25">
        <f t="shared" si="5"/>
        <v>174448850</v>
      </c>
      <c r="AE26" s="24">
        <v>2150</v>
      </c>
      <c r="AF26" s="72" t="s">
        <v>87</v>
      </c>
      <c r="AG26" s="83">
        <v>80983</v>
      </c>
      <c r="AH26" s="25">
        <f t="shared" si="6"/>
        <v>174113450</v>
      </c>
      <c r="AI26" s="24">
        <v>2150</v>
      </c>
      <c r="AJ26" s="72" t="s">
        <v>87</v>
      </c>
      <c r="AK26" s="83">
        <v>80310.92</v>
      </c>
      <c r="AL26" s="25">
        <f t="shared" si="7"/>
        <v>172668478</v>
      </c>
      <c r="AM26" s="24">
        <v>2150</v>
      </c>
      <c r="AN26" s="72" t="s">
        <v>87</v>
      </c>
      <c r="AO26" s="83">
        <v>80932</v>
      </c>
      <c r="AP26" s="25">
        <f t="shared" si="8"/>
        <v>174003800</v>
      </c>
      <c r="AQ26" s="24">
        <v>2150</v>
      </c>
      <c r="AR26" s="72" t="s">
        <v>87</v>
      </c>
      <c r="AS26" s="90">
        <v>80724</v>
      </c>
      <c r="AT26" s="25">
        <f t="shared" si="78"/>
        <v>173556600</v>
      </c>
      <c r="AU26" s="24">
        <v>2150</v>
      </c>
      <c r="AV26" s="72" t="s">
        <v>87</v>
      </c>
      <c r="AW26" s="83">
        <v>80527</v>
      </c>
      <c r="AX26" s="25">
        <f t="shared" si="9"/>
        <v>173133050</v>
      </c>
      <c r="AY26" s="24">
        <v>2150</v>
      </c>
      <c r="AZ26" s="72" t="s">
        <v>87</v>
      </c>
      <c r="BA26" s="83">
        <v>86410</v>
      </c>
      <c r="BB26" s="25">
        <f t="shared" si="79"/>
        <v>185781500</v>
      </c>
      <c r="BC26" s="24">
        <v>2150</v>
      </c>
      <c r="BD26" s="72" t="s">
        <v>87</v>
      </c>
      <c r="BE26" s="83">
        <v>81001</v>
      </c>
      <c r="BF26" s="25">
        <f t="shared" si="11"/>
        <v>174152150</v>
      </c>
      <c r="BG26" s="24">
        <v>2150</v>
      </c>
      <c r="BH26" s="72" t="s">
        <v>87</v>
      </c>
      <c r="BI26" s="55">
        <v>80384</v>
      </c>
      <c r="BJ26" s="25">
        <f t="shared" si="12"/>
        <v>172825600</v>
      </c>
      <c r="BK26" s="24">
        <v>2150</v>
      </c>
      <c r="BL26" s="72" t="s">
        <v>87</v>
      </c>
      <c r="BM26" s="83">
        <v>85546</v>
      </c>
      <c r="BN26" s="25">
        <f t="shared" si="13"/>
        <v>183923900</v>
      </c>
      <c r="BO26" s="24">
        <v>2150</v>
      </c>
      <c r="BP26" s="72" t="s">
        <v>87</v>
      </c>
      <c r="BQ26" s="83">
        <v>81862</v>
      </c>
      <c r="BR26" s="25">
        <f t="shared" si="14"/>
        <v>176003300</v>
      </c>
      <c r="BS26" s="24">
        <v>2150</v>
      </c>
      <c r="BT26" s="72" t="s">
        <v>87</v>
      </c>
      <c r="BU26" s="74">
        <v>80540</v>
      </c>
      <c r="BV26" s="84">
        <f t="shared" si="15"/>
        <v>173161000</v>
      </c>
      <c r="BW26" s="24">
        <v>2150</v>
      </c>
      <c r="BX26" s="72" t="s">
        <v>87</v>
      </c>
      <c r="BY26" s="63">
        <v>77769</v>
      </c>
      <c r="BZ26" s="25">
        <f t="shared" si="16"/>
        <v>167203350</v>
      </c>
      <c r="CA26" s="24">
        <v>2150</v>
      </c>
      <c r="CB26" s="72" t="s">
        <v>87</v>
      </c>
      <c r="CC26" s="63">
        <v>81052.58</v>
      </c>
      <c r="CD26" s="25">
        <f t="shared" si="17"/>
        <v>174263047</v>
      </c>
      <c r="CE26" s="108">
        <v>2150</v>
      </c>
      <c r="CF26" s="109" t="s">
        <v>87</v>
      </c>
      <c r="CG26" s="110"/>
      <c r="CH26" s="111">
        <f t="shared" si="18"/>
        <v>0</v>
      </c>
      <c r="CI26" s="108">
        <v>2150</v>
      </c>
      <c r="CJ26" s="109" t="s">
        <v>87</v>
      </c>
      <c r="CK26" s="110"/>
      <c r="CL26" s="111">
        <f t="shared" si="19"/>
        <v>0</v>
      </c>
      <c r="CM26" s="24">
        <v>2150</v>
      </c>
      <c r="CN26" s="72" t="s">
        <v>87</v>
      </c>
      <c r="CO26" s="63">
        <v>81753</v>
      </c>
      <c r="CP26" s="25">
        <f t="shared" si="20"/>
        <v>175768950</v>
      </c>
      <c r="CQ26" s="24">
        <v>2150</v>
      </c>
      <c r="CR26" s="72" t="s">
        <v>87</v>
      </c>
      <c r="CS26" s="63">
        <v>80551</v>
      </c>
      <c r="CT26" s="25">
        <f t="shared" si="21"/>
        <v>173184650</v>
      </c>
      <c r="CU26" s="24">
        <v>2150</v>
      </c>
      <c r="CV26" s="72" t="s">
        <v>87</v>
      </c>
      <c r="CW26" s="63">
        <v>80691</v>
      </c>
      <c r="CX26" s="25">
        <f t="shared" si="22"/>
        <v>173485650</v>
      </c>
      <c r="CY26" s="24">
        <v>2150</v>
      </c>
      <c r="CZ26" s="72" t="s">
        <v>87</v>
      </c>
      <c r="DA26" s="63">
        <v>84681</v>
      </c>
      <c r="DB26" s="25">
        <f t="shared" si="23"/>
        <v>182064150</v>
      </c>
      <c r="DC26" s="24">
        <v>2150</v>
      </c>
      <c r="DD26" s="72" t="s">
        <v>87</v>
      </c>
      <c r="DE26" s="63">
        <v>82090</v>
      </c>
      <c r="DF26" s="25">
        <f t="shared" si="24"/>
        <v>176493500</v>
      </c>
      <c r="DG26" s="108">
        <v>2150</v>
      </c>
      <c r="DH26" s="109" t="s">
        <v>87</v>
      </c>
      <c r="DI26" s="110"/>
      <c r="DJ26" s="111">
        <f t="shared" si="25"/>
        <v>0</v>
      </c>
      <c r="DK26" s="24">
        <v>2150</v>
      </c>
      <c r="DL26" s="72" t="s">
        <v>87</v>
      </c>
      <c r="DM26" s="63">
        <v>85891</v>
      </c>
      <c r="DN26" s="25">
        <f t="shared" si="26"/>
        <v>184665650</v>
      </c>
      <c r="DO26" s="24">
        <v>2150</v>
      </c>
      <c r="DP26" s="72" t="s">
        <v>87</v>
      </c>
      <c r="DQ26" s="63">
        <v>80368</v>
      </c>
      <c r="DR26" s="25">
        <f t="shared" si="27"/>
        <v>172791200</v>
      </c>
      <c r="DS26" s="24">
        <v>2150</v>
      </c>
      <c r="DT26" s="72" t="s">
        <v>87</v>
      </c>
      <c r="DU26" s="63">
        <v>81861.81</v>
      </c>
      <c r="DV26" s="25">
        <f t="shared" si="28"/>
        <v>176002891.5</v>
      </c>
      <c r="DW26" s="24">
        <v>2150</v>
      </c>
      <c r="DX26" s="72" t="s">
        <v>87</v>
      </c>
      <c r="DY26" s="63">
        <v>85977</v>
      </c>
      <c r="DZ26" s="25">
        <f t="shared" si="29"/>
        <v>184850550</v>
      </c>
      <c r="EA26" s="24">
        <v>2150</v>
      </c>
      <c r="EB26" s="72" t="s">
        <v>87</v>
      </c>
      <c r="EC26" s="63">
        <v>80500</v>
      </c>
      <c r="ED26" s="25">
        <f t="shared" si="30"/>
        <v>173075000</v>
      </c>
      <c r="EE26" s="24">
        <v>2150</v>
      </c>
      <c r="EF26" s="72" t="s">
        <v>87</v>
      </c>
      <c r="EG26" s="63">
        <v>84250</v>
      </c>
      <c r="EH26" s="25">
        <f t="shared" si="31"/>
        <v>181137500</v>
      </c>
      <c r="EI26" s="24">
        <v>2150</v>
      </c>
      <c r="EJ26" s="72" t="s">
        <v>87</v>
      </c>
      <c r="EK26" s="63">
        <v>80475</v>
      </c>
      <c r="EL26" s="25">
        <f t="shared" si="32"/>
        <v>173021250</v>
      </c>
      <c r="EM26" s="24">
        <v>2150</v>
      </c>
      <c r="EN26" s="72" t="s">
        <v>87</v>
      </c>
      <c r="EO26" s="63">
        <v>85545</v>
      </c>
      <c r="EP26" s="25">
        <f t="shared" si="33"/>
        <v>183921750</v>
      </c>
      <c r="EQ26" s="24">
        <v>2150</v>
      </c>
      <c r="ER26" s="72" t="s">
        <v>87</v>
      </c>
      <c r="ES26" s="63">
        <v>83818</v>
      </c>
      <c r="ET26" s="25">
        <f t="shared" si="34"/>
        <v>180208700</v>
      </c>
      <c r="EU26" s="24">
        <v>2150</v>
      </c>
      <c r="EV26" s="72" t="s">
        <v>87</v>
      </c>
      <c r="EW26" s="63">
        <v>80422</v>
      </c>
      <c r="EX26" s="25">
        <f t="shared" si="35"/>
        <v>172907300</v>
      </c>
      <c r="EY26" s="24">
        <v>2150</v>
      </c>
      <c r="EZ26" s="72" t="s">
        <v>87</v>
      </c>
      <c r="FA26" s="63">
        <v>85978</v>
      </c>
      <c r="FB26" s="25">
        <f t="shared" si="36"/>
        <v>184852700</v>
      </c>
      <c r="FC26" s="24">
        <v>2150</v>
      </c>
      <c r="FD26" s="72" t="s">
        <v>87</v>
      </c>
      <c r="FE26" s="63">
        <v>80643</v>
      </c>
      <c r="FF26" s="25">
        <f t="shared" si="37"/>
        <v>173382450</v>
      </c>
      <c r="FG26" s="24">
        <v>2150</v>
      </c>
      <c r="FH26" s="72" t="s">
        <v>87</v>
      </c>
      <c r="FI26" s="63">
        <v>77874</v>
      </c>
      <c r="FJ26" s="25">
        <f t="shared" si="38"/>
        <v>167429100</v>
      </c>
      <c r="FK26" s="24">
        <v>2150</v>
      </c>
      <c r="FL26" s="72" t="s">
        <v>87</v>
      </c>
      <c r="FM26" s="63">
        <v>80361</v>
      </c>
      <c r="FN26" s="25">
        <f t="shared" si="39"/>
        <v>172776150</v>
      </c>
      <c r="FO26" s="108">
        <v>2150</v>
      </c>
      <c r="FP26" s="109" t="s">
        <v>87</v>
      </c>
      <c r="FQ26" s="110"/>
      <c r="FR26" s="111">
        <f t="shared" si="40"/>
        <v>0</v>
      </c>
    </row>
    <row r="27" spans="1:174" ht="12" customHeight="1" x14ac:dyDescent="0.25">
      <c r="A27" s="22">
        <v>23</v>
      </c>
      <c r="B27" s="23" t="s">
        <v>92</v>
      </c>
      <c r="C27" s="24">
        <v>715</v>
      </c>
      <c r="D27" s="72" t="s">
        <v>87</v>
      </c>
      <c r="E27" s="83">
        <v>14184</v>
      </c>
      <c r="F27" s="25">
        <f t="shared" si="41"/>
        <v>10141560</v>
      </c>
      <c r="G27" s="24">
        <v>715</v>
      </c>
      <c r="H27" s="72" t="s">
        <v>87</v>
      </c>
      <c r="I27" s="83">
        <v>15109</v>
      </c>
      <c r="J27" s="25">
        <f t="shared" si="0"/>
        <v>10802935</v>
      </c>
      <c r="K27" s="24">
        <v>715</v>
      </c>
      <c r="L27" s="72" t="s">
        <v>87</v>
      </c>
      <c r="M27" s="83">
        <v>14086</v>
      </c>
      <c r="N27" s="25">
        <f t="shared" si="1"/>
        <v>10071490</v>
      </c>
      <c r="O27" s="24">
        <v>715</v>
      </c>
      <c r="P27" s="72" t="s">
        <v>87</v>
      </c>
      <c r="Q27" s="119">
        <v>14142</v>
      </c>
      <c r="R27" s="25">
        <f t="shared" si="2"/>
        <v>10111530</v>
      </c>
      <c r="S27" s="24">
        <v>715</v>
      </c>
      <c r="T27" s="72" t="s">
        <v>87</v>
      </c>
      <c r="U27" s="83">
        <v>14221</v>
      </c>
      <c r="V27" s="25">
        <f t="shared" si="3"/>
        <v>10168015</v>
      </c>
      <c r="W27" s="24">
        <v>715</v>
      </c>
      <c r="X27" s="72" t="s">
        <v>87</v>
      </c>
      <c r="Y27" s="83">
        <v>14213</v>
      </c>
      <c r="Z27" s="25">
        <f t="shared" si="4"/>
        <v>10162295</v>
      </c>
      <c r="AA27" s="24">
        <v>715</v>
      </c>
      <c r="AB27" s="72" t="s">
        <v>87</v>
      </c>
      <c r="AC27" s="83">
        <v>14216</v>
      </c>
      <c r="AD27" s="25">
        <f t="shared" si="5"/>
        <v>10164440</v>
      </c>
      <c r="AE27" s="24">
        <v>715</v>
      </c>
      <c r="AF27" s="72" t="s">
        <v>87</v>
      </c>
      <c r="AG27" s="83">
        <v>14189</v>
      </c>
      <c r="AH27" s="25">
        <f t="shared" si="6"/>
        <v>10145135</v>
      </c>
      <c r="AI27" s="24">
        <v>715</v>
      </c>
      <c r="AJ27" s="72" t="s">
        <v>87</v>
      </c>
      <c r="AK27" s="83">
        <v>14071.37</v>
      </c>
      <c r="AL27" s="25">
        <f t="shared" si="7"/>
        <v>10061029.550000001</v>
      </c>
      <c r="AM27" s="24">
        <v>715</v>
      </c>
      <c r="AN27" s="72" t="s">
        <v>87</v>
      </c>
      <c r="AO27" s="83">
        <v>14180</v>
      </c>
      <c r="AP27" s="25">
        <f t="shared" si="8"/>
        <v>10138700</v>
      </c>
      <c r="AQ27" s="24">
        <v>715</v>
      </c>
      <c r="AR27" s="72" t="s">
        <v>87</v>
      </c>
      <c r="AS27" s="90">
        <v>14144</v>
      </c>
      <c r="AT27" s="25">
        <f t="shared" si="78"/>
        <v>10112960</v>
      </c>
      <c r="AU27" s="24">
        <v>715</v>
      </c>
      <c r="AV27" s="72" t="s">
        <v>87</v>
      </c>
      <c r="AW27" s="83">
        <v>14109</v>
      </c>
      <c r="AX27" s="25">
        <f t="shared" si="9"/>
        <v>10087935</v>
      </c>
      <c r="AY27" s="24">
        <v>715</v>
      </c>
      <c r="AZ27" s="72" t="s">
        <v>87</v>
      </c>
      <c r="BA27" s="83">
        <v>15140</v>
      </c>
      <c r="BB27" s="25">
        <f t="shared" si="79"/>
        <v>10825100</v>
      </c>
      <c r="BC27" s="24">
        <v>715</v>
      </c>
      <c r="BD27" s="72" t="s">
        <v>87</v>
      </c>
      <c r="BE27" s="83">
        <v>14192</v>
      </c>
      <c r="BF27" s="25">
        <f t="shared" si="11"/>
        <v>10147280</v>
      </c>
      <c r="BG27" s="24">
        <v>715</v>
      </c>
      <c r="BH27" s="72" t="s">
        <v>87</v>
      </c>
      <c r="BI27" s="55">
        <v>14084</v>
      </c>
      <c r="BJ27" s="25">
        <f t="shared" si="12"/>
        <v>10070060</v>
      </c>
      <c r="BK27" s="24">
        <v>715</v>
      </c>
      <c r="BL27" s="72" t="s">
        <v>87</v>
      </c>
      <c r="BM27" s="83">
        <v>14989</v>
      </c>
      <c r="BN27" s="25">
        <f t="shared" si="13"/>
        <v>10717135</v>
      </c>
      <c r="BO27" s="24">
        <v>715</v>
      </c>
      <c r="BP27" s="72" t="s">
        <v>87</v>
      </c>
      <c r="BQ27" s="83">
        <v>14343</v>
      </c>
      <c r="BR27" s="25">
        <f t="shared" si="14"/>
        <v>10255245</v>
      </c>
      <c r="BS27" s="24">
        <v>715</v>
      </c>
      <c r="BT27" s="72" t="s">
        <v>87</v>
      </c>
      <c r="BU27" s="74">
        <v>14112</v>
      </c>
      <c r="BV27" s="84">
        <f t="shared" si="15"/>
        <v>10090080</v>
      </c>
      <c r="BW27" s="24">
        <v>715</v>
      </c>
      <c r="BX27" s="72" t="s">
        <v>87</v>
      </c>
      <c r="BY27" s="63">
        <v>13636</v>
      </c>
      <c r="BZ27" s="25">
        <f t="shared" si="16"/>
        <v>9749740</v>
      </c>
      <c r="CA27" s="24">
        <v>715</v>
      </c>
      <c r="CB27" s="72" t="s">
        <v>87</v>
      </c>
      <c r="CC27" s="63">
        <v>14201.32</v>
      </c>
      <c r="CD27" s="25">
        <f t="shared" si="17"/>
        <v>10153943.799999999</v>
      </c>
      <c r="CE27" s="108">
        <v>715</v>
      </c>
      <c r="CF27" s="109" t="s">
        <v>87</v>
      </c>
      <c r="CG27" s="110"/>
      <c r="CH27" s="111">
        <f t="shared" si="18"/>
        <v>0</v>
      </c>
      <c r="CI27" s="108">
        <v>715</v>
      </c>
      <c r="CJ27" s="109" t="s">
        <v>87</v>
      </c>
      <c r="CK27" s="110"/>
      <c r="CL27" s="111">
        <f t="shared" si="19"/>
        <v>0</v>
      </c>
      <c r="CM27" s="24">
        <v>715</v>
      </c>
      <c r="CN27" s="72" t="s">
        <v>87</v>
      </c>
      <c r="CO27" s="63">
        <v>14324</v>
      </c>
      <c r="CP27" s="25">
        <f t="shared" si="20"/>
        <v>10241660</v>
      </c>
      <c r="CQ27" s="24">
        <v>715</v>
      </c>
      <c r="CR27" s="72" t="s">
        <v>87</v>
      </c>
      <c r="CS27" s="63">
        <v>14114</v>
      </c>
      <c r="CT27" s="25">
        <f t="shared" si="21"/>
        <v>10091510</v>
      </c>
      <c r="CU27" s="24">
        <v>715</v>
      </c>
      <c r="CV27" s="72" t="s">
        <v>87</v>
      </c>
      <c r="CW27" s="63">
        <v>14138</v>
      </c>
      <c r="CX27" s="25">
        <f t="shared" si="22"/>
        <v>10108670</v>
      </c>
      <c r="CY27" s="24">
        <v>715</v>
      </c>
      <c r="CZ27" s="72" t="s">
        <v>87</v>
      </c>
      <c r="DA27" s="63">
        <v>14837</v>
      </c>
      <c r="DB27" s="25">
        <f t="shared" si="23"/>
        <v>10608455</v>
      </c>
      <c r="DC27" s="24">
        <v>715</v>
      </c>
      <c r="DD27" s="72" t="s">
        <v>87</v>
      </c>
      <c r="DE27" s="63">
        <v>14383</v>
      </c>
      <c r="DF27" s="25">
        <f t="shared" si="24"/>
        <v>10283845</v>
      </c>
      <c r="DG27" s="108">
        <v>715</v>
      </c>
      <c r="DH27" s="109" t="s">
        <v>87</v>
      </c>
      <c r="DI27" s="110"/>
      <c r="DJ27" s="111">
        <f t="shared" si="25"/>
        <v>0</v>
      </c>
      <c r="DK27" s="24">
        <v>715</v>
      </c>
      <c r="DL27" s="72" t="s">
        <v>87</v>
      </c>
      <c r="DM27" s="63">
        <v>15049</v>
      </c>
      <c r="DN27" s="25">
        <f t="shared" si="26"/>
        <v>10760035</v>
      </c>
      <c r="DO27" s="24">
        <v>715</v>
      </c>
      <c r="DP27" s="72" t="s">
        <v>87</v>
      </c>
      <c r="DQ27" s="63">
        <v>14081</v>
      </c>
      <c r="DR27" s="25">
        <f t="shared" si="27"/>
        <v>10067915</v>
      </c>
      <c r="DS27" s="24">
        <v>715</v>
      </c>
      <c r="DT27" s="72" t="s">
        <v>87</v>
      </c>
      <c r="DU27" s="63">
        <v>14343.11</v>
      </c>
      <c r="DV27" s="25">
        <f t="shared" si="28"/>
        <v>10255323.65</v>
      </c>
      <c r="DW27" s="24">
        <v>715</v>
      </c>
      <c r="DX27" s="72" t="s">
        <v>87</v>
      </c>
      <c r="DY27" s="63">
        <v>15064</v>
      </c>
      <c r="DZ27" s="25">
        <f t="shared" si="29"/>
        <v>10770760</v>
      </c>
      <c r="EA27" s="24">
        <v>715</v>
      </c>
      <c r="EB27" s="72" t="s">
        <v>87</v>
      </c>
      <c r="EC27" s="63">
        <v>14000</v>
      </c>
      <c r="ED27" s="25">
        <f t="shared" si="30"/>
        <v>10010000</v>
      </c>
      <c r="EE27" s="24">
        <v>715</v>
      </c>
      <c r="EF27" s="72" t="s">
        <v>87</v>
      </c>
      <c r="EG27" s="63">
        <v>14762</v>
      </c>
      <c r="EH27" s="25">
        <f t="shared" si="31"/>
        <v>10554830</v>
      </c>
      <c r="EI27" s="24">
        <v>715</v>
      </c>
      <c r="EJ27" s="72" t="s">
        <v>87</v>
      </c>
      <c r="EK27" s="63">
        <v>14099</v>
      </c>
      <c r="EL27" s="25">
        <f t="shared" si="32"/>
        <v>10080785</v>
      </c>
      <c r="EM27" s="24">
        <v>715</v>
      </c>
      <c r="EN27" s="72" t="s">
        <v>87</v>
      </c>
      <c r="EO27" s="63">
        <v>14988</v>
      </c>
      <c r="EP27" s="25">
        <f t="shared" si="33"/>
        <v>10716420</v>
      </c>
      <c r="EQ27" s="24">
        <v>715</v>
      </c>
      <c r="ER27" s="72" t="s">
        <v>87</v>
      </c>
      <c r="ES27" s="63">
        <v>14232</v>
      </c>
      <c r="ET27" s="25">
        <f t="shared" si="34"/>
        <v>10175880</v>
      </c>
      <c r="EU27" s="24">
        <v>715</v>
      </c>
      <c r="EV27" s="72" t="s">
        <v>87</v>
      </c>
      <c r="EW27" s="63">
        <v>14091</v>
      </c>
      <c r="EX27" s="25">
        <f t="shared" si="35"/>
        <v>10075065</v>
      </c>
      <c r="EY27" s="24">
        <v>715</v>
      </c>
      <c r="EZ27" s="72" t="s">
        <v>87</v>
      </c>
      <c r="FA27" s="63">
        <v>15064</v>
      </c>
      <c r="FB27" s="25">
        <f t="shared" si="36"/>
        <v>10770760</v>
      </c>
      <c r="FC27" s="24">
        <v>715</v>
      </c>
      <c r="FD27" s="72" t="s">
        <v>87</v>
      </c>
      <c r="FE27" s="63">
        <v>14130</v>
      </c>
      <c r="FF27" s="25">
        <f t="shared" si="37"/>
        <v>10102950</v>
      </c>
      <c r="FG27" s="24">
        <v>715</v>
      </c>
      <c r="FH27" s="72" t="s">
        <v>87</v>
      </c>
      <c r="FI27" s="63">
        <v>15140</v>
      </c>
      <c r="FJ27" s="25">
        <f t="shared" si="38"/>
        <v>10825100</v>
      </c>
      <c r="FK27" s="24">
        <v>715</v>
      </c>
      <c r="FL27" s="72" t="s">
        <v>87</v>
      </c>
      <c r="FM27" s="63">
        <v>14080</v>
      </c>
      <c r="FN27" s="25">
        <f t="shared" si="39"/>
        <v>10067200</v>
      </c>
      <c r="FO27" s="108">
        <v>715</v>
      </c>
      <c r="FP27" s="109" t="s">
        <v>87</v>
      </c>
      <c r="FQ27" s="110"/>
      <c r="FR27" s="111">
        <f t="shared" si="40"/>
        <v>0</v>
      </c>
    </row>
    <row r="28" spans="1:174" ht="12" customHeight="1" x14ac:dyDescent="0.25">
      <c r="A28" s="22">
        <v>24</v>
      </c>
      <c r="B28" s="23" t="s">
        <v>93</v>
      </c>
      <c r="C28" s="24">
        <v>5000</v>
      </c>
      <c r="D28" s="72" t="s">
        <v>80</v>
      </c>
      <c r="E28" s="83">
        <v>10466</v>
      </c>
      <c r="F28" s="25">
        <f t="shared" si="41"/>
        <v>52330000</v>
      </c>
      <c r="G28" s="24">
        <v>5000</v>
      </c>
      <c r="H28" s="72" t="s">
        <v>80</v>
      </c>
      <c r="I28" s="83">
        <v>11149</v>
      </c>
      <c r="J28" s="25">
        <f t="shared" si="0"/>
        <v>55745000</v>
      </c>
      <c r="K28" s="24">
        <v>5000</v>
      </c>
      <c r="L28" s="72" t="s">
        <v>80</v>
      </c>
      <c r="M28" s="83">
        <v>10394</v>
      </c>
      <c r="N28" s="25">
        <f t="shared" si="1"/>
        <v>51970000</v>
      </c>
      <c r="O28" s="24">
        <v>5000</v>
      </c>
      <c r="P28" s="72" t="s">
        <v>80</v>
      </c>
      <c r="Q28" s="119">
        <v>10436</v>
      </c>
      <c r="R28" s="25">
        <f t="shared" si="2"/>
        <v>52180000</v>
      </c>
      <c r="S28" s="24">
        <v>5000</v>
      </c>
      <c r="T28" s="72" t="s">
        <v>80</v>
      </c>
      <c r="U28" s="83">
        <v>10491</v>
      </c>
      <c r="V28" s="25">
        <f t="shared" si="3"/>
        <v>52455000</v>
      </c>
      <c r="W28" s="24">
        <v>5000</v>
      </c>
      <c r="X28" s="72" t="s">
        <v>80</v>
      </c>
      <c r="Y28" s="83">
        <v>10488</v>
      </c>
      <c r="Z28" s="25">
        <f t="shared" si="4"/>
        <v>52440000</v>
      </c>
      <c r="AA28" s="24">
        <v>5000</v>
      </c>
      <c r="AB28" s="72" t="s">
        <v>80</v>
      </c>
      <c r="AC28" s="83">
        <v>10491</v>
      </c>
      <c r="AD28" s="25">
        <f t="shared" si="5"/>
        <v>52455000</v>
      </c>
      <c r="AE28" s="24">
        <v>5000</v>
      </c>
      <c r="AF28" s="72" t="s">
        <v>80</v>
      </c>
      <c r="AG28" s="83">
        <v>10470</v>
      </c>
      <c r="AH28" s="25">
        <f t="shared" si="6"/>
        <v>52350000</v>
      </c>
      <c r="AI28" s="24">
        <v>5000</v>
      </c>
      <c r="AJ28" s="72" t="s">
        <v>80</v>
      </c>
      <c r="AK28" s="83">
        <v>10383.450000000001</v>
      </c>
      <c r="AL28" s="25">
        <f t="shared" si="7"/>
        <v>51917250</v>
      </c>
      <c r="AM28" s="24">
        <v>5000</v>
      </c>
      <c r="AN28" s="72" t="s">
        <v>80</v>
      </c>
      <c r="AO28" s="83">
        <v>10464</v>
      </c>
      <c r="AP28" s="25">
        <f t="shared" si="8"/>
        <v>52320000</v>
      </c>
      <c r="AQ28" s="24">
        <v>5000</v>
      </c>
      <c r="AR28" s="72" t="s">
        <v>80</v>
      </c>
      <c r="AS28" s="90">
        <v>10437</v>
      </c>
      <c r="AT28" s="25">
        <f t="shared" si="78"/>
        <v>52185000</v>
      </c>
      <c r="AU28" s="24">
        <v>5000</v>
      </c>
      <c r="AV28" s="72" t="s">
        <v>80</v>
      </c>
      <c r="AW28" s="83">
        <v>10411</v>
      </c>
      <c r="AX28" s="25">
        <f t="shared" si="9"/>
        <v>52055000</v>
      </c>
      <c r="AY28" s="24">
        <v>5000</v>
      </c>
      <c r="AZ28" s="72" t="s">
        <v>80</v>
      </c>
      <c r="BA28" s="83">
        <v>11172</v>
      </c>
      <c r="BB28" s="25">
        <f t="shared" si="79"/>
        <v>55860000</v>
      </c>
      <c r="BC28" s="24">
        <v>5000</v>
      </c>
      <c r="BD28" s="72" t="s">
        <v>80</v>
      </c>
      <c r="BE28" s="83">
        <v>10473</v>
      </c>
      <c r="BF28" s="25">
        <f t="shared" si="11"/>
        <v>52365000</v>
      </c>
      <c r="BG28" s="24">
        <v>5000</v>
      </c>
      <c r="BH28" s="72" t="s">
        <v>80</v>
      </c>
      <c r="BI28" s="55">
        <v>10393</v>
      </c>
      <c r="BJ28" s="25">
        <f t="shared" si="12"/>
        <v>51965000</v>
      </c>
      <c r="BK28" s="24">
        <v>5000</v>
      </c>
      <c r="BL28" s="72" t="s">
        <v>80</v>
      </c>
      <c r="BM28" s="83">
        <v>11060</v>
      </c>
      <c r="BN28" s="25">
        <f t="shared" si="13"/>
        <v>55300000</v>
      </c>
      <c r="BO28" s="24">
        <v>5000</v>
      </c>
      <c r="BP28" s="72" t="s">
        <v>80</v>
      </c>
      <c r="BQ28" s="83">
        <v>10584</v>
      </c>
      <c r="BR28" s="25">
        <f t="shared" si="14"/>
        <v>52920000</v>
      </c>
      <c r="BS28" s="24">
        <v>5000</v>
      </c>
      <c r="BT28" s="72" t="s">
        <v>80</v>
      </c>
      <c r="BU28" s="74">
        <v>10413</v>
      </c>
      <c r="BV28" s="84">
        <f t="shared" si="15"/>
        <v>52065000</v>
      </c>
      <c r="BW28" s="24">
        <v>5000</v>
      </c>
      <c r="BX28" s="72" t="s">
        <v>80</v>
      </c>
      <c r="BY28" s="63">
        <v>10055</v>
      </c>
      <c r="BZ28" s="25">
        <f t="shared" si="16"/>
        <v>50275000</v>
      </c>
      <c r="CA28" s="24">
        <v>5000</v>
      </c>
      <c r="CB28" s="72" t="s">
        <v>80</v>
      </c>
      <c r="CC28" s="63">
        <v>10479.34</v>
      </c>
      <c r="CD28" s="25">
        <f t="shared" si="17"/>
        <v>52396700</v>
      </c>
      <c r="CE28" s="108">
        <v>5000</v>
      </c>
      <c r="CF28" s="109" t="s">
        <v>80</v>
      </c>
      <c r="CG28" s="110"/>
      <c r="CH28" s="111">
        <f t="shared" si="18"/>
        <v>0</v>
      </c>
      <c r="CI28" s="108">
        <v>5000</v>
      </c>
      <c r="CJ28" s="109" t="s">
        <v>80</v>
      </c>
      <c r="CK28" s="110"/>
      <c r="CL28" s="111">
        <f t="shared" si="19"/>
        <v>0</v>
      </c>
      <c r="CM28" s="24">
        <v>5000</v>
      </c>
      <c r="CN28" s="72" t="s">
        <v>80</v>
      </c>
      <c r="CO28" s="63">
        <v>10570</v>
      </c>
      <c r="CP28" s="25">
        <f t="shared" si="20"/>
        <v>52850000</v>
      </c>
      <c r="CQ28" s="24">
        <v>5000</v>
      </c>
      <c r="CR28" s="72" t="s">
        <v>80</v>
      </c>
      <c r="CS28" s="63">
        <v>10415</v>
      </c>
      <c r="CT28" s="25">
        <f t="shared" si="21"/>
        <v>52075000</v>
      </c>
      <c r="CU28" s="24">
        <v>5000</v>
      </c>
      <c r="CV28" s="72" t="s">
        <v>80</v>
      </c>
      <c r="CW28" s="63">
        <v>10433</v>
      </c>
      <c r="CX28" s="25">
        <f t="shared" si="22"/>
        <v>52165000</v>
      </c>
      <c r="CY28" s="24">
        <v>5000</v>
      </c>
      <c r="CZ28" s="72" t="s">
        <v>80</v>
      </c>
      <c r="DA28" s="63">
        <v>10948</v>
      </c>
      <c r="DB28" s="25">
        <f t="shared" si="23"/>
        <v>54740000</v>
      </c>
      <c r="DC28" s="24">
        <v>5000</v>
      </c>
      <c r="DD28" s="72" t="s">
        <v>80</v>
      </c>
      <c r="DE28" s="63">
        <v>10055</v>
      </c>
      <c r="DF28" s="25">
        <f t="shared" si="24"/>
        <v>50275000</v>
      </c>
      <c r="DG28" s="108">
        <v>5000</v>
      </c>
      <c r="DH28" s="109" t="s">
        <v>80</v>
      </c>
      <c r="DI28" s="110"/>
      <c r="DJ28" s="111">
        <f t="shared" si="25"/>
        <v>0</v>
      </c>
      <c r="DK28" s="24">
        <v>5000</v>
      </c>
      <c r="DL28" s="72" t="s">
        <v>80</v>
      </c>
      <c r="DM28" s="63">
        <v>11104</v>
      </c>
      <c r="DN28" s="25">
        <f t="shared" si="26"/>
        <v>55520000</v>
      </c>
      <c r="DO28" s="24">
        <v>5000</v>
      </c>
      <c r="DP28" s="72" t="s">
        <v>80</v>
      </c>
      <c r="DQ28" s="63">
        <v>10391</v>
      </c>
      <c r="DR28" s="25">
        <f t="shared" si="27"/>
        <v>51955000</v>
      </c>
      <c r="DS28" s="24">
        <v>5000</v>
      </c>
      <c r="DT28" s="72" t="s">
        <v>80</v>
      </c>
      <c r="DU28" s="63">
        <v>10583.96</v>
      </c>
      <c r="DV28" s="25">
        <f t="shared" si="28"/>
        <v>52919799.999999993</v>
      </c>
      <c r="DW28" s="24">
        <v>5000</v>
      </c>
      <c r="DX28" s="72" t="s">
        <v>80</v>
      </c>
      <c r="DY28" s="63">
        <v>11116</v>
      </c>
      <c r="DZ28" s="25">
        <f t="shared" si="29"/>
        <v>55580000</v>
      </c>
      <c r="EA28" s="24">
        <v>5000</v>
      </c>
      <c r="EB28" s="72" t="s">
        <v>80</v>
      </c>
      <c r="EC28" s="63">
        <v>10500</v>
      </c>
      <c r="ED28" s="25">
        <f t="shared" si="30"/>
        <v>52500000</v>
      </c>
      <c r="EE28" s="24">
        <v>5000</v>
      </c>
      <c r="EF28" s="72" t="s">
        <v>80</v>
      </c>
      <c r="EG28" s="63">
        <v>10893</v>
      </c>
      <c r="EH28" s="25">
        <f t="shared" si="31"/>
        <v>54465000</v>
      </c>
      <c r="EI28" s="24">
        <v>5000</v>
      </c>
      <c r="EJ28" s="72" t="s">
        <v>80</v>
      </c>
      <c r="EK28" s="63">
        <v>10405</v>
      </c>
      <c r="EL28" s="25">
        <f t="shared" si="32"/>
        <v>52025000</v>
      </c>
      <c r="EM28" s="24">
        <v>5000</v>
      </c>
      <c r="EN28" s="72" t="s">
        <v>80</v>
      </c>
      <c r="EO28" s="63">
        <v>11060</v>
      </c>
      <c r="EP28" s="25">
        <f t="shared" si="33"/>
        <v>55300000</v>
      </c>
      <c r="EQ28" s="24">
        <v>5000</v>
      </c>
      <c r="ER28" s="72" t="s">
        <v>80</v>
      </c>
      <c r="ES28" s="63">
        <v>10502</v>
      </c>
      <c r="ET28" s="25">
        <f t="shared" si="34"/>
        <v>52510000</v>
      </c>
      <c r="EU28" s="24">
        <v>5000</v>
      </c>
      <c r="EV28" s="72" t="s">
        <v>80</v>
      </c>
      <c r="EW28" s="63">
        <v>10398</v>
      </c>
      <c r="EX28" s="25">
        <f t="shared" si="35"/>
        <v>51990000</v>
      </c>
      <c r="EY28" s="24">
        <v>5000</v>
      </c>
      <c r="EZ28" s="72" t="s">
        <v>80</v>
      </c>
      <c r="FA28" s="63">
        <v>11116</v>
      </c>
      <c r="FB28" s="25">
        <f t="shared" si="36"/>
        <v>55580000</v>
      </c>
      <c r="FC28" s="24">
        <v>5000</v>
      </c>
      <c r="FD28" s="72" t="s">
        <v>80</v>
      </c>
      <c r="FE28" s="63">
        <v>10426</v>
      </c>
      <c r="FF28" s="25">
        <f t="shared" si="37"/>
        <v>52130000</v>
      </c>
      <c r="FG28" s="24">
        <v>5000</v>
      </c>
      <c r="FH28" s="72" t="s">
        <v>80</v>
      </c>
      <c r="FI28" s="63">
        <v>10055</v>
      </c>
      <c r="FJ28" s="25">
        <f t="shared" si="38"/>
        <v>50275000</v>
      </c>
      <c r="FK28" s="24">
        <v>5000</v>
      </c>
      <c r="FL28" s="72" t="s">
        <v>80</v>
      </c>
      <c r="FM28" s="63">
        <v>10390</v>
      </c>
      <c r="FN28" s="25">
        <f t="shared" si="39"/>
        <v>51950000</v>
      </c>
      <c r="FO28" s="108">
        <v>5000</v>
      </c>
      <c r="FP28" s="109" t="s">
        <v>80</v>
      </c>
      <c r="FQ28" s="110"/>
      <c r="FR28" s="111">
        <f t="shared" si="40"/>
        <v>0</v>
      </c>
    </row>
    <row r="29" spans="1:174" ht="12" customHeight="1" x14ac:dyDescent="0.25">
      <c r="A29" s="22">
        <v>25</v>
      </c>
      <c r="B29" s="23" t="s">
        <v>94</v>
      </c>
      <c r="C29" s="24">
        <v>1</v>
      </c>
      <c r="D29" s="72" t="s">
        <v>95</v>
      </c>
      <c r="E29" s="83">
        <v>76675642</v>
      </c>
      <c r="F29" s="25">
        <f t="shared" si="41"/>
        <v>76675642</v>
      </c>
      <c r="G29" s="24">
        <v>1</v>
      </c>
      <c r="H29" s="72" t="s">
        <v>95</v>
      </c>
      <c r="I29" s="83">
        <v>76675642</v>
      </c>
      <c r="J29" s="25">
        <f t="shared" si="0"/>
        <v>76675642</v>
      </c>
      <c r="K29" s="24">
        <v>1</v>
      </c>
      <c r="L29" s="72" t="s">
        <v>95</v>
      </c>
      <c r="M29" s="83">
        <v>76675642</v>
      </c>
      <c r="N29" s="25">
        <f t="shared" si="1"/>
        <v>76675642</v>
      </c>
      <c r="O29" s="24">
        <v>1</v>
      </c>
      <c r="P29" s="72" t="s">
        <v>95</v>
      </c>
      <c r="Q29" s="119">
        <v>76675642</v>
      </c>
      <c r="R29" s="25">
        <f t="shared" si="2"/>
        <v>76675642</v>
      </c>
      <c r="S29" s="24">
        <v>1</v>
      </c>
      <c r="T29" s="72" t="s">
        <v>95</v>
      </c>
      <c r="U29" s="83">
        <v>76675642</v>
      </c>
      <c r="V29" s="25">
        <f t="shared" si="3"/>
        <v>76675642</v>
      </c>
      <c r="W29" s="24">
        <v>1</v>
      </c>
      <c r="X29" s="72" t="s">
        <v>95</v>
      </c>
      <c r="Y29" s="83">
        <v>76675642</v>
      </c>
      <c r="Z29" s="25">
        <f t="shared" si="4"/>
        <v>76675642</v>
      </c>
      <c r="AA29" s="24">
        <v>1</v>
      </c>
      <c r="AB29" s="72" t="s">
        <v>95</v>
      </c>
      <c r="AC29" s="83">
        <v>76675642</v>
      </c>
      <c r="AD29" s="25">
        <f t="shared" si="5"/>
        <v>76675642</v>
      </c>
      <c r="AE29" s="24">
        <v>1</v>
      </c>
      <c r="AF29" s="72" t="s">
        <v>95</v>
      </c>
      <c r="AG29" s="83">
        <v>76675642</v>
      </c>
      <c r="AH29" s="25">
        <f t="shared" si="6"/>
        <v>76675642</v>
      </c>
      <c r="AI29" s="24">
        <v>1</v>
      </c>
      <c r="AJ29" s="72" t="s">
        <v>95</v>
      </c>
      <c r="AK29" s="83">
        <v>76675642</v>
      </c>
      <c r="AL29" s="25">
        <f t="shared" si="7"/>
        <v>76675642</v>
      </c>
      <c r="AM29" s="24">
        <v>1</v>
      </c>
      <c r="AN29" s="72" t="s">
        <v>95</v>
      </c>
      <c r="AO29" s="83">
        <v>76675642</v>
      </c>
      <c r="AP29" s="25">
        <f t="shared" si="8"/>
        <v>76675642</v>
      </c>
      <c r="AQ29" s="24">
        <v>1</v>
      </c>
      <c r="AR29" s="72" t="s">
        <v>95</v>
      </c>
      <c r="AS29" s="90">
        <v>76675642</v>
      </c>
      <c r="AT29" s="25">
        <f t="shared" si="78"/>
        <v>76675642</v>
      </c>
      <c r="AU29" s="24">
        <v>1</v>
      </c>
      <c r="AV29" s="72" t="s">
        <v>95</v>
      </c>
      <c r="AW29" s="83">
        <v>76675642</v>
      </c>
      <c r="AX29" s="25">
        <f t="shared" si="9"/>
        <v>76675642</v>
      </c>
      <c r="AY29" s="24">
        <v>1</v>
      </c>
      <c r="AZ29" s="72" t="s">
        <v>95</v>
      </c>
      <c r="BA29" s="83">
        <v>76675642</v>
      </c>
      <c r="BB29" s="25">
        <f t="shared" si="79"/>
        <v>76675642</v>
      </c>
      <c r="BC29" s="24">
        <v>1</v>
      </c>
      <c r="BD29" s="72" t="s">
        <v>95</v>
      </c>
      <c r="BE29" s="83">
        <v>76675642</v>
      </c>
      <c r="BF29" s="25">
        <f t="shared" si="11"/>
        <v>76675642</v>
      </c>
      <c r="BG29" s="24">
        <v>1</v>
      </c>
      <c r="BH29" s="72" t="s">
        <v>95</v>
      </c>
      <c r="BI29" s="55">
        <v>76675642</v>
      </c>
      <c r="BJ29" s="25">
        <f t="shared" si="12"/>
        <v>76675642</v>
      </c>
      <c r="BK29" s="24">
        <v>1</v>
      </c>
      <c r="BL29" s="72" t="s">
        <v>95</v>
      </c>
      <c r="BM29" s="83">
        <v>76675642</v>
      </c>
      <c r="BN29" s="25">
        <f t="shared" si="13"/>
        <v>76675642</v>
      </c>
      <c r="BO29" s="24">
        <v>1</v>
      </c>
      <c r="BP29" s="72" t="s">
        <v>95</v>
      </c>
      <c r="BQ29" s="83">
        <v>76675642</v>
      </c>
      <c r="BR29" s="25">
        <f t="shared" si="14"/>
        <v>76675642</v>
      </c>
      <c r="BS29" s="24">
        <v>1</v>
      </c>
      <c r="BT29" s="72" t="s">
        <v>95</v>
      </c>
      <c r="BU29" s="74">
        <v>76675642</v>
      </c>
      <c r="BV29" s="84">
        <f t="shared" si="15"/>
        <v>76675642</v>
      </c>
      <c r="BW29" s="24">
        <v>1</v>
      </c>
      <c r="BX29" s="72" t="s">
        <v>95</v>
      </c>
      <c r="BY29" s="63">
        <v>76675642</v>
      </c>
      <c r="BZ29" s="25">
        <f t="shared" si="16"/>
        <v>76675642</v>
      </c>
      <c r="CA29" s="24">
        <v>1</v>
      </c>
      <c r="CB29" s="72" t="s">
        <v>95</v>
      </c>
      <c r="CC29" s="63">
        <v>76675642</v>
      </c>
      <c r="CD29" s="25">
        <f t="shared" si="17"/>
        <v>76675642</v>
      </c>
      <c r="CE29" s="108">
        <v>1</v>
      </c>
      <c r="CF29" s="109" t="s">
        <v>95</v>
      </c>
      <c r="CG29" s="110"/>
      <c r="CH29" s="111">
        <f t="shared" si="18"/>
        <v>0</v>
      </c>
      <c r="CI29" s="108">
        <v>1</v>
      </c>
      <c r="CJ29" s="109" t="s">
        <v>95</v>
      </c>
      <c r="CK29" s="110"/>
      <c r="CL29" s="111">
        <f t="shared" si="19"/>
        <v>0</v>
      </c>
      <c r="CM29" s="24">
        <v>1</v>
      </c>
      <c r="CN29" s="72" t="s">
        <v>95</v>
      </c>
      <c r="CO29" s="63">
        <v>76675642</v>
      </c>
      <c r="CP29" s="25">
        <f t="shared" si="20"/>
        <v>76675642</v>
      </c>
      <c r="CQ29" s="24">
        <v>1</v>
      </c>
      <c r="CR29" s="72" t="s">
        <v>95</v>
      </c>
      <c r="CS29" s="63">
        <v>76675642</v>
      </c>
      <c r="CT29" s="25">
        <f t="shared" si="21"/>
        <v>76675642</v>
      </c>
      <c r="CU29" s="24">
        <v>1</v>
      </c>
      <c r="CV29" s="72" t="s">
        <v>95</v>
      </c>
      <c r="CW29" s="63">
        <v>76675642</v>
      </c>
      <c r="CX29" s="25">
        <f t="shared" si="22"/>
        <v>76675642</v>
      </c>
      <c r="CY29" s="24">
        <v>1</v>
      </c>
      <c r="CZ29" s="72" t="s">
        <v>95</v>
      </c>
      <c r="DA29" s="63">
        <v>76675642</v>
      </c>
      <c r="DB29" s="25">
        <f t="shared" si="23"/>
        <v>76675642</v>
      </c>
      <c r="DC29" s="24">
        <v>1</v>
      </c>
      <c r="DD29" s="72" t="s">
        <v>95</v>
      </c>
      <c r="DE29" s="63">
        <v>76675642</v>
      </c>
      <c r="DF29" s="25">
        <f t="shared" si="24"/>
        <v>76675642</v>
      </c>
      <c r="DG29" s="108">
        <v>1</v>
      </c>
      <c r="DH29" s="109" t="s">
        <v>95</v>
      </c>
      <c r="DI29" s="110"/>
      <c r="DJ29" s="111">
        <f t="shared" si="25"/>
        <v>0</v>
      </c>
      <c r="DK29" s="24">
        <v>1</v>
      </c>
      <c r="DL29" s="72" t="s">
        <v>95</v>
      </c>
      <c r="DM29" s="63">
        <v>76675642</v>
      </c>
      <c r="DN29" s="25">
        <f t="shared" si="26"/>
        <v>76675642</v>
      </c>
      <c r="DO29" s="24">
        <v>1</v>
      </c>
      <c r="DP29" s="72" t="s">
        <v>95</v>
      </c>
      <c r="DQ29" s="63">
        <v>76675642</v>
      </c>
      <c r="DR29" s="25">
        <f t="shared" si="27"/>
        <v>76675642</v>
      </c>
      <c r="DS29" s="24">
        <v>1</v>
      </c>
      <c r="DT29" s="72" t="s">
        <v>95</v>
      </c>
      <c r="DU29" s="63">
        <v>76675642</v>
      </c>
      <c r="DV29" s="25">
        <f t="shared" si="28"/>
        <v>76675642</v>
      </c>
      <c r="DW29" s="24">
        <v>1</v>
      </c>
      <c r="DX29" s="72" t="s">
        <v>95</v>
      </c>
      <c r="DY29" s="63">
        <v>76675642</v>
      </c>
      <c r="DZ29" s="25">
        <f t="shared" si="29"/>
        <v>76675642</v>
      </c>
      <c r="EA29" s="24">
        <v>1</v>
      </c>
      <c r="EB29" s="72" t="s">
        <v>95</v>
      </c>
      <c r="EC29" s="63">
        <v>76675642</v>
      </c>
      <c r="ED29" s="25">
        <f t="shared" si="30"/>
        <v>76675642</v>
      </c>
      <c r="EE29" s="24">
        <v>1</v>
      </c>
      <c r="EF29" s="72" t="s">
        <v>95</v>
      </c>
      <c r="EG29" s="63">
        <v>76675642</v>
      </c>
      <c r="EH29" s="25">
        <f t="shared" si="31"/>
        <v>76675642</v>
      </c>
      <c r="EI29" s="24">
        <v>1</v>
      </c>
      <c r="EJ29" s="72" t="s">
        <v>95</v>
      </c>
      <c r="EK29" s="63">
        <v>76675642</v>
      </c>
      <c r="EL29" s="25">
        <f t="shared" si="32"/>
        <v>76675642</v>
      </c>
      <c r="EM29" s="24">
        <v>1</v>
      </c>
      <c r="EN29" s="72" t="s">
        <v>95</v>
      </c>
      <c r="EO29" s="63">
        <v>76675642</v>
      </c>
      <c r="EP29" s="25">
        <f t="shared" si="33"/>
        <v>76675642</v>
      </c>
      <c r="EQ29" s="24">
        <v>1</v>
      </c>
      <c r="ER29" s="72" t="s">
        <v>95</v>
      </c>
      <c r="ES29" s="63">
        <v>76675642</v>
      </c>
      <c r="ET29" s="25">
        <f t="shared" si="34"/>
        <v>76675642</v>
      </c>
      <c r="EU29" s="24">
        <v>1</v>
      </c>
      <c r="EV29" s="72" t="s">
        <v>95</v>
      </c>
      <c r="EW29" s="63">
        <v>76675642</v>
      </c>
      <c r="EX29" s="25">
        <f t="shared" si="35"/>
        <v>76675642</v>
      </c>
      <c r="EY29" s="24">
        <v>1</v>
      </c>
      <c r="EZ29" s="72" t="s">
        <v>95</v>
      </c>
      <c r="FA29" s="63">
        <v>76675642</v>
      </c>
      <c r="FB29" s="25">
        <f t="shared" si="36"/>
        <v>76675642</v>
      </c>
      <c r="FC29" s="24">
        <v>1</v>
      </c>
      <c r="FD29" s="72" t="s">
        <v>95</v>
      </c>
      <c r="FE29" s="63">
        <v>76675642</v>
      </c>
      <c r="FF29" s="25">
        <f t="shared" si="37"/>
        <v>76675642</v>
      </c>
      <c r="FG29" s="24">
        <v>1</v>
      </c>
      <c r="FH29" s="72" t="s">
        <v>95</v>
      </c>
      <c r="FI29" s="63">
        <v>76675642</v>
      </c>
      <c r="FJ29" s="25">
        <f t="shared" si="38"/>
        <v>76675642</v>
      </c>
      <c r="FK29" s="24">
        <v>1</v>
      </c>
      <c r="FL29" s="72" t="s">
        <v>95</v>
      </c>
      <c r="FM29" s="63">
        <v>76675642</v>
      </c>
      <c r="FN29" s="25">
        <f t="shared" si="39"/>
        <v>76675642</v>
      </c>
      <c r="FO29" s="108">
        <v>1</v>
      </c>
      <c r="FP29" s="109" t="s">
        <v>95</v>
      </c>
      <c r="FQ29" s="110"/>
      <c r="FR29" s="111">
        <f t="shared" si="40"/>
        <v>0</v>
      </c>
    </row>
    <row r="30" spans="1:174" ht="12" customHeight="1" x14ac:dyDescent="0.25">
      <c r="A30" s="22">
        <v>26</v>
      </c>
      <c r="B30" s="23" t="s">
        <v>96</v>
      </c>
      <c r="C30" s="24">
        <v>1</v>
      </c>
      <c r="D30" s="72" t="s">
        <v>95</v>
      </c>
      <c r="E30" s="83">
        <v>40245640</v>
      </c>
      <c r="F30" s="25">
        <f t="shared" si="41"/>
        <v>40245640</v>
      </c>
      <c r="G30" s="24">
        <v>1</v>
      </c>
      <c r="H30" s="72" t="s">
        <v>95</v>
      </c>
      <c r="I30" s="83">
        <v>40245640</v>
      </c>
      <c r="J30" s="25">
        <f t="shared" si="0"/>
        <v>40245640</v>
      </c>
      <c r="K30" s="24">
        <v>1</v>
      </c>
      <c r="L30" s="72" t="s">
        <v>95</v>
      </c>
      <c r="M30" s="83">
        <v>40245640</v>
      </c>
      <c r="N30" s="25">
        <f t="shared" si="1"/>
        <v>40245640</v>
      </c>
      <c r="O30" s="24">
        <v>1</v>
      </c>
      <c r="P30" s="72" t="s">
        <v>95</v>
      </c>
      <c r="Q30" s="119">
        <v>40245640</v>
      </c>
      <c r="R30" s="25">
        <f t="shared" si="2"/>
        <v>40245640</v>
      </c>
      <c r="S30" s="24">
        <v>1</v>
      </c>
      <c r="T30" s="72" t="s">
        <v>95</v>
      </c>
      <c r="U30" s="83">
        <v>40245640</v>
      </c>
      <c r="V30" s="25">
        <f t="shared" si="3"/>
        <v>40245640</v>
      </c>
      <c r="W30" s="24">
        <v>1</v>
      </c>
      <c r="X30" s="72" t="s">
        <v>95</v>
      </c>
      <c r="Y30" s="83">
        <v>40245640</v>
      </c>
      <c r="Z30" s="25">
        <f t="shared" si="4"/>
        <v>40245640</v>
      </c>
      <c r="AA30" s="24">
        <v>1</v>
      </c>
      <c r="AB30" s="72" t="s">
        <v>95</v>
      </c>
      <c r="AC30" s="83">
        <v>40245640</v>
      </c>
      <c r="AD30" s="25">
        <f t="shared" si="5"/>
        <v>40245640</v>
      </c>
      <c r="AE30" s="24">
        <v>1</v>
      </c>
      <c r="AF30" s="72" t="s">
        <v>95</v>
      </c>
      <c r="AG30" s="83">
        <v>40245640</v>
      </c>
      <c r="AH30" s="25">
        <f t="shared" si="6"/>
        <v>40245640</v>
      </c>
      <c r="AI30" s="24">
        <v>1</v>
      </c>
      <c r="AJ30" s="72" t="s">
        <v>95</v>
      </c>
      <c r="AK30" s="83">
        <v>40245640</v>
      </c>
      <c r="AL30" s="25">
        <f t="shared" si="7"/>
        <v>40245640</v>
      </c>
      <c r="AM30" s="24">
        <v>1</v>
      </c>
      <c r="AN30" s="72" t="s">
        <v>95</v>
      </c>
      <c r="AO30" s="83">
        <v>40245640</v>
      </c>
      <c r="AP30" s="25">
        <f t="shared" si="8"/>
        <v>40245640</v>
      </c>
      <c r="AQ30" s="24">
        <v>1</v>
      </c>
      <c r="AR30" s="72" t="s">
        <v>95</v>
      </c>
      <c r="AS30" s="90">
        <v>40245640</v>
      </c>
      <c r="AT30" s="25">
        <f t="shared" si="78"/>
        <v>40245640</v>
      </c>
      <c r="AU30" s="24">
        <v>1</v>
      </c>
      <c r="AV30" s="72" t="s">
        <v>95</v>
      </c>
      <c r="AW30" s="83">
        <v>40245640</v>
      </c>
      <c r="AX30" s="25">
        <f t="shared" si="9"/>
        <v>40245640</v>
      </c>
      <c r="AY30" s="24">
        <v>1</v>
      </c>
      <c r="AZ30" s="72" t="s">
        <v>95</v>
      </c>
      <c r="BA30" s="83">
        <v>40245640</v>
      </c>
      <c r="BB30" s="25">
        <f t="shared" si="79"/>
        <v>40245640</v>
      </c>
      <c r="BC30" s="24">
        <v>1</v>
      </c>
      <c r="BD30" s="72" t="s">
        <v>95</v>
      </c>
      <c r="BE30" s="83">
        <v>40245640</v>
      </c>
      <c r="BF30" s="25">
        <f t="shared" si="11"/>
        <v>40245640</v>
      </c>
      <c r="BG30" s="24">
        <v>1</v>
      </c>
      <c r="BH30" s="72" t="s">
        <v>95</v>
      </c>
      <c r="BI30" s="55">
        <v>40245640</v>
      </c>
      <c r="BJ30" s="25">
        <f t="shared" si="12"/>
        <v>40245640</v>
      </c>
      <c r="BK30" s="24">
        <v>1</v>
      </c>
      <c r="BL30" s="72" t="s">
        <v>95</v>
      </c>
      <c r="BM30" s="83">
        <v>40245640</v>
      </c>
      <c r="BN30" s="25">
        <f t="shared" si="13"/>
        <v>40245640</v>
      </c>
      <c r="BO30" s="24">
        <v>1</v>
      </c>
      <c r="BP30" s="72" t="s">
        <v>95</v>
      </c>
      <c r="BQ30" s="83">
        <v>40245640</v>
      </c>
      <c r="BR30" s="25">
        <f t="shared" si="14"/>
        <v>40245640</v>
      </c>
      <c r="BS30" s="24">
        <v>1</v>
      </c>
      <c r="BT30" s="72" t="s">
        <v>95</v>
      </c>
      <c r="BU30" s="74">
        <v>40245640</v>
      </c>
      <c r="BV30" s="84">
        <f t="shared" si="15"/>
        <v>40245640</v>
      </c>
      <c r="BW30" s="24">
        <v>1</v>
      </c>
      <c r="BX30" s="72" t="s">
        <v>95</v>
      </c>
      <c r="BY30" s="63">
        <v>40245640</v>
      </c>
      <c r="BZ30" s="25">
        <f t="shared" si="16"/>
        <v>40245640</v>
      </c>
      <c r="CA30" s="24">
        <v>1</v>
      </c>
      <c r="CB30" s="72" t="s">
        <v>95</v>
      </c>
      <c r="CC30" s="63">
        <v>40245640</v>
      </c>
      <c r="CD30" s="25">
        <f t="shared" si="17"/>
        <v>40245640</v>
      </c>
      <c r="CE30" s="108">
        <v>1</v>
      </c>
      <c r="CF30" s="109" t="s">
        <v>95</v>
      </c>
      <c r="CG30" s="110"/>
      <c r="CH30" s="111">
        <f t="shared" si="18"/>
        <v>0</v>
      </c>
      <c r="CI30" s="108">
        <v>1</v>
      </c>
      <c r="CJ30" s="109" t="s">
        <v>95</v>
      </c>
      <c r="CK30" s="110"/>
      <c r="CL30" s="111">
        <f t="shared" si="19"/>
        <v>0</v>
      </c>
      <c r="CM30" s="24">
        <v>1</v>
      </c>
      <c r="CN30" s="72" t="s">
        <v>95</v>
      </c>
      <c r="CO30" s="63">
        <v>40245640</v>
      </c>
      <c r="CP30" s="25">
        <f t="shared" si="20"/>
        <v>40245640</v>
      </c>
      <c r="CQ30" s="24">
        <v>1</v>
      </c>
      <c r="CR30" s="72" t="s">
        <v>95</v>
      </c>
      <c r="CS30" s="63">
        <v>40245640</v>
      </c>
      <c r="CT30" s="25">
        <f t="shared" si="21"/>
        <v>40245640</v>
      </c>
      <c r="CU30" s="24">
        <v>1</v>
      </c>
      <c r="CV30" s="72" t="s">
        <v>95</v>
      </c>
      <c r="CW30" s="63">
        <v>40245640</v>
      </c>
      <c r="CX30" s="25">
        <f t="shared" si="22"/>
        <v>40245640</v>
      </c>
      <c r="CY30" s="24">
        <v>1</v>
      </c>
      <c r="CZ30" s="72" t="s">
        <v>95</v>
      </c>
      <c r="DA30" s="63">
        <v>40245640</v>
      </c>
      <c r="DB30" s="25">
        <f t="shared" si="23"/>
        <v>40245640</v>
      </c>
      <c r="DC30" s="24">
        <v>1</v>
      </c>
      <c r="DD30" s="72" t="s">
        <v>95</v>
      </c>
      <c r="DE30" s="63">
        <v>40245640</v>
      </c>
      <c r="DF30" s="25">
        <f t="shared" si="24"/>
        <v>40245640</v>
      </c>
      <c r="DG30" s="108">
        <v>1</v>
      </c>
      <c r="DH30" s="109" t="s">
        <v>95</v>
      </c>
      <c r="DI30" s="110"/>
      <c r="DJ30" s="111">
        <f t="shared" si="25"/>
        <v>0</v>
      </c>
      <c r="DK30" s="24">
        <v>1</v>
      </c>
      <c r="DL30" s="72" t="s">
        <v>95</v>
      </c>
      <c r="DM30" s="63">
        <v>40245640</v>
      </c>
      <c r="DN30" s="25">
        <f t="shared" si="26"/>
        <v>40245640</v>
      </c>
      <c r="DO30" s="24">
        <v>1</v>
      </c>
      <c r="DP30" s="72" t="s">
        <v>95</v>
      </c>
      <c r="DQ30" s="63">
        <v>40245640</v>
      </c>
      <c r="DR30" s="25">
        <f t="shared" si="27"/>
        <v>40245640</v>
      </c>
      <c r="DS30" s="24">
        <v>1</v>
      </c>
      <c r="DT30" s="72" t="s">
        <v>95</v>
      </c>
      <c r="DU30" s="63">
        <v>40245640</v>
      </c>
      <c r="DV30" s="25">
        <f t="shared" si="28"/>
        <v>40245640</v>
      </c>
      <c r="DW30" s="24">
        <v>1</v>
      </c>
      <c r="DX30" s="72" t="s">
        <v>95</v>
      </c>
      <c r="DY30" s="63">
        <v>40245640</v>
      </c>
      <c r="DZ30" s="25">
        <f t="shared" si="29"/>
        <v>40245640</v>
      </c>
      <c r="EA30" s="24">
        <v>1</v>
      </c>
      <c r="EB30" s="72" t="s">
        <v>95</v>
      </c>
      <c r="EC30" s="63">
        <v>40245640</v>
      </c>
      <c r="ED30" s="25">
        <f t="shared" si="30"/>
        <v>40245640</v>
      </c>
      <c r="EE30" s="24">
        <v>1</v>
      </c>
      <c r="EF30" s="72" t="s">
        <v>95</v>
      </c>
      <c r="EG30" s="63">
        <v>40245640</v>
      </c>
      <c r="EH30" s="25">
        <f t="shared" si="31"/>
        <v>40245640</v>
      </c>
      <c r="EI30" s="24">
        <v>1</v>
      </c>
      <c r="EJ30" s="72" t="s">
        <v>95</v>
      </c>
      <c r="EK30" s="63">
        <v>40245640</v>
      </c>
      <c r="EL30" s="25">
        <f t="shared" si="32"/>
        <v>40245640</v>
      </c>
      <c r="EM30" s="24">
        <v>1</v>
      </c>
      <c r="EN30" s="72" t="s">
        <v>95</v>
      </c>
      <c r="EO30" s="63">
        <v>40245640</v>
      </c>
      <c r="EP30" s="25">
        <f t="shared" si="33"/>
        <v>40245640</v>
      </c>
      <c r="EQ30" s="24">
        <v>1</v>
      </c>
      <c r="ER30" s="72" t="s">
        <v>95</v>
      </c>
      <c r="ES30" s="63">
        <v>40245640</v>
      </c>
      <c r="ET30" s="25">
        <f t="shared" si="34"/>
        <v>40245640</v>
      </c>
      <c r="EU30" s="24">
        <v>1</v>
      </c>
      <c r="EV30" s="72" t="s">
        <v>95</v>
      </c>
      <c r="EW30" s="63">
        <v>40245640</v>
      </c>
      <c r="EX30" s="25">
        <f t="shared" si="35"/>
        <v>40245640</v>
      </c>
      <c r="EY30" s="24">
        <v>1</v>
      </c>
      <c r="EZ30" s="72" t="s">
        <v>95</v>
      </c>
      <c r="FA30" s="63">
        <v>40245640</v>
      </c>
      <c r="FB30" s="25">
        <f t="shared" si="36"/>
        <v>40245640</v>
      </c>
      <c r="FC30" s="24">
        <v>1</v>
      </c>
      <c r="FD30" s="72" t="s">
        <v>95</v>
      </c>
      <c r="FE30" s="63">
        <v>40245640</v>
      </c>
      <c r="FF30" s="25">
        <f t="shared" si="37"/>
        <v>40245640</v>
      </c>
      <c r="FG30" s="24">
        <v>1</v>
      </c>
      <c r="FH30" s="72" t="s">
        <v>95</v>
      </c>
      <c r="FI30" s="63">
        <v>40245640</v>
      </c>
      <c r="FJ30" s="25">
        <f t="shared" si="38"/>
        <v>40245640</v>
      </c>
      <c r="FK30" s="24">
        <v>1</v>
      </c>
      <c r="FL30" s="72" t="s">
        <v>95</v>
      </c>
      <c r="FM30" s="63">
        <v>40245640</v>
      </c>
      <c r="FN30" s="25">
        <f t="shared" si="39"/>
        <v>40245640</v>
      </c>
      <c r="FO30" s="108">
        <v>1</v>
      </c>
      <c r="FP30" s="109" t="s">
        <v>95</v>
      </c>
      <c r="FQ30" s="110"/>
      <c r="FR30" s="111">
        <f t="shared" si="40"/>
        <v>0</v>
      </c>
    </row>
    <row r="31" spans="1:174" ht="15" customHeight="1" x14ac:dyDescent="0.25">
      <c r="A31" s="15"/>
      <c r="B31" s="15"/>
      <c r="C31" s="126">
        <f>SUM(F5:F30)</f>
        <v>4441370946</v>
      </c>
      <c r="D31" s="124"/>
      <c r="E31" s="124"/>
      <c r="F31" s="125"/>
      <c r="G31" s="126">
        <f>SUM(J5:J30)</f>
        <v>4415737252</v>
      </c>
      <c r="H31" s="124"/>
      <c r="I31" s="124"/>
      <c r="J31" s="125"/>
      <c r="K31" s="126">
        <f>SUM(N5:N30)</f>
        <v>4411147277</v>
      </c>
      <c r="L31" s="124"/>
      <c r="M31" s="124"/>
      <c r="N31" s="125"/>
      <c r="O31" s="126">
        <f>SUM(R5:R30)</f>
        <v>4428183322</v>
      </c>
      <c r="P31" s="124"/>
      <c r="Q31" s="124"/>
      <c r="R31" s="125"/>
      <c r="S31" s="133">
        <f>SUM(V5:V30)</f>
        <v>4436687197</v>
      </c>
      <c r="T31" s="134"/>
      <c r="U31" s="134"/>
      <c r="V31" s="135"/>
      <c r="W31" s="126">
        <f>SUM(Z5:Z30)</f>
        <v>4450023905</v>
      </c>
      <c r="X31" s="124"/>
      <c r="Y31" s="124"/>
      <c r="Z31" s="125"/>
      <c r="AA31" s="126">
        <f>SUM(AD5:AD30)</f>
        <v>4448407587</v>
      </c>
      <c r="AB31" s="124"/>
      <c r="AC31" s="124"/>
      <c r="AD31" s="125"/>
      <c r="AE31" s="126">
        <f>SUM(AH5:AH30)</f>
        <v>4442583322</v>
      </c>
      <c r="AF31" s="124"/>
      <c r="AG31" s="124"/>
      <c r="AH31" s="125"/>
      <c r="AI31" s="126">
        <f>SUM(AL5:AL30)</f>
        <v>4406687736.2600002</v>
      </c>
      <c r="AJ31" s="124"/>
      <c r="AK31" s="124"/>
      <c r="AL31" s="125"/>
      <c r="AM31" s="126">
        <f>SUM(AP5:AP30)</f>
        <v>4439827912</v>
      </c>
      <c r="AN31" s="124"/>
      <c r="AO31" s="124"/>
      <c r="AP31" s="125"/>
      <c r="AQ31" s="126">
        <f>SUM(AT5:AT30)</f>
        <v>4428784385</v>
      </c>
      <c r="AR31" s="124"/>
      <c r="AS31" s="124"/>
      <c r="AT31" s="125"/>
      <c r="AU31" s="126">
        <f>SUM(AX5:AX30)</f>
        <v>4418239078</v>
      </c>
      <c r="AV31" s="124"/>
      <c r="AW31" s="124"/>
      <c r="AX31" s="125"/>
      <c r="AY31" s="136">
        <f>SUM(BB5:BB30)</f>
        <v>4460357107</v>
      </c>
      <c r="AZ31" s="137"/>
      <c r="BA31" s="137"/>
      <c r="BB31" s="138"/>
      <c r="BC31" s="126">
        <f>SUM(BF5:BF30)</f>
        <v>4443570456</v>
      </c>
      <c r="BD31" s="124"/>
      <c r="BE31" s="124"/>
      <c r="BF31" s="125"/>
      <c r="BG31" s="126">
        <f>SUM(BJ5:BJ30)</f>
        <v>4410568375</v>
      </c>
      <c r="BH31" s="124"/>
      <c r="BI31" s="124"/>
      <c r="BJ31" s="125"/>
      <c r="BK31" s="142">
        <f>SUM(BN5:BN30)</f>
        <v>4065199311</v>
      </c>
      <c r="BL31" s="143"/>
      <c r="BM31" s="143"/>
      <c r="BN31" s="144"/>
      <c r="BO31" s="142">
        <f>SUM(BR5:BR30)</f>
        <v>4489541220</v>
      </c>
      <c r="BP31" s="143"/>
      <c r="BQ31" s="143"/>
      <c r="BR31" s="144"/>
      <c r="BS31" s="126">
        <f>SUM(BV5:BV30)</f>
        <v>4418911175</v>
      </c>
      <c r="BT31" s="124"/>
      <c r="BU31" s="122"/>
      <c r="BV31" s="125"/>
      <c r="BW31" s="126">
        <f>SUM(BZ5:BZ30)</f>
        <v>4270954713</v>
      </c>
      <c r="BX31" s="124"/>
      <c r="BY31" s="124"/>
      <c r="BZ31" s="125"/>
      <c r="CA31" s="132">
        <f>SUM(CD5:CD30)</f>
        <v>4446296691.79</v>
      </c>
      <c r="CB31" s="130"/>
      <c r="CC31" s="130"/>
      <c r="CD31" s="131"/>
      <c r="CE31" s="132">
        <f>SUM(CH5:CH30)</f>
        <v>0</v>
      </c>
      <c r="CF31" s="130"/>
      <c r="CG31" s="130"/>
      <c r="CH31" s="131"/>
      <c r="CI31" s="139">
        <f>SUM(CL5:CL30)</f>
        <v>0</v>
      </c>
      <c r="CJ31" s="140"/>
      <c r="CK31" s="140"/>
      <c r="CL31" s="141"/>
      <c r="CM31" s="126">
        <f>SUM(CP5:CP30)</f>
        <v>4483768759</v>
      </c>
      <c r="CN31" s="124"/>
      <c r="CO31" s="124"/>
      <c r="CP31" s="125"/>
      <c r="CQ31" s="126">
        <f>SUM(CT5:CT30)</f>
        <v>4419511348</v>
      </c>
      <c r="CR31" s="124"/>
      <c r="CS31" s="124"/>
      <c r="CT31" s="125"/>
      <c r="CU31" s="126">
        <f>SUM(CX5:CX30)</f>
        <v>4426988260</v>
      </c>
      <c r="CV31" s="124"/>
      <c r="CW31" s="124"/>
      <c r="CX31" s="125"/>
      <c r="CY31" s="126">
        <f>SUM(DB5:DB30)</f>
        <v>4443784070</v>
      </c>
      <c r="CZ31" s="124"/>
      <c r="DA31" s="124"/>
      <c r="DB31" s="125"/>
      <c r="DC31" s="126">
        <f>SUM(DF5:DF30)</f>
        <v>4209905057</v>
      </c>
      <c r="DD31" s="124"/>
      <c r="DE31" s="124"/>
      <c r="DF31" s="125"/>
      <c r="DG31" s="132">
        <f>SUM(DJ5:DJ30)</f>
        <v>0</v>
      </c>
      <c r="DH31" s="130"/>
      <c r="DI31" s="130"/>
      <c r="DJ31" s="131"/>
      <c r="DK31" s="126">
        <f>SUM(DN5:DN30)</f>
        <v>4428721540</v>
      </c>
      <c r="DL31" s="124"/>
      <c r="DM31" s="124"/>
      <c r="DN31" s="125"/>
      <c r="DO31" s="126">
        <f>SUM(DR5:DR30)</f>
        <v>4409715330</v>
      </c>
      <c r="DP31" s="124"/>
      <c r="DQ31" s="124"/>
      <c r="DR31" s="125"/>
      <c r="DS31" s="126">
        <f>SUM(DV5:DV30)</f>
        <v>4489200274.5100002</v>
      </c>
      <c r="DT31" s="124"/>
      <c r="DU31" s="124"/>
      <c r="DV31" s="125"/>
      <c r="DW31" s="126">
        <f>SUM(DZ5:DZ30)</f>
        <v>4293562396</v>
      </c>
      <c r="DX31" s="124"/>
      <c r="DY31" s="124"/>
      <c r="DZ31" s="125"/>
      <c r="EA31" s="126">
        <f>SUM(ED5:ED30)</f>
        <v>4459427982</v>
      </c>
      <c r="EB31" s="124"/>
      <c r="EC31" s="124"/>
      <c r="ED31" s="125"/>
      <c r="EE31" s="126">
        <f>SUM(EH5:EH30)</f>
        <v>4443702103</v>
      </c>
      <c r="EF31" s="124"/>
      <c r="EG31" s="124"/>
      <c r="EH31" s="125"/>
      <c r="EI31" s="126">
        <f>SUM(EL5:EL30)</f>
        <v>4415377031</v>
      </c>
      <c r="EJ31" s="124"/>
      <c r="EK31" s="124"/>
      <c r="EL31" s="125"/>
      <c r="EM31" s="126">
        <f>SUM(EP5:EP30)</f>
        <v>4162219293</v>
      </c>
      <c r="EN31" s="124"/>
      <c r="EO31" s="124"/>
      <c r="EP31" s="125"/>
      <c r="EQ31" s="126">
        <f>SUM(ET5:ET30)</f>
        <v>4571221529</v>
      </c>
      <c r="ER31" s="124"/>
      <c r="ES31" s="124"/>
      <c r="ET31" s="125"/>
      <c r="EU31" s="126">
        <f>SUM(EX5:EX30)</f>
        <v>4412638649</v>
      </c>
      <c r="EV31" s="124"/>
      <c r="EW31" s="124"/>
      <c r="EX31" s="125"/>
      <c r="EY31" s="126">
        <f>SUM(FB5:FB30)</f>
        <v>4431520172</v>
      </c>
      <c r="EZ31" s="124"/>
      <c r="FA31" s="124"/>
      <c r="FB31" s="125"/>
      <c r="FC31" s="126">
        <f>SUM(FF5:FF30)</f>
        <v>4424456054</v>
      </c>
      <c r="FD31" s="124"/>
      <c r="FE31" s="124"/>
      <c r="FF31" s="125"/>
      <c r="FG31" s="126">
        <f>SUM(FJ5:FJ30)</f>
        <v>4402356816</v>
      </c>
      <c r="FH31" s="124"/>
      <c r="FI31" s="124"/>
      <c r="FJ31" s="125"/>
      <c r="FK31" s="126">
        <f>SUM(FN5:FN30)</f>
        <v>4409367131</v>
      </c>
      <c r="FL31" s="124"/>
      <c r="FM31" s="124"/>
      <c r="FN31" s="125"/>
      <c r="FO31" s="132">
        <f>SUM(FR5:FR30)</f>
        <v>0</v>
      </c>
      <c r="FP31" s="130"/>
      <c r="FQ31" s="130"/>
      <c r="FR31" s="131"/>
    </row>
    <row r="32" spans="1:174" ht="13.8" x14ac:dyDescent="0.25">
      <c r="A32" s="26"/>
      <c r="B32" s="27" t="s">
        <v>102</v>
      </c>
      <c r="C32" s="26"/>
      <c r="D32" s="26"/>
      <c r="E32" s="28"/>
      <c r="F32" s="27">
        <v>0.28999999999999998</v>
      </c>
      <c r="G32" s="26"/>
      <c r="H32" s="26"/>
      <c r="I32" s="28"/>
      <c r="J32" s="27">
        <v>0.28999999999999998</v>
      </c>
      <c r="K32" s="26"/>
      <c r="L32" s="26"/>
      <c r="M32" s="28"/>
      <c r="N32" s="27">
        <v>0.28999999999999998</v>
      </c>
      <c r="O32" s="26"/>
      <c r="P32" s="26"/>
      <c r="Q32" s="28"/>
      <c r="R32" s="27">
        <v>0.28999999999999998</v>
      </c>
      <c r="S32" s="26"/>
      <c r="T32" s="26"/>
      <c r="U32" s="28"/>
      <c r="V32" s="27">
        <v>0.28999999999999998</v>
      </c>
      <c r="W32" s="26"/>
      <c r="X32" s="26"/>
      <c r="Y32" s="28"/>
      <c r="Z32" s="27">
        <v>0.28999999999999998</v>
      </c>
      <c r="AA32" s="26"/>
      <c r="AB32" s="26"/>
      <c r="AC32" s="28"/>
      <c r="AD32" s="70">
        <v>0.28999999999999998</v>
      </c>
      <c r="AE32" s="26"/>
      <c r="AF32" s="26"/>
      <c r="AG32" s="28"/>
      <c r="AH32" s="70">
        <v>0.28999999999999998</v>
      </c>
      <c r="AI32" s="26"/>
      <c r="AJ32" s="26"/>
      <c r="AK32" s="28"/>
      <c r="AL32" s="70">
        <v>0.28999999999999998</v>
      </c>
      <c r="AM32" s="26"/>
      <c r="AN32" s="26"/>
      <c r="AO32" s="97"/>
      <c r="AP32" s="70">
        <v>0.28999999999999998</v>
      </c>
      <c r="AQ32" s="26"/>
      <c r="AR32" s="26"/>
      <c r="AS32" s="28"/>
      <c r="AT32" s="70">
        <v>0.28999999999999998</v>
      </c>
      <c r="AU32" s="26"/>
      <c r="AV32" s="26"/>
      <c r="AW32" s="28"/>
      <c r="AX32" s="70">
        <v>0.28999999999999998</v>
      </c>
      <c r="AY32" s="26"/>
      <c r="AZ32" s="26"/>
      <c r="BA32" s="28"/>
      <c r="BB32" s="70">
        <v>0.28999999999999998</v>
      </c>
      <c r="BC32" s="26"/>
      <c r="BD32" s="26"/>
      <c r="BE32" s="28"/>
      <c r="BF32" s="70">
        <v>0.28999999999999998</v>
      </c>
      <c r="BG32" s="26"/>
      <c r="BH32" s="26"/>
      <c r="BI32" s="28"/>
      <c r="BJ32" s="27">
        <v>0.28999999999999998</v>
      </c>
      <c r="BK32" s="26"/>
      <c r="BL32" s="26"/>
      <c r="BM32" s="28"/>
      <c r="BN32" s="70">
        <v>0.28999999999999998</v>
      </c>
      <c r="BO32" s="26"/>
      <c r="BP32" s="26"/>
      <c r="BQ32" s="28"/>
      <c r="BR32" s="70">
        <v>0.28999999999999998</v>
      </c>
      <c r="BS32" s="26"/>
      <c r="BT32" s="26"/>
      <c r="BU32" s="28"/>
      <c r="BV32" s="70">
        <v>0.28999999999999998</v>
      </c>
      <c r="BW32" s="26"/>
      <c r="BX32" s="26"/>
      <c r="BY32" s="28"/>
      <c r="BZ32" s="70">
        <v>0.28999999999999998</v>
      </c>
      <c r="CA32" s="26"/>
      <c r="CB32" s="26"/>
      <c r="CC32" s="28"/>
      <c r="CD32" s="70">
        <v>0.28999999999999998</v>
      </c>
      <c r="CE32" s="112"/>
      <c r="CF32" s="112"/>
      <c r="CG32" s="113"/>
      <c r="CH32" s="114"/>
      <c r="CI32" s="112"/>
      <c r="CJ32" s="112"/>
      <c r="CK32" s="113"/>
      <c r="CL32" s="114"/>
      <c r="CM32" s="26"/>
      <c r="CN32" s="26"/>
      <c r="CO32" s="28"/>
      <c r="CP32" s="27">
        <v>0.28999999999999998</v>
      </c>
      <c r="CQ32" s="26"/>
      <c r="CR32" s="26"/>
      <c r="CS32" s="28"/>
      <c r="CT32" s="27">
        <v>0.28999999999999998</v>
      </c>
      <c r="CU32" s="26"/>
      <c r="CV32" s="26"/>
      <c r="CW32" s="28"/>
      <c r="CX32" s="27">
        <v>0.28999999999999998</v>
      </c>
      <c r="CY32" s="26"/>
      <c r="CZ32" s="26"/>
      <c r="DA32" s="28"/>
      <c r="DB32" s="27">
        <v>0.28999999999999998</v>
      </c>
      <c r="DC32" s="26"/>
      <c r="DD32" s="26"/>
      <c r="DE32" s="28"/>
      <c r="DF32" s="27">
        <v>0.28999999999999998</v>
      </c>
      <c r="DG32" s="112"/>
      <c r="DH32" s="112"/>
      <c r="DI32" s="113"/>
      <c r="DJ32" s="118"/>
      <c r="DK32" s="26"/>
      <c r="DL32" s="26"/>
      <c r="DM32" s="28"/>
      <c r="DN32" s="27">
        <v>0.28999999999999998</v>
      </c>
      <c r="DO32" s="26"/>
      <c r="DP32" s="26"/>
      <c r="DQ32" s="28"/>
      <c r="DR32" s="27">
        <v>0.28999999999999998</v>
      </c>
      <c r="DS32" s="26"/>
      <c r="DT32" s="26"/>
      <c r="DU32" s="28"/>
      <c r="DV32" s="27">
        <v>0.28999999999999998</v>
      </c>
      <c r="DW32" s="26"/>
      <c r="DX32" s="26"/>
      <c r="DY32" s="28"/>
      <c r="DZ32" s="27">
        <v>0.28999999999999998</v>
      </c>
      <c r="EA32" s="26"/>
      <c r="EB32" s="26"/>
      <c r="EC32" s="28"/>
      <c r="ED32" s="27">
        <v>0.28999999999999998</v>
      </c>
      <c r="EE32" s="26"/>
      <c r="EF32" s="26"/>
      <c r="EG32" s="28"/>
      <c r="EH32" s="27">
        <v>0.28999999999999998</v>
      </c>
      <c r="EI32" s="26"/>
      <c r="EJ32" s="26"/>
      <c r="EK32" s="28"/>
      <c r="EL32" s="27">
        <v>0.28000000000000003</v>
      </c>
      <c r="EM32" s="26"/>
      <c r="EN32" s="26"/>
      <c r="EO32" s="28"/>
      <c r="EP32" s="27">
        <v>0.28999999999999998</v>
      </c>
      <c r="EQ32" s="26"/>
      <c r="ER32" s="26"/>
      <c r="ES32" s="28"/>
      <c r="ET32" s="27">
        <v>0.28999999999999998</v>
      </c>
      <c r="EU32" s="26"/>
      <c r="EV32" s="26"/>
      <c r="EW32" s="28"/>
      <c r="EX32" s="27">
        <v>0.28999999999999998</v>
      </c>
      <c r="EY32" s="26"/>
      <c r="EZ32" s="26"/>
      <c r="FA32" s="28"/>
      <c r="FB32" s="27">
        <v>0.28000000000000003</v>
      </c>
      <c r="FC32" s="26"/>
      <c r="FD32" s="26"/>
      <c r="FE32" s="28"/>
      <c r="FF32" s="27">
        <v>0.28999999999999998</v>
      </c>
      <c r="FG32" s="26"/>
      <c r="FH32" s="26"/>
      <c r="FI32" s="28"/>
      <c r="FJ32" s="27">
        <v>0.28999999999999998</v>
      </c>
      <c r="FK32" s="26"/>
      <c r="FL32" s="26"/>
      <c r="FM32" s="28"/>
      <c r="FN32" s="27">
        <v>0.25</v>
      </c>
      <c r="FO32" s="112"/>
      <c r="FP32" s="112"/>
      <c r="FQ32" s="113"/>
      <c r="FR32" s="118"/>
    </row>
    <row r="33" spans="1:174" ht="13.8" x14ac:dyDescent="0.25">
      <c r="A33" s="26"/>
      <c r="B33" s="27" t="s">
        <v>103</v>
      </c>
      <c r="C33" s="26"/>
      <c r="D33" s="26"/>
      <c r="E33" s="26"/>
      <c r="F33" s="66">
        <v>0.05</v>
      </c>
      <c r="G33" s="26"/>
      <c r="H33" s="26"/>
      <c r="I33" s="26"/>
      <c r="J33" s="66">
        <v>0.05</v>
      </c>
      <c r="K33" s="26"/>
      <c r="L33" s="26"/>
      <c r="M33" s="26"/>
      <c r="N33" s="66">
        <v>0.05</v>
      </c>
      <c r="O33" s="26"/>
      <c r="P33" s="26"/>
      <c r="Q33" s="26"/>
      <c r="R33" s="66">
        <v>0.05</v>
      </c>
      <c r="S33" s="26"/>
      <c r="T33" s="26"/>
      <c r="U33" s="26"/>
      <c r="V33" s="66">
        <v>0.05</v>
      </c>
      <c r="W33" s="26"/>
      <c r="X33" s="26"/>
      <c r="Y33" s="26"/>
      <c r="Z33" s="66">
        <v>0.05</v>
      </c>
      <c r="AA33" s="26"/>
      <c r="AB33" s="26"/>
      <c r="AC33" s="26"/>
      <c r="AD33" s="71">
        <v>0.05</v>
      </c>
      <c r="AE33" s="26"/>
      <c r="AF33" s="26"/>
      <c r="AG33" s="26"/>
      <c r="AH33" s="71">
        <v>0.05</v>
      </c>
      <c r="AI33" s="26"/>
      <c r="AJ33" s="26"/>
      <c r="AK33" s="26"/>
      <c r="AL33" s="71">
        <v>0.05</v>
      </c>
      <c r="AM33" s="26"/>
      <c r="AN33" s="26"/>
      <c r="AO33" s="98"/>
      <c r="AP33" s="71">
        <v>0.05</v>
      </c>
      <c r="AQ33" s="26"/>
      <c r="AR33" s="26"/>
      <c r="AS33" s="26"/>
      <c r="AT33" s="71">
        <v>0.05</v>
      </c>
      <c r="AU33" s="26"/>
      <c r="AV33" s="26"/>
      <c r="AW33" s="26"/>
      <c r="AX33" s="71">
        <v>0.05</v>
      </c>
      <c r="AY33" s="26"/>
      <c r="AZ33" s="26"/>
      <c r="BA33" s="26"/>
      <c r="BB33" s="71">
        <v>0.05</v>
      </c>
      <c r="BC33" s="26"/>
      <c r="BD33" s="26"/>
      <c r="BE33" s="26"/>
      <c r="BF33" s="71">
        <v>0.05</v>
      </c>
      <c r="BG33" s="26"/>
      <c r="BH33" s="26"/>
      <c r="BI33" s="26"/>
      <c r="BJ33" s="66">
        <v>0.05</v>
      </c>
      <c r="BK33" s="26"/>
      <c r="BL33" s="26"/>
      <c r="BM33" s="26"/>
      <c r="BN33" s="71">
        <v>0.05</v>
      </c>
      <c r="BO33" s="26"/>
      <c r="BP33" s="26"/>
      <c r="BQ33" s="26"/>
      <c r="BR33" s="71">
        <v>0.05</v>
      </c>
      <c r="BS33" s="26"/>
      <c r="BT33" s="26"/>
      <c r="BU33" s="26"/>
      <c r="BV33" s="71">
        <v>0.05</v>
      </c>
      <c r="BW33" s="26"/>
      <c r="BX33" s="26"/>
      <c r="BY33" s="26"/>
      <c r="BZ33" s="71">
        <v>0.05</v>
      </c>
      <c r="CA33" s="26"/>
      <c r="CB33" s="26"/>
      <c r="CC33" s="26"/>
      <c r="CD33" s="71">
        <v>0.05</v>
      </c>
      <c r="CE33" s="112"/>
      <c r="CF33" s="112"/>
      <c r="CG33" s="112"/>
      <c r="CH33" s="115"/>
      <c r="CI33" s="112"/>
      <c r="CJ33" s="112"/>
      <c r="CK33" s="112"/>
      <c r="CL33" s="115"/>
      <c r="CM33" s="26"/>
      <c r="CN33" s="26"/>
      <c r="CO33" s="26"/>
      <c r="CP33" s="29">
        <v>0.05</v>
      </c>
      <c r="CQ33" s="26"/>
      <c r="CR33" s="26"/>
      <c r="CS33" s="26"/>
      <c r="CT33" s="29">
        <v>0.05</v>
      </c>
      <c r="CU33" s="26"/>
      <c r="CV33" s="26"/>
      <c r="CW33" s="26"/>
      <c r="CX33" s="29">
        <v>0.05</v>
      </c>
      <c r="CY33" s="26"/>
      <c r="CZ33" s="26"/>
      <c r="DA33" s="26"/>
      <c r="DB33" s="66">
        <v>0.05</v>
      </c>
      <c r="DC33" s="26"/>
      <c r="DD33" s="26"/>
      <c r="DE33" s="26"/>
      <c r="DF33" s="66">
        <v>0.05</v>
      </c>
      <c r="DG33" s="112"/>
      <c r="DH33" s="112"/>
      <c r="DI33" s="112"/>
      <c r="DJ33" s="120"/>
      <c r="DK33" s="26"/>
      <c r="DL33" s="26"/>
      <c r="DM33" s="26"/>
      <c r="DN33" s="66">
        <v>0.05</v>
      </c>
      <c r="DO33" s="26"/>
      <c r="DP33" s="26"/>
      <c r="DQ33" s="26"/>
      <c r="DR33" s="66">
        <v>0.05</v>
      </c>
      <c r="DS33" s="26"/>
      <c r="DT33" s="26"/>
      <c r="DU33" s="26"/>
      <c r="DV33" s="66">
        <v>0.05</v>
      </c>
      <c r="DW33" s="26"/>
      <c r="DX33" s="26"/>
      <c r="DY33" s="26"/>
      <c r="DZ33" s="66">
        <v>0.05</v>
      </c>
      <c r="EA33" s="26"/>
      <c r="EB33" s="26"/>
      <c r="EC33" s="26"/>
      <c r="ED33" s="66">
        <v>0.05</v>
      </c>
      <c r="EE33" s="26"/>
      <c r="EF33" s="26"/>
      <c r="EG33" s="26"/>
      <c r="EH33" s="66">
        <v>0.05</v>
      </c>
      <c r="EI33" s="26"/>
      <c r="EJ33" s="26"/>
      <c r="EK33" s="26"/>
      <c r="EL33" s="66">
        <v>0.01</v>
      </c>
      <c r="EM33" s="26"/>
      <c r="EN33" s="26"/>
      <c r="EO33" s="26"/>
      <c r="EP33" s="66">
        <v>0.05</v>
      </c>
      <c r="EQ33" s="26"/>
      <c r="ER33" s="26"/>
      <c r="ES33" s="26"/>
      <c r="ET33" s="66">
        <v>0.05</v>
      </c>
      <c r="EU33" s="26"/>
      <c r="EV33" s="26"/>
      <c r="EW33" s="26"/>
      <c r="EX33" s="66">
        <v>0.05</v>
      </c>
      <c r="EY33" s="26"/>
      <c r="EZ33" s="26"/>
      <c r="FA33" s="26"/>
      <c r="FB33" s="66">
        <v>0.04</v>
      </c>
      <c r="FC33" s="26"/>
      <c r="FD33" s="26"/>
      <c r="FE33" s="26"/>
      <c r="FF33" s="66">
        <v>0.05</v>
      </c>
      <c r="FG33" s="26"/>
      <c r="FH33" s="26"/>
      <c r="FI33" s="26"/>
      <c r="FJ33" s="66">
        <v>0.05</v>
      </c>
      <c r="FK33" s="26"/>
      <c r="FL33" s="26"/>
      <c r="FM33" s="26"/>
      <c r="FN33" s="66">
        <v>0.09</v>
      </c>
      <c r="FO33" s="112"/>
      <c r="FP33" s="112"/>
      <c r="FQ33" s="112"/>
      <c r="FR33" s="120"/>
    </row>
    <row r="34" spans="1:174" ht="15" customHeight="1" x14ac:dyDescent="0.25">
      <c r="F34" s="27">
        <f>SUM(F32:F33)</f>
        <v>0.33999999999999997</v>
      </c>
      <c r="J34" s="27">
        <f>SUM(J32:J33)</f>
        <v>0.33999999999999997</v>
      </c>
      <c r="N34" s="27">
        <f>SUM(N32:N33)</f>
        <v>0.33999999999999997</v>
      </c>
      <c r="R34" s="27">
        <f>SUM(R32:R33)</f>
        <v>0.33999999999999997</v>
      </c>
      <c r="V34" s="27">
        <f>SUM(V32:V33)</f>
        <v>0.33999999999999997</v>
      </c>
      <c r="Z34" s="27">
        <f>SUM(Z32:Z33)</f>
        <v>0.33999999999999997</v>
      </c>
      <c r="AD34" s="27">
        <f>SUM(AD32:AD33)</f>
        <v>0.33999999999999997</v>
      </c>
      <c r="AH34" s="27">
        <f>SUM(AH32:AH33)</f>
        <v>0.33999999999999997</v>
      </c>
      <c r="AL34" s="27">
        <f>SUM(AL32:AL33)</f>
        <v>0.33999999999999997</v>
      </c>
      <c r="AO34" s="99"/>
      <c r="AP34" s="27">
        <f>SUM(AP32:AP33)</f>
        <v>0.33999999999999997</v>
      </c>
      <c r="AT34" s="27">
        <f>SUM(AT32:AT33)</f>
        <v>0.33999999999999997</v>
      </c>
      <c r="AX34" s="27">
        <f>SUM(AX32:AX33)</f>
        <v>0.33999999999999997</v>
      </c>
      <c r="BB34" s="27">
        <f>SUM(BB32:BB33)</f>
        <v>0.33999999999999997</v>
      </c>
      <c r="BF34" s="27">
        <f>SUM(BF32:BF33)</f>
        <v>0.33999999999999997</v>
      </c>
      <c r="BJ34" s="27">
        <f>SUM(BJ32:BJ33)</f>
        <v>0.33999999999999997</v>
      </c>
      <c r="BN34" s="27">
        <f>SUM(BN32:BN33)</f>
        <v>0.33999999999999997</v>
      </c>
      <c r="BR34" s="27">
        <f>SUM(BR32:BR33)</f>
        <v>0.33999999999999997</v>
      </c>
      <c r="BV34" s="27">
        <f>SUM(BV32:BV33)</f>
        <v>0.33999999999999997</v>
      </c>
      <c r="BZ34" s="27">
        <f>SUM(BZ32:BZ33)</f>
        <v>0.33999999999999997</v>
      </c>
      <c r="CD34" s="27">
        <f>SUM(CD32:CD33)</f>
        <v>0.33999999999999997</v>
      </c>
      <c r="CG34" s="117"/>
      <c r="CH34" s="118">
        <f>SUM(CH32:CH33)</f>
        <v>0</v>
      </c>
      <c r="CL34" s="118">
        <f>SUM(CL32:CL33)</f>
        <v>0</v>
      </c>
      <c r="CP34" s="27">
        <f>SUM(CP32:CP33)</f>
        <v>0.33999999999999997</v>
      </c>
      <c r="CT34" s="27">
        <f>SUM(CT32:CT33)</f>
        <v>0.33999999999999997</v>
      </c>
      <c r="CX34" s="27">
        <f>SUM(CX32:CX33)</f>
        <v>0.33999999999999997</v>
      </c>
      <c r="DB34" s="27">
        <f>SUM(DB32:DB33)</f>
        <v>0.33999999999999997</v>
      </c>
      <c r="DF34" s="27">
        <f>SUM(DF32:DF33)</f>
        <v>0.33999999999999997</v>
      </c>
      <c r="DJ34" s="118">
        <f>SUM(DJ32:DJ33)</f>
        <v>0</v>
      </c>
      <c r="DN34" s="27">
        <f>SUM(DN32:DN33)</f>
        <v>0.33999999999999997</v>
      </c>
      <c r="DR34" s="27">
        <f>SUM(DR32:DR33)</f>
        <v>0.33999999999999997</v>
      </c>
      <c r="DV34" s="27">
        <f>SUM(DV32:DV33)</f>
        <v>0.33999999999999997</v>
      </c>
      <c r="DZ34" s="27">
        <f>SUM(DZ32:DZ33)</f>
        <v>0.33999999999999997</v>
      </c>
      <c r="ED34" s="27">
        <f>SUM(ED32:ED33)</f>
        <v>0.33999999999999997</v>
      </c>
      <c r="EH34" s="27">
        <f>SUM(EH32:EH33)</f>
        <v>0.33999999999999997</v>
      </c>
      <c r="EL34" s="27">
        <f>SUM(EL32:EL33)</f>
        <v>0.29000000000000004</v>
      </c>
      <c r="EP34" s="27">
        <f>SUM(EP32:EP33)</f>
        <v>0.33999999999999997</v>
      </c>
      <c r="ET34" s="27">
        <f>SUM(ET32:ET33)</f>
        <v>0.33999999999999997</v>
      </c>
      <c r="EX34" s="27">
        <f>SUM(EX32:EX33)</f>
        <v>0.33999999999999997</v>
      </c>
      <c r="FB34" s="27">
        <f>SUM(FB32:FB33)</f>
        <v>0.32</v>
      </c>
      <c r="FF34" s="27">
        <f>SUM(FF32:FF33)</f>
        <v>0.33999999999999997</v>
      </c>
      <c r="FJ34" s="27">
        <f>SUM(FJ32:FJ33)</f>
        <v>0.33999999999999997</v>
      </c>
      <c r="FN34" s="27">
        <f>SUM(FN32:FN33)</f>
        <v>0.33999999999999997</v>
      </c>
      <c r="FR34" s="118">
        <f>SUM(FR32:FR33)</f>
        <v>0</v>
      </c>
    </row>
    <row r="35" spans="1:174" ht="15" customHeight="1" x14ac:dyDescent="0.25">
      <c r="V35" s="86"/>
      <c r="AP35" s="92"/>
      <c r="AT35" s="89"/>
      <c r="BF35" s="86"/>
      <c r="BJ35" s="93"/>
      <c r="CD35" s="89"/>
      <c r="CG35" s="117"/>
    </row>
    <row r="36" spans="1:174" ht="15" customHeight="1" x14ac:dyDescent="0.25">
      <c r="BN36" s="89"/>
      <c r="BR36" s="89"/>
      <c r="CD36" s="103">
        <v>4446302948</v>
      </c>
      <c r="CM36" s="95"/>
      <c r="CN36" s="95"/>
      <c r="CO36" s="95"/>
      <c r="CP36" s="96"/>
    </row>
  </sheetData>
  <mergeCells count="129">
    <mergeCell ref="BC31:BF31"/>
    <mergeCell ref="BC3:BF3"/>
    <mergeCell ref="CM2:CP2"/>
    <mergeCell ref="CM3:CP3"/>
    <mergeCell ref="CM31:CP31"/>
    <mergeCell ref="BW2:BZ2"/>
    <mergeCell ref="BW3:BZ3"/>
    <mergeCell ref="BW31:BZ31"/>
    <mergeCell ref="CA2:CD2"/>
    <mergeCell ref="CA3:CD3"/>
    <mergeCell ref="CA31:CD31"/>
    <mergeCell ref="BO2:BR2"/>
    <mergeCell ref="BO3:BR3"/>
    <mergeCell ref="BO31:BR31"/>
    <mergeCell ref="BS2:BV2"/>
    <mergeCell ref="BS3:BV3"/>
    <mergeCell ref="BS31:BV31"/>
    <mergeCell ref="BG2:BJ2"/>
    <mergeCell ref="BG3:BJ3"/>
    <mergeCell ref="BG31:BJ31"/>
    <mergeCell ref="BK2:BN2"/>
    <mergeCell ref="BK3:BN3"/>
    <mergeCell ref="BK31:BN31"/>
    <mergeCell ref="CQ2:CT2"/>
    <mergeCell ref="CQ3:CT3"/>
    <mergeCell ref="CQ31:CT31"/>
    <mergeCell ref="CE2:CH2"/>
    <mergeCell ref="CE3:CH3"/>
    <mergeCell ref="CE31:CH31"/>
    <mergeCell ref="CI2:CL2"/>
    <mergeCell ref="CI3:CL3"/>
    <mergeCell ref="CI31:CL31"/>
    <mergeCell ref="AI2:AL2"/>
    <mergeCell ref="AM2:AP2"/>
    <mergeCell ref="AQ2:AT2"/>
    <mergeCell ref="AU2:AX2"/>
    <mergeCell ref="AY2:BB2"/>
    <mergeCell ref="AE3:AH3"/>
    <mergeCell ref="W2:Z2"/>
    <mergeCell ref="AA2:AD2"/>
    <mergeCell ref="AE2:AH2"/>
    <mergeCell ref="AI3:AL3"/>
    <mergeCell ref="W3:Z3"/>
    <mergeCell ref="AA3:AD3"/>
    <mergeCell ref="AM31:AP31"/>
    <mergeCell ref="AQ31:AT31"/>
    <mergeCell ref="AU31:AX31"/>
    <mergeCell ref="AE31:AH31"/>
    <mergeCell ref="AI31:AL31"/>
    <mergeCell ref="AM3:AP3"/>
    <mergeCell ref="AQ3:AT3"/>
    <mergeCell ref="AU3:AX3"/>
    <mergeCell ref="AY3:BB3"/>
    <mergeCell ref="AY31:BB31"/>
    <mergeCell ref="CU2:CX2"/>
    <mergeCell ref="CU3:CX3"/>
    <mergeCell ref="CU31:CX31"/>
    <mergeCell ref="CY2:DB2"/>
    <mergeCell ref="CY3:DB3"/>
    <mergeCell ref="CY31:DB31"/>
    <mergeCell ref="W31:Z31"/>
    <mergeCell ref="AA31:AD31"/>
    <mergeCell ref="C3:F3"/>
    <mergeCell ref="G3:J3"/>
    <mergeCell ref="K3:N3"/>
    <mergeCell ref="O3:R3"/>
    <mergeCell ref="S3:V3"/>
    <mergeCell ref="C31:F31"/>
    <mergeCell ref="G31:J31"/>
    <mergeCell ref="K31:N31"/>
    <mergeCell ref="O31:R31"/>
    <mergeCell ref="S31:V31"/>
    <mergeCell ref="C2:F2"/>
    <mergeCell ref="G2:J2"/>
    <mergeCell ref="K2:N2"/>
    <mergeCell ref="O2:R2"/>
    <mergeCell ref="S2:V2"/>
    <mergeCell ref="BC2:BF2"/>
    <mergeCell ref="DK2:DN2"/>
    <mergeCell ref="DK3:DN3"/>
    <mergeCell ref="DK31:DN31"/>
    <mergeCell ref="DO2:DR2"/>
    <mergeCell ref="DO3:DR3"/>
    <mergeCell ref="DO31:DR31"/>
    <mergeCell ref="DC2:DF2"/>
    <mergeCell ref="DC3:DF3"/>
    <mergeCell ref="DC31:DF31"/>
    <mergeCell ref="DG2:DJ2"/>
    <mergeCell ref="DG3:DJ3"/>
    <mergeCell ref="DG31:DJ31"/>
    <mergeCell ref="EA2:ED2"/>
    <mergeCell ref="EA3:ED3"/>
    <mergeCell ref="EA31:ED31"/>
    <mergeCell ref="EE2:EH2"/>
    <mergeCell ref="EE3:EH3"/>
    <mergeCell ref="EE31:EH31"/>
    <mergeCell ref="DS2:DV2"/>
    <mergeCell ref="DS3:DV3"/>
    <mergeCell ref="DS31:DV31"/>
    <mergeCell ref="DW2:DZ2"/>
    <mergeCell ref="DW3:DZ3"/>
    <mergeCell ref="DW31:DZ31"/>
    <mergeCell ref="EQ2:ET2"/>
    <mergeCell ref="EQ3:ET3"/>
    <mergeCell ref="EQ31:ET31"/>
    <mergeCell ref="EI2:EL2"/>
    <mergeCell ref="EI3:EL3"/>
    <mergeCell ref="EI31:EL31"/>
    <mergeCell ref="EM2:EP2"/>
    <mergeCell ref="EM3:EP3"/>
    <mergeCell ref="EM31:EP31"/>
    <mergeCell ref="EU2:EX2"/>
    <mergeCell ref="EU3:EX3"/>
    <mergeCell ref="EU31:EX31"/>
    <mergeCell ref="EY2:FB2"/>
    <mergeCell ref="EY3:FB3"/>
    <mergeCell ref="EY31:FB31"/>
    <mergeCell ref="FC2:FF2"/>
    <mergeCell ref="FC3:FF3"/>
    <mergeCell ref="FC31:FF31"/>
    <mergeCell ref="FG2:FJ2"/>
    <mergeCell ref="FG3:FJ3"/>
    <mergeCell ref="FG31:FJ31"/>
    <mergeCell ref="FK2:FN2"/>
    <mergeCell ref="FK3:FN3"/>
    <mergeCell ref="FK31:FN31"/>
    <mergeCell ref="FO2:FR2"/>
    <mergeCell ref="FO3:FR3"/>
    <mergeCell ref="FO31:FR31"/>
  </mergeCells>
  <pageMargins left="0.7" right="0.7" top="0.75" bottom="0.75" header="0" footer="0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01" operator="greaterThan" id="{97ADB37D-1E10-403F-86CF-04F353A2A2CC}">
            <xm:f>Formulario!$G$28</xm:f>
            <x14:dxf>
              <fill>
                <patternFill>
                  <bgColor rgb="FFFF0000"/>
                </patternFill>
              </fill>
            </x14:dxf>
          </x14:cfRule>
          <xm:sqref>A31:J31 FS31:XFD31 O31:DN31 DS31:ED31 EI31:ET31</xm:sqref>
        </x14:conditionalFormatting>
        <x14:conditionalFormatting xmlns:xm="http://schemas.microsoft.com/office/excel/2006/main">
          <x14:cfRule type="cellIs" priority="202" operator="greaterThan" id="{91F1087C-7E0D-4796-89F2-69DF457EBAD1}">
            <xm:f>Formulario!$G$31</xm:f>
            <x14:dxf>
              <fill>
                <patternFill patternType="solid">
                  <fgColor rgb="FFFF0000"/>
                  <bgColor rgb="FFFF0000"/>
                </patternFill>
              </fill>
            </x14:dxf>
          </x14:cfRule>
          <xm:sqref>A34:J34 FS34:XFD34 O34:DN34 DS34:ED34 EI34:ET34</xm:sqref>
        </x14:conditionalFormatting>
        <x14:conditionalFormatting xmlns:xm="http://schemas.microsoft.com/office/excel/2006/main">
          <x14:cfRule type="cellIs" priority="17" operator="greaterThan" id="{CBAD9FC1-3A67-425A-9110-06923652C966}">
            <xm:f>Formulario!$G$28</xm:f>
            <x14:dxf>
              <fill>
                <patternFill>
                  <bgColor rgb="FFFF0000"/>
                </patternFill>
              </fill>
            </x14:dxf>
          </x14:cfRule>
          <xm:sqref>EU31:EX31</xm:sqref>
        </x14:conditionalFormatting>
        <x14:conditionalFormatting xmlns:xm="http://schemas.microsoft.com/office/excel/2006/main">
          <x14:cfRule type="cellIs" priority="18" operator="greaterThan" id="{82D2B4AE-898C-4B4F-A13F-0014B6DEF20E}">
            <xm:f>Formulario!$G$31</xm:f>
            <x14:dxf>
              <fill>
                <patternFill patternType="solid">
                  <fgColor rgb="FFFF0000"/>
                  <bgColor rgb="FFFF0000"/>
                </patternFill>
              </fill>
            </x14:dxf>
          </x14:cfRule>
          <xm:sqref>EU34:EX34</xm:sqref>
        </x14:conditionalFormatting>
        <x14:conditionalFormatting xmlns:xm="http://schemas.microsoft.com/office/excel/2006/main">
          <x14:cfRule type="cellIs" priority="15" operator="greaterThan" id="{F851A03D-1DCF-44E9-A515-730D90C48623}">
            <xm:f>Formulario!$G$28</xm:f>
            <x14:dxf>
              <fill>
                <patternFill>
                  <bgColor rgb="FFFF0000"/>
                </patternFill>
              </fill>
            </x14:dxf>
          </x14:cfRule>
          <xm:sqref>EY31:FB31</xm:sqref>
        </x14:conditionalFormatting>
        <x14:conditionalFormatting xmlns:xm="http://schemas.microsoft.com/office/excel/2006/main">
          <x14:cfRule type="cellIs" priority="16" operator="greaterThan" id="{247EF22D-7261-45CC-86AC-2A61F51C2C54}">
            <xm:f>Formulario!$G$31</xm:f>
            <x14:dxf>
              <fill>
                <patternFill patternType="solid">
                  <fgColor rgb="FFFF0000"/>
                  <bgColor rgb="FFFF0000"/>
                </patternFill>
              </fill>
            </x14:dxf>
          </x14:cfRule>
          <xm:sqref>EY34:FB34</xm:sqref>
        </x14:conditionalFormatting>
        <x14:conditionalFormatting xmlns:xm="http://schemas.microsoft.com/office/excel/2006/main">
          <x14:cfRule type="cellIs" priority="13" operator="greaterThan" id="{82D8BFC3-DF70-4344-BCB6-335EDD4064A8}">
            <xm:f>Formulario!$G$28</xm:f>
            <x14:dxf>
              <fill>
                <patternFill>
                  <bgColor rgb="FFFF0000"/>
                </patternFill>
              </fill>
            </x14:dxf>
          </x14:cfRule>
          <xm:sqref>FC31:FF31</xm:sqref>
        </x14:conditionalFormatting>
        <x14:conditionalFormatting xmlns:xm="http://schemas.microsoft.com/office/excel/2006/main">
          <x14:cfRule type="cellIs" priority="14" operator="greaterThan" id="{2627479C-BA53-42B9-98EB-0C6CFC598155}">
            <xm:f>Formulario!$G$31</xm:f>
            <x14:dxf>
              <fill>
                <patternFill patternType="solid">
                  <fgColor rgb="FFFF0000"/>
                  <bgColor rgb="FFFF0000"/>
                </patternFill>
              </fill>
            </x14:dxf>
          </x14:cfRule>
          <xm:sqref>FC34:FF34</xm:sqref>
        </x14:conditionalFormatting>
        <x14:conditionalFormatting xmlns:xm="http://schemas.microsoft.com/office/excel/2006/main">
          <x14:cfRule type="cellIs" priority="11" operator="greaterThan" id="{288D42A1-57EB-4B24-AF8B-AFB6C6288FD2}">
            <xm:f>Formulario!$G$28</xm:f>
            <x14:dxf>
              <fill>
                <patternFill>
                  <bgColor rgb="FFFF0000"/>
                </patternFill>
              </fill>
            </x14:dxf>
          </x14:cfRule>
          <xm:sqref>FG31:FJ31</xm:sqref>
        </x14:conditionalFormatting>
        <x14:conditionalFormatting xmlns:xm="http://schemas.microsoft.com/office/excel/2006/main">
          <x14:cfRule type="cellIs" priority="12" operator="greaterThan" id="{7FCC9969-9B1F-4E70-BCBA-10D84D5FDCB3}">
            <xm:f>Formulario!$G$31</xm:f>
            <x14:dxf>
              <fill>
                <patternFill patternType="solid">
                  <fgColor rgb="FFFF0000"/>
                  <bgColor rgb="FFFF0000"/>
                </patternFill>
              </fill>
            </x14:dxf>
          </x14:cfRule>
          <xm:sqref>FG34:FJ34</xm:sqref>
        </x14:conditionalFormatting>
        <x14:conditionalFormatting xmlns:xm="http://schemas.microsoft.com/office/excel/2006/main">
          <x14:cfRule type="cellIs" priority="9" operator="greaterThan" id="{B707C3B5-1F8F-434E-A632-8079197E5B4F}">
            <xm:f>Formulario!$G$28</xm:f>
            <x14:dxf>
              <fill>
                <patternFill>
                  <bgColor rgb="FFFF0000"/>
                </patternFill>
              </fill>
            </x14:dxf>
          </x14:cfRule>
          <xm:sqref>FK31:FN31</xm:sqref>
        </x14:conditionalFormatting>
        <x14:conditionalFormatting xmlns:xm="http://schemas.microsoft.com/office/excel/2006/main">
          <x14:cfRule type="cellIs" priority="10" operator="greaterThan" id="{83ADEAD2-D769-4483-BFAD-A05C0C8ACF9A}">
            <xm:f>Formulario!$G$31</xm:f>
            <x14:dxf>
              <fill>
                <patternFill patternType="solid">
                  <fgColor rgb="FFFF0000"/>
                  <bgColor rgb="FFFF0000"/>
                </patternFill>
              </fill>
            </x14:dxf>
          </x14:cfRule>
          <xm:sqref>FK34:FN34</xm:sqref>
        </x14:conditionalFormatting>
        <x14:conditionalFormatting xmlns:xm="http://schemas.microsoft.com/office/excel/2006/main">
          <x14:cfRule type="cellIs" priority="7" operator="greaterThan" id="{335F2D8F-43BB-440B-AAD2-C1D29C4F69CC}">
            <xm:f>Formulario!$G$28</xm:f>
            <x14:dxf>
              <fill>
                <patternFill>
                  <bgColor rgb="FFFF0000"/>
                </patternFill>
              </fill>
            </x14:dxf>
          </x14:cfRule>
          <xm:sqref>FO31:FR31</xm:sqref>
        </x14:conditionalFormatting>
        <x14:conditionalFormatting xmlns:xm="http://schemas.microsoft.com/office/excel/2006/main">
          <x14:cfRule type="cellIs" priority="8" operator="greaterThan" id="{9B6B06AA-E11A-44DC-823B-44F7C3CAE6AA}">
            <xm:f>Formulario!$G$31</xm:f>
            <x14:dxf>
              <fill>
                <patternFill patternType="solid">
                  <fgColor rgb="FFFF0000"/>
                  <bgColor rgb="FFFF0000"/>
                </patternFill>
              </fill>
            </x14:dxf>
          </x14:cfRule>
          <xm:sqref>FO34:FR34</xm:sqref>
        </x14:conditionalFormatting>
        <x14:conditionalFormatting xmlns:xm="http://schemas.microsoft.com/office/excel/2006/main">
          <x14:cfRule type="cellIs" priority="5" operator="greaterThan" id="{BA2542AC-BD7C-44D4-9D17-FC0782F304B2}">
            <xm:f>Formulario!$G$28</xm:f>
            <x14:dxf>
              <fill>
                <patternFill>
                  <bgColor rgb="FFFF0000"/>
                </patternFill>
              </fill>
            </x14:dxf>
          </x14:cfRule>
          <xm:sqref>K31:N31</xm:sqref>
        </x14:conditionalFormatting>
        <x14:conditionalFormatting xmlns:xm="http://schemas.microsoft.com/office/excel/2006/main">
          <x14:cfRule type="cellIs" priority="6" operator="greaterThan" id="{2EEC9C72-C0FE-4EF7-BB18-6510F0F86AAE}">
            <xm:f>Formulario!$G$31</xm:f>
            <x14:dxf>
              <fill>
                <patternFill patternType="solid">
                  <fgColor rgb="FFFF0000"/>
                  <bgColor rgb="FFFF0000"/>
                </patternFill>
              </fill>
            </x14:dxf>
          </x14:cfRule>
          <xm:sqref>K34:N34</xm:sqref>
        </x14:conditionalFormatting>
        <x14:conditionalFormatting xmlns:xm="http://schemas.microsoft.com/office/excel/2006/main">
          <x14:cfRule type="cellIs" priority="3" operator="greaterThan" id="{BBF6CFB0-091E-4D6F-9F7E-EA9CC7186818}">
            <xm:f>Formulario!$G$28</xm:f>
            <x14:dxf>
              <fill>
                <patternFill>
                  <bgColor rgb="FFFF0000"/>
                </patternFill>
              </fill>
            </x14:dxf>
          </x14:cfRule>
          <xm:sqref>DO31:DR31</xm:sqref>
        </x14:conditionalFormatting>
        <x14:conditionalFormatting xmlns:xm="http://schemas.microsoft.com/office/excel/2006/main">
          <x14:cfRule type="cellIs" priority="4" operator="greaterThan" id="{2B57E849-9E9F-4964-A474-5753D212D2C2}">
            <xm:f>Formulario!$G$31</xm:f>
            <x14:dxf>
              <fill>
                <patternFill patternType="solid">
                  <fgColor rgb="FFFF0000"/>
                  <bgColor rgb="FFFF0000"/>
                </patternFill>
              </fill>
            </x14:dxf>
          </x14:cfRule>
          <xm:sqref>DO34:DR34</xm:sqref>
        </x14:conditionalFormatting>
        <x14:conditionalFormatting xmlns:xm="http://schemas.microsoft.com/office/excel/2006/main">
          <x14:cfRule type="cellIs" priority="1" operator="greaterThan" id="{29E1D60F-8EBB-4C1A-A638-902FC361050D}">
            <xm:f>Formulario!$G$28</xm:f>
            <x14:dxf>
              <fill>
                <patternFill>
                  <bgColor rgb="FFFF0000"/>
                </patternFill>
              </fill>
            </x14:dxf>
          </x14:cfRule>
          <xm:sqref>EE31:EH31</xm:sqref>
        </x14:conditionalFormatting>
        <x14:conditionalFormatting xmlns:xm="http://schemas.microsoft.com/office/excel/2006/main">
          <x14:cfRule type="cellIs" priority="2" operator="greaterThan" id="{DA3593F9-C03E-4956-8A1D-85355B19CE4F}">
            <xm:f>Formulario!$G$31</xm:f>
            <x14:dxf>
              <fill>
                <patternFill patternType="solid">
                  <fgColor rgb="FFFF0000"/>
                  <bgColor rgb="FFFF0000"/>
                </patternFill>
              </fill>
            </x14:dxf>
          </x14:cfRule>
          <xm:sqref>EE34:EH34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30"/>
  <sheetViews>
    <sheetView zoomScale="90" zoomScaleNormal="90" workbookViewId="0">
      <pane xSplit="2" ySplit="4" topLeftCell="AG13" activePane="bottomRight" state="frozen"/>
      <selection pane="topRight" activeCell="C1" sqref="C1"/>
      <selection pane="bottomLeft" activeCell="A5" sqref="A5"/>
      <selection pane="bottomRight" activeCell="AH34" sqref="AH34"/>
    </sheetView>
  </sheetViews>
  <sheetFormatPr baseColWidth="10" defaultColWidth="12.59765625" defaultRowHeight="15" customHeight="1" x14ac:dyDescent="0.25"/>
  <cols>
    <col min="1" max="1" width="4.5" customWidth="1"/>
    <col min="2" max="2" width="64.19921875" customWidth="1"/>
    <col min="3" max="3" width="19" customWidth="1"/>
    <col min="4" max="4" width="16.09765625" bestFit="1" customWidth="1"/>
    <col min="5" max="6" width="15" bestFit="1" customWidth="1"/>
    <col min="7" max="7" width="21.5" customWidth="1"/>
    <col min="8" max="8" width="18.19921875" customWidth="1"/>
    <col min="9" max="9" width="19.3984375" bestFit="1" customWidth="1"/>
    <col min="10" max="10" width="14.09765625" bestFit="1" customWidth="1"/>
    <col min="11" max="11" width="17.3984375" customWidth="1"/>
    <col min="12" max="12" width="16.59765625" bestFit="1" customWidth="1"/>
    <col min="13" max="13" width="19.69921875" bestFit="1" customWidth="1"/>
    <col min="14" max="14" width="22.59765625" bestFit="1" customWidth="1"/>
    <col min="15" max="15" width="16.09765625" bestFit="1" customWidth="1"/>
    <col min="16" max="16" width="16.19921875" bestFit="1" customWidth="1"/>
    <col min="17" max="17" width="16.19921875" customWidth="1"/>
    <col min="18" max="18" width="14.09765625" bestFit="1" customWidth="1"/>
    <col min="19" max="19" width="15.5" customWidth="1"/>
    <col min="20" max="20" width="15.69921875" bestFit="1" customWidth="1"/>
    <col min="21" max="21" width="15.09765625" bestFit="1" customWidth="1"/>
    <col min="22" max="23" width="15.19921875" bestFit="1" customWidth="1"/>
    <col min="24" max="24" width="19.69921875" customWidth="1"/>
    <col min="25" max="25" width="16.5" customWidth="1"/>
    <col min="26" max="26" width="15" customWidth="1"/>
    <col min="30" max="30" width="15.59765625" bestFit="1" customWidth="1"/>
    <col min="31" max="33" width="14.8984375" bestFit="1" customWidth="1"/>
    <col min="34" max="34" width="12.59765625" customWidth="1"/>
    <col min="36" max="36" width="12.59765625" customWidth="1"/>
    <col min="38" max="39" width="12.59765625" customWidth="1"/>
    <col min="40" max="40" width="14.8984375" bestFit="1" customWidth="1"/>
    <col min="41" max="41" width="12.59765625" customWidth="1"/>
    <col min="43" max="43" width="12.59765625" customWidth="1"/>
    <col min="45" max="45" width="12.59765625" customWidth="1"/>
  </cols>
  <sheetData>
    <row r="1" spans="1:45" ht="12.75" customHeight="1" x14ac:dyDescent="0.25">
      <c r="A1" s="30"/>
      <c r="B1" s="30"/>
      <c r="C1" s="30">
        <v>3</v>
      </c>
      <c r="D1" s="30">
        <f t="shared" ref="D1:AM1" si="0">+C1+4</f>
        <v>7</v>
      </c>
      <c r="E1" s="30">
        <f t="shared" si="0"/>
        <v>11</v>
      </c>
      <c r="F1" s="30">
        <f t="shared" si="0"/>
        <v>15</v>
      </c>
      <c r="G1" s="30">
        <f t="shared" si="0"/>
        <v>19</v>
      </c>
      <c r="H1" s="30">
        <f t="shared" si="0"/>
        <v>23</v>
      </c>
      <c r="I1" s="30">
        <f t="shared" si="0"/>
        <v>27</v>
      </c>
      <c r="J1" s="30">
        <f t="shared" si="0"/>
        <v>31</v>
      </c>
      <c r="K1" s="30">
        <f t="shared" si="0"/>
        <v>35</v>
      </c>
      <c r="L1" s="30">
        <f t="shared" si="0"/>
        <v>39</v>
      </c>
      <c r="M1" s="30">
        <f t="shared" si="0"/>
        <v>43</v>
      </c>
      <c r="N1" s="30">
        <f t="shared" si="0"/>
        <v>47</v>
      </c>
      <c r="O1" s="30">
        <f t="shared" si="0"/>
        <v>51</v>
      </c>
      <c r="P1" s="30">
        <f t="shared" si="0"/>
        <v>55</v>
      </c>
      <c r="Q1" s="30">
        <f t="shared" si="0"/>
        <v>59</v>
      </c>
      <c r="R1" s="30">
        <f t="shared" si="0"/>
        <v>63</v>
      </c>
      <c r="S1" s="30">
        <f t="shared" si="0"/>
        <v>67</v>
      </c>
      <c r="T1" s="30">
        <f t="shared" si="0"/>
        <v>71</v>
      </c>
      <c r="U1" s="30">
        <f t="shared" si="0"/>
        <v>75</v>
      </c>
      <c r="V1" s="30">
        <f t="shared" si="0"/>
        <v>79</v>
      </c>
      <c r="W1" s="30">
        <f t="shared" si="0"/>
        <v>83</v>
      </c>
      <c r="X1" s="30">
        <f t="shared" si="0"/>
        <v>87</v>
      </c>
      <c r="Y1" s="30">
        <f t="shared" si="0"/>
        <v>91</v>
      </c>
      <c r="Z1" s="30">
        <f t="shared" si="0"/>
        <v>95</v>
      </c>
      <c r="AA1" s="30">
        <f t="shared" si="0"/>
        <v>99</v>
      </c>
      <c r="AB1" s="30">
        <f t="shared" si="0"/>
        <v>103</v>
      </c>
      <c r="AC1" s="30">
        <f t="shared" si="0"/>
        <v>107</v>
      </c>
      <c r="AD1" s="30">
        <f t="shared" si="0"/>
        <v>111</v>
      </c>
      <c r="AE1" s="30">
        <f t="shared" si="0"/>
        <v>115</v>
      </c>
      <c r="AF1" s="30">
        <f t="shared" si="0"/>
        <v>119</v>
      </c>
      <c r="AG1" s="30">
        <f t="shared" si="0"/>
        <v>123</v>
      </c>
      <c r="AH1" s="30">
        <f t="shared" si="0"/>
        <v>127</v>
      </c>
      <c r="AI1" s="30">
        <f t="shared" si="0"/>
        <v>131</v>
      </c>
      <c r="AJ1" s="30">
        <f t="shared" si="0"/>
        <v>135</v>
      </c>
      <c r="AK1" s="30">
        <f t="shared" si="0"/>
        <v>139</v>
      </c>
      <c r="AL1" s="30">
        <f t="shared" si="0"/>
        <v>143</v>
      </c>
      <c r="AM1" s="30">
        <f t="shared" si="0"/>
        <v>147</v>
      </c>
      <c r="AN1" s="30">
        <f t="shared" ref="AN1" si="1">+AM1+4</f>
        <v>151</v>
      </c>
      <c r="AO1" s="30">
        <f t="shared" ref="AO1" si="2">+AN1+4</f>
        <v>155</v>
      </c>
      <c r="AP1" s="30">
        <f t="shared" ref="AP1" si="3">+AO1+4</f>
        <v>159</v>
      </c>
      <c r="AQ1" s="30">
        <f t="shared" ref="AQ1" si="4">+AP1+4</f>
        <v>163</v>
      </c>
      <c r="AR1" s="30">
        <f t="shared" ref="AR1" si="5">+AQ1+4</f>
        <v>167</v>
      </c>
      <c r="AS1" s="30">
        <f t="shared" ref="AS1" si="6">+AR1+4</f>
        <v>171</v>
      </c>
    </row>
    <row r="2" spans="1:45" ht="12.75" customHeight="1" x14ac:dyDescent="0.25">
      <c r="A2" s="9"/>
      <c r="B2" s="9"/>
      <c r="C2" s="31">
        <v>1</v>
      </c>
      <c r="D2" s="31">
        <v>2</v>
      </c>
      <c r="E2" s="31">
        <v>3</v>
      </c>
      <c r="F2" s="31">
        <v>4</v>
      </c>
      <c r="G2" s="31">
        <v>5</v>
      </c>
      <c r="H2" s="31">
        <v>6</v>
      </c>
      <c r="I2" s="31">
        <v>7</v>
      </c>
      <c r="J2" s="31">
        <v>8</v>
      </c>
      <c r="K2" s="31">
        <v>9</v>
      </c>
      <c r="L2" s="31">
        <v>10</v>
      </c>
      <c r="M2" s="31">
        <v>11</v>
      </c>
      <c r="N2" s="31">
        <v>12</v>
      </c>
      <c r="O2" s="31">
        <v>13</v>
      </c>
      <c r="P2" s="31">
        <v>14</v>
      </c>
      <c r="Q2" s="31">
        <v>15</v>
      </c>
      <c r="R2" s="31">
        <v>16</v>
      </c>
      <c r="S2" s="31">
        <v>17</v>
      </c>
      <c r="T2" s="31">
        <v>18</v>
      </c>
      <c r="U2" s="31">
        <v>19</v>
      </c>
      <c r="V2" s="31">
        <v>20</v>
      </c>
      <c r="W2" s="31">
        <v>21</v>
      </c>
      <c r="X2" s="31">
        <v>22</v>
      </c>
      <c r="Y2" s="31">
        <v>23</v>
      </c>
      <c r="Z2" s="31">
        <v>24</v>
      </c>
      <c r="AA2" s="31">
        <v>25</v>
      </c>
      <c r="AB2" s="31">
        <v>26</v>
      </c>
      <c r="AC2" s="31">
        <v>27</v>
      </c>
      <c r="AD2" s="31">
        <v>28</v>
      </c>
      <c r="AE2" s="31">
        <v>29</v>
      </c>
      <c r="AF2" s="31">
        <v>30</v>
      </c>
      <c r="AG2" s="31">
        <v>31</v>
      </c>
      <c r="AH2" s="31">
        <v>32</v>
      </c>
      <c r="AI2" s="31">
        <v>33</v>
      </c>
      <c r="AJ2" s="31">
        <v>34</v>
      </c>
      <c r="AK2" s="31">
        <v>35</v>
      </c>
      <c r="AL2" s="31">
        <v>36</v>
      </c>
      <c r="AM2" s="31">
        <v>37</v>
      </c>
      <c r="AN2" s="31">
        <v>38</v>
      </c>
      <c r="AO2" s="31">
        <v>39</v>
      </c>
      <c r="AP2" s="31">
        <v>40</v>
      </c>
      <c r="AQ2" s="31">
        <v>41</v>
      </c>
      <c r="AR2" s="31">
        <v>42</v>
      </c>
      <c r="AS2" s="31">
        <v>43</v>
      </c>
    </row>
    <row r="3" spans="1:45" ht="48.75" customHeight="1" x14ac:dyDescent="0.25">
      <c r="A3" s="9"/>
      <c r="B3" s="9"/>
      <c r="C3" s="32" t="str">
        <f>VLOOKUP(C2,Resumen!$A:$I,2,FALSE)</f>
        <v>CONSORCIO QV CORREDOR VERDE</v>
      </c>
      <c r="D3" s="33" t="str">
        <f>VLOOKUP(D2,Resumen!$A:$I,2,FALSE)</f>
        <v>CONSORCIO CS CHINCHINA 2026</v>
      </c>
      <c r="E3" s="33" t="str">
        <f>VLOOKUP(E2,Resumen!$A:$I,2,FALSE)</f>
        <v>CONSORCIO CATALUÑA</v>
      </c>
      <c r="F3" s="33" t="str">
        <f>VLOOKUP(F2,Resumen!$A:$I,2,FALSE)</f>
        <v>CONSORCIO RIO DE ORO</v>
      </c>
      <c r="G3" s="33" t="str">
        <f>VLOOKUP(G2,Resumen!$A:$I,2,FALSE)</f>
        <v>CONSORCIO CORREDOR VIAL 2026</v>
      </c>
      <c r="H3" s="33" t="str">
        <f>VLOOKUP(H2,Resumen!$A:$I,2,FALSE)</f>
        <v>CONSORCIO PBO</v>
      </c>
      <c r="I3" s="33" t="str">
        <f>VLOOKUP(I2,Resumen!$A:$I,2,FALSE)</f>
        <v>CONSORCIO GROZ 2026</v>
      </c>
      <c r="J3" s="33" t="str">
        <f>VLOOKUP(J2,Resumen!$A:$I,2,FALSE)</f>
        <v>CONSORCIO SAN ANTONIO A2I</v>
      </c>
      <c r="K3" s="33" t="str">
        <f>VLOOKUP(K2,Resumen!$A:$I,2,FALSE)</f>
        <v>CONSORCIO SENDEROS EQUIDAD</v>
      </c>
      <c r="L3" s="33" t="str">
        <f>VLOOKUP(L2,Resumen!$A:$I,2,FALSE)</f>
        <v>CONSORCIO CORREDOR VILLAMARIA</v>
      </c>
      <c r="M3" s="33" t="str">
        <f>VLOOKUP(M2,Resumen!$A:$I,2,FALSE)</f>
        <v>CONSORCIO CORREDOR III</v>
      </c>
      <c r="N3" s="33" t="str">
        <f>VLOOKUP(N2,Resumen!$A:$I,2,FALSE)</f>
        <v>BERMUDEZ SAS</v>
      </c>
      <c r="O3" s="33" t="str">
        <f>VLOOKUP(O2,Resumen!$A:$I,2,FALSE)</f>
        <v>CONSORCIO ANGULO CALDAS</v>
      </c>
      <c r="P3" s="33" t="str">
        <f>VLOOKUP(P2,Resumen!$A:$I,2,FALSE)</f>
        <v>CONSORCIO FG VERDE</v>
      </c>
      <c r="Q3" s="33" t="str">
        <f>VLOOKUP(Q2,Resumen!$A:$I,2,FALSE)</f>
        <v>CONSORCIO CH 2026</v>
      </c>
      <c r="R3" s="33" t="str">
        <f>VLOOKUP(R2,Resumen!$A:$I,2,FALSE)</f>
        <v>CONSORCIO VIAS VERDES CALDAS</v>
      </c>
      <c r="S3" s="33" t="str">
        <f>VLOOKUP(S2,Resumen!$A:$I,2,FALSE)</f>
        <v>CONSORCIO CORREDOR VERDE JJ</v>
      </c>
      <c r="T3" s="33" t="str">
        <f>VLOOKUP(T2,Resumen!$A:$I,2,FALSE)</f>
        <v>ZERMIRA S.A.S.</v>
      </c>
      <c r="U3" s="33" t="str">
        <f>VLOOKUP(U2,Resumen!$A:$I,2,FALSE)</f>
        <v>SOSDOM S.A.S</v>
      </c>
      <c r="V3" s="33" t="str">
        <f>VLOOKUP(V2,Resumen!$A:$I,2,FALSE)</f>
        <v>OMEGA INGENIERIA ASOCIADOS SAS</v>
      </c>
      <c r="W3" s="33" t="str">
        <f>VLOOKUP(W2,Resumen!$A:$I,2,FALSE)</f>
        <v>CONSORCIO MANTENIMIENTO CHINCHINA</v>
      </c>
      <c r="X3" s="33" t="str">
        <f>VLOOKUP(X2,Resumen!$A:$I,2,FALSE)</f>
        <v>CONSORCIO INFRAESTRUCTURA VILLAMARIA</v>
      </c>
      <c r="Y3" s="33" t="str">
        <f>VLOOKUP(Y2,Resumen!$A:$I,2,FALSE)</f>
        <v>LAM CONSTRUCCIONES SAS</v>
      </c>
      <c r="Z3" s="33" t="str">
        <f>VLOOKUP(Z2,Resumen!$A:$I,2,FALSE)</f>
        <v>CONSORCIO VIAL VILLAMARÍA</v>
      </c>
      <c r="AA3" s="33" t="str">
        <f>VLOOKUP(AA2,Resumen!$A:$I,2,FALSE)</f>
        <v>INVERSIONES INVASAR S.A.S.</v>
      </c>
      <c r="AB3" s="33" t="str">
        <f>VLOOKUP(AB2,Resumen!$A:$I,2,FALSE)</f>
        <v>CONSORCIO CORREDOR 2026</v>
      </c>
      <c r="AC3" s="33" t="str">
        <f>VLOOKUP(AC2,Resumen!$A:$I,2,FALSE)</f>
        <v>CONSORCIO VIAS VERDES 26</v>
      </c>
      <c r="AD3" s="33" t="str">
        <f>VLOOKUP(AD2,Resumen!$A:$I,2,FALSE)</f>
        <v>MULTINTEC</v>
      </c>
      <c r="AE3" s="33" t="str">
        <f>VLOOKUP(AE2,Resumen!$A:$I,2,FALSE)</f>
        <v>CONSORCIO CORREDOR V 2026</v>
      </c>
      <c r="AF3" s="33" t="str">
        <f>VLOOKUP(AF2,Resumen!$A:$I,2,FALSE)</f>
        <v>CONSORCIO CONSTRUVÍAS CALDAS</v>
      </c>
      <c r="AG3" s="33" t="str">
        <f>VLOOKUP(AG2,Resumen!$A:$I,2,FALSE)</f>
        <v>SOLUCIONES CIVILES DEL NORTE SAS</v>
      </c>
      <c r="AH3" s="33" t="str">
        <f>VLOOKUP(AH2,Resumen!$A:$I,2,FALSE)</f>
        <v>CONSORCIO VIA VC2026</v>
      </c>
      <c r="AI3" s="33" t="str">
        <f>VLOOKUP(AI2,Resumen!$A:$I,2,FALSE)</f>
        <v>CONSORCIO CICLOSENDERISMO</v>
      </c>
      <c r="AJ3" s="33" t="str">
        <f>VLOOKUP(AJ2,Resumen!$A:$I,2,FALSE)</f>
        <v>RETIN INGENIERIA S.A.S</v>
      </c>
      <c r="AK3" s="33" t="str">
        <f>VLOOKUP(AK2,Resumen!$A:$I,2,FALSE)</f>
        <v>CONSORCIO 2E</v>
      </c>
      <c r="AL3" s="33" t="str">
        <f>VLOOKUP(AL2,Resumen!$A:$I,2,FALSE)</f>
        <v>CONSORCIO VIA F ETAPA III 2026</v>
      </c>
      <c r="AM3" s="33" t="str">
        <f>VLOOKUP(AM2,Resumen!$A:$I,2,FALSE)</f>
        <v>CONSORCIO FJ CALDAS 2026</v>
      </c>
      <c r="AN3" s="33" t="str">
        <f>VLOOKUP(AN2,Resumen!$A:$I,2,FALSE)</f>
        <v>CONSORCIO 487 - CONSORCIO UNION VERDE</v>
      </c>
      <c r="AO3" s="33" t="str">
        <f>VLOOKUP(AO2,Resumen!$A:$I,2,FALSE)</f>
        <v>CONSORCIO MADA VERDE</v>
      </c>
      <c r="AP3" s="33" t="str">
        <f>VLOOKUP(AP2,Resumen!$A:$I,2,FALSE)</f>
        <v>CONSORCIO MTO SIP 2026</v>
      </c>
      <c r="AQ3" s="33" t="str">
        <f>VLOOKUP(AQ2,Resumen!$A:$I,2,FALSE)</f>
        <v>CONSORCIO CORREDOR VERDE 2026</v>
      </c>
      <c r="AR3" s="33" t="str">
        <f>VLOOKUP(AR2,Resumen!$A:$I,2,FALSE)</f>
        <v>CONSORCIO CORREDOR KD</v>
      </c>
      <c r="AS3" s="33" t="str">
        <f>VLOOKUP(AS2,Resumen!$A:$I,2,FALSE)</f>
        <v>CONSORCIO CC Y AID CALDAS</v>
      </c>
    </row>
    <row r="4" spans="1:45" ht="12.75" customHeight="1" x14ac:dyDescent="0.25">
      <c r="A4" s="17" t="s">
        <v>0</v>
      </c>
      <c r="B4" s="34" t="s">
        <v>97</v>
      </c>
      <c r="C4" s="35" t="s">
        <v>100</v>
      </c>
      <c r="D4" s="36" t="s">
        <v>100</v>
      </c>
      <c r="E4" s="36" t="s">
        <v>100</v>
      </c>
      <c r="F4" s="36" t="s">
        <v>100</v>
      </c>
      <c r="G4" s="36" t="s">
        <v>100</v>
      </c>
      <c r="H4" s="36" t="s">
        <v>100</v>
      </c>
      <c r="I4" s="36" t="s">
        <v>100</v>
      </c>
      <c r="J4" s="36" t="s">
        <v>100</v>
      </c>
      <c r="K4" s="36" t="s">
        <v>100</v>
      </c>
      <c r="L4" s="36" t="s">
        <v>100</v>
      </c>
      <c r="M4" s="36" t="s">
        <v>100</v>
      </c>
      <c r="N4" s="36" t="s">
        <v>100</v>
      </c>
      <c r="O4" s="36" t="s">
        <v>100</v>
      </c>
      <c r="P4" s="36" t="s">
        <v>100</v>
      </c>
      <c r="Q4" s="36" t="s">
        <v>100</v>
      </c>
      <c r="R4" s="36" t="s">
        <v>100</v>
      </c>
      <c r="S4" s="36" t="s">
        <v>100</v>
      </c>
      <c r="T4" s="36" t="s">
        <v>100</v>
      </c>
      <c r="U4" s="36" t="s">
        <v>100</v>
      </c>
      <c r="V4" s="36" t="s">
        <v>100</v>
      </c>
      <c r="W4" s="36" t="s">
        <v>100</v>
      </c>
      <c r="X4" s="36" t="s">
        <v>100</v>
      </c>
      <c r="Y4" s="36" t="s">
        <v>100</v>
      </c>
      <c r="Z4" s="36" t="s">
        <v>100</v>
      </c>
      <c r="AA4" s="36" t="s">
        <v>100</v>
      </c>
      <c r="AB4" s="36" t="s">
        <v>100</v>
      </c>
      <c r="AC4" s="36" t="s">
        <v>100</v>
      </c>
      <c r="AD4" s="36" t="s">
        <v>100</v>
      </c>
      <c r="AE4" s="36" t="s">
        <v>100</v>
      </c>
      <c r="AF4" s="36" t="s">
        <v>100</v>
      </c>
      <c r="AG4" s="36" t="s">
        <v>100</v>
      </c>
      <c r="AH4" s="36" t="s">
        <v>100</v>
      </c>
      <c r="AI4" s="36" t="s">
        <v>100</v>
      </c>
      <c r="AJ4" s="36" t="s">
        <v>100</v>
      </c>
      <c r="AK4" s="36" t="s">
        <v>100</v>
      </c>
      <c r="AL4" s="36" t="s">
        <v>100</v>
      </c>
      <c r="AM4" s="36" t="s">
        <v>100</v>
      </c>
      <c r="AN4" s="36" t="s">
        <v>100</v>
      </c>
      <c r="AO4" s="36" t="s">
        <v>100</v>
      </c>
      <c r="AP4" s="36" t="s">
        <v>100</v>
      </c>
      <c r="AQ4" s="36" t="s">
        <v>100</v>
      </c>
      <c r="AR4" s="36" t="s">
        <v>100</v>
      </c>
      <c r="AS4" s="36" t="s">
        <v>100</v>
      </c>
    </row>
    <row r="5" spans="1:45" ht="12.75" customHeight="1" x14ac:dyDescent="0.25">
      <c r="A5" s="22">
        <v>1</v>
      </c>
      <c r="B5" s="37" t="s">
        <v>104</v>
      </c>
      <c r="C5" s="38" t="str">
        <f>IF(OR(HLOOKUP(C$1,Informe!$A:$FR,ROW($A5),FALSE)=0,VLOOKUP($A5,Formulario!$A:$F,6,FALSE)&lt;HLOOKUP(C$1,Informe!$A:$FR,ROW($A5),FALSE))=FALSE,"ADMISIBLE","NO ADMISIBLE")</f>
        <v>ADMISIBLE</v>
      </c>
      <c r="D5" s="38" t="str">
        <f>IF(OR(HLOOKUP(D$1,Informe!$A:$FR,ROW($A5),FALSE)=0,VLOOKUP($A5,Formulario!$A:$F,6,FALSE)&lt;HLOOKUP(D$1,Informe!$A:$FR,ROW($A5),FALSE))=FALSE,"ADMISIBLE","NO ADMISIBLE")</f>
        <v>ADMISIBLE</v>
      </c>
      <c r="E5" s="38" t="str">
        <f>IF(OR(HLOOKUP(E$1,Informe!$A:$FR,ROW($A5),FALSE)=0,VLOOKUP($A5,Formulario!$A:$F,6,FALSE)&lt;HLOOKUP(E$1,Informe!$A:$FR,ROW($A5),FALSE))=FALSE,"ADMISIBLE","NO ADMISIBLE")</f>
        <v>ADMISIBLE</v>
      </c>
      <c r="F5" s="38" t="str">
        <f>IF(OR(HLOOKUP(F$1,Informe!$A:$FR,ROW($A5),FALSE)=0,VLOOKUP($A5,Formulario!$A:$F,6,FALSE)&lt;HLOOKUP(F$1,Informe!$A:$FR,ROW($A5),FALSE))=FALSE,"ADMISIBLE","NO ADMISIBLE")</f>
        <v>ADMISIBLE</v>
      </c>
      <c r="G5" s="38" t="str">
        <f>IF(OR(HLOOKUP(G$1,Informe!$A:$FR,ROW($A5),FALSE)=0,VLOOKUP($A5,Formulario!$A:$F,6,FALSE)&lt;HLOOKUP(G$1,Informe!$A:$FR,ROW($A5),FALSE))=FALSE,"ADMISIBLE","NO ADMISIBLE")</f>
        <v>ADMISIBLE</v>
      </c>
      <c r="H5" s="38" t="str">
        <f>IF(OR(HLOOKUP(H$1,Informe!$A:$FR,ROW($A5),FALSE)=0,VLOOKUP($A5,Formulario!$A:$F,6,FALSE)&lt;HLOOKUP(H$1,Informe!$A:$FR,ROW($A5),FALSE))=FALSE,"ADMISIBLE","NO ADMISIBLE")</f>
        <v>ADMISIBLE</v>
      </c>
      <c r="I5" s="38" t="str">
        <f>IF(OR(HLOOKUP(I$1,Informe!$A:$FR,ROW($A5),FALSE)=0,VLOOKUP($A5,Formulario!$A:$F,6,FALSE)&lt;HLOOKUP(I$1,Informe!$A:$FR,ROW($A5),FALSE))=FALSE,"ADMISIBLE","NO ADMISIBLE")</f>
        <v>ADMISIBLE</v>
      </c>
      <c r="J5" s="38" t="str">
        <f>IF(OR(HLOOKUP(J$1,Informe!$A:$FR,ROW($A5),FALSE)=0,VLOOKUP($A5,Formulario!$A:$F,6,FALSE)&lt;HLOOKUP(J$1,Informe!$A:$FR,ROW($A5),FALSE))=FALSE,"ADMISIBLE","NO ADMISIBLE")</f>
        <v>ADMISIBLE</v>
      </c>
      <c r="K5" s="38" t="str">
        <f>IF(OR(HLOOKUP(K$1,Informe!$A:$FR,ROW($A5),FALSE)=0,VLOOKUP($A5,Formulario!$A:$F,6,FALSE)&lt;HLOOKUP(K$1,Informe!$A:$FR,ROW($A5),FALSE))=FALSE,"ADMISIBLE","NO ADMISIBLE")</f>
        <v>ADMISIBLE</v>
      </c>
      <c r="L5" s="38" t="str">
        <f>IF(OR(HLOOKUP(L$1,Informe!$A:$FR,ROW($A5),FALSE)=0,VLOOKUP($A5,Formulario!$A:$F,6,FALSE)&lt;HLOOKUP(L$1,Informe!$A:$FR,ROW($A5),FALSE))=FALSE,"ADMISIBLE","NO ADMISIBLE")</f>
        <v>ADMISIBLE</v>
      </c>
      <c r="M5" s="38" t="str">
        <f>IF(OR(HLOOKUP(M$1,Informe!$A:$FR,ROW($A5),FALSE)=0,VLOOKUP($A5,Formulario!$A:$F,6,FALSE)&lt;HLOOKUP(M$1,Informe!$A:$FR,ROW($A5),FALSE))=FALSE,"ADMISIBLE","NO ADMISIBLE")</f>
        <v>ADMISIBLE</v>
      </c>
      <c r="N5" s="38" t="str">
        <f>IF(OR(HLOOKUP(N$1,Informe!$A:$FR,ROW($A5),FALSE)=0,VLOOKUP($A5,Formulario!$A:$F,6,FALSE)&lt;HLOOKUP(N$1,Informe!$A:$FR,ROW($A5),FALSE))=FALSE,"ADMISIBLE","NO ADMISIBLE")</f>
        <v>ADMISIBLE</v>
      </c>
      <c r="O5" s="38" t="str">
        <f>IF(OR(HLOOKUP(O$1,Informe!$A:$FR,ROW($A5),FALSE)=0,VLOOKUP($A5,Formulario!$A:$F,6,FALSE)&lt;HLOOKUP(O$1,Informe!$A:$FR,ROW($A5),FALSE))=FALSE,"ADMISIBLE","NO ADMISIBLE")</f>
        <v>ADMISIBLE</v>
      </c>
      <c r="P5" s="38" t="str">
        <f>IF(OR(HLOOKUP(P$1,Informe!$A:$FR,ROW($A5),FALSE)=0,VLOOKUP($A5,Formulario!$A:$F,6,FALSE)&lt;HLOOKUP(P$1,Informe!$A:$FR,ROW($A5),FALSE))=FALSE,"ADMISIBLE","NO ADMISIBLE")</f>
        <v>ADMISIBLE</v>
      </c>
      <c r="Q5" s="38" t="str">
        <f>IF(OR(HLOOKUP(Q$1,Informe!$A:$FR,ROW($A5),FALSE)=0,VLOOKUP($A5,Formulario!$A:$F,6,FALSE)&lt;HLOOKUP(Q$1,Informe!$A:$FR,ROW($A5),FALSE))=FALSE,"ADMISIBLE","NO ADMISIBLE")</f>
        <v>ADMISIBLE</v>
      </c>
      <c r="R5" s="38" t="str">
        <f>IF(OR(HLOOKUP(R$1,Informe!$A:$FR,ROW($A5),FALSE)=0,VLOOKUP($A5,Formulario!$A:$F,6,FALSE)&lt;HLOOKUP(R$1,Informe!$A:$FR,ROW($A5),FALSE))=FALSE,"ADMISIBLE","NO ADMISIBLE")</f>
        <v>ADMISIBLE</v>
      </c>
      <c r="S5" s="38" t="str">
        <f>IF(OR(HLOOKUP(S$1,Informe!$A:$FR,ROW($A5),FALSE)=0,VLOOKUP($A5,Formulario!$A:$F,6,FALSE)&lt;HLOOKUP(S$1,Informe!$A:$FR,ROW($A5),FALSE))=FALSE,"ADMISIBLE","NO ADMISIBLE")</f>
        <v>ADMISIBLE</v>
      </c>
      <c r="T5" s="38" t="str">
        <f>IF(OR(HLOOKUP(T$1,Informe!$A:$FR,ROW($A5),FALSE)=0,VLOOKUP($A5,Formulario!$A:$F,6,FALSE)&lt;HLOOKUP(T$1,Informe!$A:$FR,ROW($A5),FALSE))=FALSE,"ADMISIBLE","NO ADMISIBLE")</f>
        <v>ADMISIBLE</v>
      </c>
      <c r="U5" s="38" t="str">
        <f>IF(OR(HLOOKUP(U$1,Informe!$A:$FR,ROW($A5),FALSE)=0,VLOOKUP($A5,Formulario!$A:$F,6,FALSE)&lt;HLOOKUP(U$1,Informe!$A:$FR,ROW($A5),FALSE))=FALSE,"ADMISIBLE","NO ADMISIBLE")</f>
        <v>ADMISIBLE</v>
      </c>
      <c r="V5" s="38" t="str">
        <f>IF(OR(HLOOKUP(V$1,Informe!$A:$FR,ROW($A5),FALSE)=0,VLOOKUP($A5,Formulario!$A:$F,6,FALSE)&lt;HLOOKUP(V$1,Informe!$A:$FR,ROW($A5),FALSE))=FALSE,"ADMISIBLE","NO ADMISIBLE")</f>
        <v>ADMISIBLE</v>
      </c>
      <c r="W5" s="38" t="str">
        <f>IF(OR(HLOOKUP(W$1,Informe!$A:$FR,ROW($A5),FALSE)=0,VLOOKUP($A5,Formulario!$A:$F,6,FALSE)&lt;HLOOKUP(W$1,Informe!$A:$FR,ROW($A5),FALSE))=FALSE,"ADMISIBLE","NO ADMISIBLE")</f>
        <v>NO ADMISIBLE</v>
      </c>
      <c r="X5" s="38" t="str">
        <f>IF(OR(HLOOKUP(X$1,Informe!$A:$FR,ROW($A5),FALSE)=0,VLOOKUP($A5,Formulario!$A:$F,6,FALSE)&lt;HLOOKUP(X$1,Informe!$A:$FR,ROW($A5),FALSE))=FALSE,"ADMISIBLE","NO ADMISIBLE")</f>
        <v>NO ADMISIBLE</v>
      </c>
      <c r="Y5" s="38" t="str">
        <f>IF(OR(HLOOKUP(Y$1,Informe!$A:$FR,ROW($A5),FALSE)=0,VLOOKUP($A5,Formulario!$A:$F,6,FALSE)&lt;HLOOKUP(Y$1,Informe!$A:$FR,ROW($A5),FALSE))=FALSE,"ADMISIBLE","NO ADMISIBLE")</f>
        <v>ADMISIBLE</v>
      </c>
      <c r="Z5" s="38" t="str">
        <f>IF(OR(HLOOKUP(Z$1,Informe!$A:$FR,ROW($A5),FALSE)=0,VLOOKUP($A5,Formulario!$A:$F,6,FALSE)&lt;HLOOKUP(Z$1,Informe!$A:$FR,ROW($A5),FALSE))=FALSE,"ADMISIBLE","NO ADMISIBLE")</f>
        <v>ADMISIBLE</v>
      </c>
      <c r="AA5" s="38" t="str">
        <f>IF(OR(HLOOKUP(AA$1,Informe!$A:$FR,ROW($A5),FALSE)=0,VLOOKUP($A5,Formulario!$A:$F,6,FALSE)&lt;HLOOKUP(AA$1,Informe!$A:$FR,ROW($A5),FALSE))=FALSE,"ADMISIBLE","NO ADMISIBLE")</f>
        <v>ADMISIBLE</v>
      </c>
      <c r="AB5" s="38" t="str">
        <f>IF(OR(HLOOKUP(AB$1,Informe!$A:$FR,ROW($A5),FALSE)=0,VLOOKUP($A5,Formulario!$A:$F,6,FALSE)&lt;HLOOKUP(AB$1,Informe!$A:$FR,ROW($A5),FALSE))=FALSE,"ADMISIBLE","NO ADMISIBLE")</f>
        <v>ADMISIBLE</v>
      </c>
      <c r="AC5" s="38" t="str">
        <f>IF(OR(HLOOKUP(AC$1,Informe!$A:$FR,ROW($A5),FALSE)=0,VLOOKUP($A5,Formulario!$A:$F,6,FALSE)&lt;HLOOKUP(AC$1,Informe!$A:$FR,ROW($A5),FALSE))=FALSE,"ADMISIBLE","NO ADMISIBLE")</f>
        <v>ADMISIBLE</v>
      </c>
      <c r="AD5" s="38" t="str">
        <f>IF(OR(HLOOKUP(AD$1,Informe!$A:$FR,ROW($A5),FALSE)=0,VLOOKUP($A5,Formulario!$A:$F,6,FALSE)&lt;HLOOKUP(AD$1,Informe!$A:$FR,ROW($A5),FALSE))=FALSE,"ADMISIBLE","NO ADMISIBLE")</f>
        <v>NO ADMISIBLE</v>
      </c>
      <c r="AE5" s="38" t="str">
        <f>IF(OR(HLOOKUP(AE$1,Informe!$A:$FR,ROW($A5),FALSE)=0,VLOOKUP($A5,Formulario!$A:$F,6,FALSE)&lt;HLOOKUP(AE$1,Informe!$A:$FR,ROW($A5),FALSE))=FALSE,"ADMISIBLE","NO ADMISIBLE")</f>
        <v>ADMISIBLE</v>
      </c>
      <c r="AF5" s="38" t="str">
        <f>IF(OR(HLOOKUP(AF$1,Informe!$A:$FR,ROW($A5),FALSE)=0,VLOOKUP($A5,Formulario!$A:$F,6,FALSE)&lt;HLOOKUP(AF$1,Informe!$A:$FR,ROW($A5),FALSE))=FALSE,"ADMISIBLE","NO ADMISIBLE")</f>
        <v>ADMISIBLE</v>
      </c>
      <c r="AG5" s="38" t="str">
        <f>IF(OR(HLOOKUP(AG$1,Informe!$A:$FR,ROW($A5),FALSE)=0,VLOOKUP($A5,Formulario!$A:$F,6,FALSE)&lt;HLOOKUP(AG$1,Informe!$A:$FR,ROW($A5),FALSE))=FALSE,"ADMISIBLE","NO ADMISIBLE")</f>
        <v>ADMISIBLE</v>
      </c>
      <c r="AH5" s="38" t="str">
        <f>IF(OR(HLOOKUP(AH$1,Informe!$A:$FR,ROW($A5),FALSE)=0,VLOOKUP($A5,Formulario!$A:$F,6,FALSE)&lt;HLOOKUP(AH$1,Informe!$A:$FR,ROW($A5),FALSE))=FALSE,"ADMISIBLE","NO ADMISIBLE")</f>
        <v>ADMISIBLE</v>
      </c>
      <c r="AI5" s="38" t="str">
        <f>IF(OR(HLOOKUP(AI$1,Informe!$A:$FR,ROW($A5),FALSE)=0,VLOOKUP($A5,Formulario!$A:$F,6,FALSE)&lt;HLOOKUP(AI$1,Informe!$A:$FR,ROW($A5),FALSE))=FALSE,"ADMISIBLE","NO ADMISIBLE")</f>
        <v>ADMISIBLE</v>
      </c>
      <c r="AJ5" s="38" t="str">
        <f>IF(OR(HLOOKUP(AJ$1,Informe!$A:$FR,ROW($A5),FALSE)=0,VLOOKUP($A5,Formulario!$A:$F,6,FALSE)&lt;HLOOKUP(AJ$1,Informe!$A:$FR,ROW($A5),FALSE))=FALSE,"ADMISIBLE","NO ADMISIBLE")</f>
        <v>ADMISIBLE</v>
      </c>
      <c r="AK5" s="38" t="str">
        <f>IF(OR(HLOOKUP(AK$1,Informe!$A:$FR,ROW($A5),FALSE)=0,VLOOKUP($A5,Formulario!$A:$F,6,FALSE)&lt;HLOOKUP(AK$1,Informe!$A:$FR,ROW($A5),FALSE))=FALSE,"ADMISIBLE","NO ADMISIBLE")</f>
        <v>ADMISIBLE</v>
      </c>
      <c r="AL5" s="38" t="str">
        <f>IF(OR(HLOOKUP(AL$1,Informe!$A:$FR,ROW($A5),FALSE)=0,VLOOKUP($A5,Formulario!$A:$F,6,FALSE)&lt;HLOOKUP(AL$1,Informe!$A:$FR,ROW($A5),FALSE))=FALSE,"ADMISIBLE","NO ADMISIBLE")</f>
        <v>ADMISIBLE</v>
      </c>
      <c r="AM5" s="38" t="str">
        <f>IF(OR(HLOOKUP(AM$1,Informe!$A:$FR,ROW($A5),FALSE)=0,VLOOKUP($A5,Formulario!$A:$F,6,FALSE)&lt;HLOOKUP(AM$1,Informe!$A:$FR,ROW($A5),FALSE))=FALSE,"ADMISIBLE","NO ADMISIBLE")</f>
        <v>ADMISIBLE</v>
      </c>
      <c r="AN5" s="38" t="str">
        <f>IF(OR(HLOOKUP(AN$1,Informe!$A:$FR,ROW($A5),FALSE)=0,VLOOKUP($A5,Formulario!$A:$F,6,FALSE)&lt;HLOOKUP(AN$1,Informe!$A:$FR,ROW($A5),FALSE))=FALSE,"ADMISIBLE","NO ADMISIBLE")</f>
        <v>ADMISIBLE</v>
      </c>
      <c r="AO5" s="38" t="str">
        <f>IF(OR(HLOOKUP(AO$1,Informe!$A:$FR,ROW($A5),FALSE)=0,VLOOKUP($A5,Formulario!$A:$F,6,FALSE)&lt;HLOOKUP(AO$1,Informe!$A:$FR,ROW($A5),FALSE))=FALSE,"ADMISIBLE","NO ADMISIBLE")</f>
        <v>ADMISIBLE</v>
      </c>
      <c r="AP5" s="38" t="str">
        <f>IF(OR(HLOOKUP(AP$1,Informe!$A:$FR,ROW($A5),FALSE)=0,VLOOKUP($A5,Formulario!$A:$F,6,FALSE)&lt;HLOOKUP(AP$1,Informe!$A:$FR,ROW($A5),FALSE))=FALSE,"ADMISIBLE","NO ADMISIBLE")</f>
        <v>ADMISIBLE</v>
      </c>
      <c r="AQ5" s="38" t="str">
        <f>IF(OR(HLOOKUP(AQ$1,Informe!$A:$FR,ROW($A5),FALSE)=0,VLOOKUP($A5,Formulario!$A:$F,6,FALSE)&lt;HLOOKUP(AQ$1,Informe!$A:$FR,ROW($A5),FALSE))=FALSE,"ADMISIBLE","NO ADMISIBLE")</f>
        <v>ADMISIBLE</v>
      </c>
      <c r="AR5" s="38" t="str">
        <f>IF(OR(HLOOKUP(AR$1,Informe!$A:$FR,ROW($A5),FALSE)=0,VLOOKUP($A5,Formulario!$A:$F,6,FALSE)&lt;HLOOKUP(AR$1,Informe!$A:$FR,ROW($A5),FALSE))=FALSE,"ADMISIBLE","NO ADMISIBLE")</f>
        <v>ADMISIBLE</v>
      </c>
      <c r="AS5" s="38" t="str">
        <f>IF(OR(HLOOKUP(AS$1,Informe!$A:$FR,ROW($A5),FALSE)=0,VLOOKUP($A5,Formulario!$A:$F,6,FALSE)&lt;HLOOKUP(AS$1,Informe!$A:$FR,ROW($A5),FALSE))=FALSE,"ADMISIBLE","NO ADMISIBLE")</f>
        <v>NO ADMISIBLE</v>
      </c>
    </row>
    <row r="6" spans="1:45" ht="12.75" customHeight="1" x14ac:dyDescent="0.25">
      <c r="A6" s="22">
        <v>2</v>
      </c>
      <c r="B6" s="37" t="s">
        <v>105</v>
      </c>
      <c r="C6" s="38" t="str">
        <f>IF(OR(HLOOKUP(C$1,Informe!$A:$FR,ROW($A6),FALSE)=0,VLOOKUP($A6,Formulario!$A:$F,6,FALSE)&lt;HLOOKUP(C$1,Informe!$A:$FR,ROW($A6),FALSE))=FALSE,"ADMISIBLE","NO ADMISIBLE")</f>
        <v>ADMISIBLE</v>
      </c>
      <c r="D6" s="38" t="str">
        <f>IF(OR(HLOOKUP(D$1,Informe!$A:$FR,ROW($A6),FALSE)=0,VLOOKUP($A6,Formulario!$A:$F,6,FALSE)&lt;HLOOKUP(D$1,Informe!$A:$FR,ROW($A6),FALSE))=FALSE,"ADMISIBLE","NO ADMISIBLE")</f>
        <v>ADMISIBLE</v>
      </c>
      <c r="E6" s="38" t="str">
        <f>IF(OR(HLOOKUP(E$1,Informe!$A:$FR,ROW($A6),FALSE)=0,VLOOKUP($A6,Formulario!$A:$F,6,FALSE)&lt;HLOOKUP(E$1,Informe!$A:$FR,ROW($A6),FALSE))=FALSE,"ADMISIBLE","NO ADMISIBLE")</f>
        <v>ADMISIBLE</v>
      </c>
      <c r="F6" s="38" t="str">
        <f>IF(OR(HLOOKUP(F$1,Informe!$A:$FR,ROW($A6),FALSE)=0,VLOOKUP($A6,Formulario!$A:$F,6,FALSE)&lt;HLOOKUP(F$1,Informe!$A:$FR,ROW($A6),FALSE))=FALSE,"ADMISIBLE","NO ADMISIBLE")</f>
        <v>ADMISIBLE</v>
      </c>
      <c r="G6" s="38" t="str">
        <f>IF(OR(HLOOKUP(G$1,Informe!$A:$FR,ROW($A6),FALSE)=0,VLOOKUP($A6,Formulario!$A:$F,6,FALSE)&lt;HLOOKUP(G$1,Informe!$A:$FR,ROW($A6),FALSE))=FALSE,"ADMISIBLE","NO ADMISIBLE")</f>
        <v>ADMISIBLE</v>
      </c>
      <c r="H6" s="38" t="str">
        <f>IF(OR(HLOOKUP(H$1,Informe!$A:$FR,ROW($A6),FALSE)=0,VLOOKUP($A6,Formulario!$A:$F,6,FALSE)&lt;HLOOKUP(H$1,Informe!$A:$FR,ROW($A6),FALSE))=FALSE,"ADMISIBLE","NO ADMISIBLE")</f>
        <v>ADMISIBLE</v>
      </c>
      <c r="I6" s="38" t="str">
        <f>IF(OR(HLOOKUP(I$1,Informe!$A:$FR,ROW($A6),FALSE)=0,VLOOKUP($A6,Formulario!$A:$F,6,FALSE)&lt;HLOOKUP(I$1,Informe!$A:$FR,ROW($A6),FALSE))=FALSE,"ADMISIBLE","NO ADMISIBLE")</f>
        <v>ADMISIBLE</v>
      </c>
      <c r="J6" s="38" t="str">
        <f>IF(OR(HLOOKUP(J$1,Informe!$A:$FR,ROW($A6),FALSE)=0,VLOOKUP($A6,Formulario!$A:$F,6,FALSE)&lt;HLOOKUP(J$1,Informe!$A:$FR,ROW($A6),FALSE))=FALSE,"ADMISIBLE","NO ADMISIBLE")</f>
        <v>ADMISIBLE</v>
      </c>
      <c r="K6" s="38" t="str">
        <f>IF(OR(HLOOKUP(K$1,Informe!$A:$FR,ROW($A6),FALSE)=0,VLOOKUP($A6,Formulario!$A:$F,6,FALSE)&lt;HLOOKUP(K$1,Informe!$A:$FR,ROW($A6),FALSE))=FALSE,"ADMISIBLE","NO ADMISIBLE")</f>
        <v>ADMISIBLE</v>
      </c>
      <c r="L6" s="38" t="str">
        <f>IF(OR(HLOOKUP(L$1,Informe!$A:$FR,ROW($A6),FALSE)=0,VLOOKUP($A6,Formulario!$A:$F,6,FALSE)&lt;HLOOKUP(L$1,Informe!$A:$FR,ROW($A6),FALSE))=FALSE,"ADMISIBLE","NO ADMISIBLE")</f>
        <v>ADMISIBLE</v>
      </c>
      <c r="M6" s="38" t="str">
        <f>IF(OR(HLOOKUP(M$1,Informe!$A:$FR,ROW($A6),FALSE)=0,VLOOKUP($A6,Formulario!$A:$F,6,FALSE)&lt;HLOOKUP(M$1,Informe!$A:$FR,ROW($A6),FALSE))=FALSE,"ADMISIBLE","NO ADMISIBLE")</f>
        <v>ADMISIBLE</v>
      </c>
      <c r="N6" s="38" t="str">
        <f>IF(OR(HLOOKUP(N$1,Informe!$A:$FR,ROW($A6),FALSE)=0,VLOOKUP($A6,Formulario!$A:$F,6,FALSE)&lt;HLOOKUP(N$1,Informe!$A:$FR,ROW($A6),FALSE))=FALSE,"ADMISIBLE","NO ADMISIBLE")</f>
        <v>ADMISIBLE</v>
      </c>
      <c r="O6" s="38" t="str">
        <f>IF(OR(HLOOKUP(O$1,Informe!$A:$FR,ROW($A6),FALSE)=0,VLOOKUP($A6,Formulario!$A:$F,6,FALSE)&lt;HLOOKUP(O$1,Informe!$A:$FR,ROW($A6),FALSE))=FALSE,"ADMISIBLE","NO ADMISIBLE")</f>
        <v>ADMISIBLE</v>
      </c>
      <c r="P6" s="38" t="str">
        <f>IF(OR(HLOOKUP(P$1,Informe!$A:$FR,ROW($A6),FALSE)=0,VLOOKUP($A6,Formulario!$A:$F,6,FALSE)&lt;HLOOKUP(P$1,Informe!$A:$FR,ROW($A6),FALSE))=FALSE,"ADMISIBLE","NO ADMISIBLE")</f>
        <v>ADMISIBLE</v>
      </c>
      <c r="Q6" s="38" t="str">
        <f>IF(OR(HLOOKUP(Q$1,Informe!$A:$FR,ROW($A6),FALSE)=0,VLOOKUP($A6,Formulario!$A:$F,6,FALSE)&lt;HLOOKUP(Q$1,Informe!$A:$FR,ROW($A6),FALSE))=FALSE,"ADMISIBLE","NO ADMISIBLE")</f>
        <v>ADMISIBLE</v>
      </c>
      <c r="R6" s="38" t="str">
        <f>IF(OR(HLOOKUP(R$1,Informe!$A:$FR,ROW($A6),FALSE)=0,VLOOKUP($A6,Formulario!$A:$F,6,FALSE)&lt;HLOOKUP(R$1,Informe!$A:$FR,ROW($A6),FALSE))=FALSE,"ADMISIBLE","NO ADMISIBLE")</f>
        <v>ADMISIBLE</v>
      </c>
      <c r="S6" s="38" t="str">
        <f>IF(OR(HLOOKUP(S$1,Informe!$A:$FR,ROW($A6),FALSE)=0,VLOOKUP($A6,Formulario!$A:$F,6,FALSE)&lt;HLOOKUP(S$1,Informe!$A:$FR,ROW($A6),FALSE))=FALSE,"ADMISIBLE","NO ADMISIBLE")</f>
        <v>ADMISIBLE</v>
      </c>
      <c r="T6" s="38" t="str">
        <f>IF(OR(HLOOKUP(T$1,Informe!$A:$FR,ROW($A6),FALSE)=0,VLOOKUP($A6,Formulario!$A:$F,6,FALSE)&lt;HLOOKUP(T$1,Informe!$A:$FR,ROW($A6),FALSE))=FALSE,"ADMISIBLE","NO ADMISIBLE")</f>
        <v>ADMISIBLE</v>
      </c>
      <c r="U6" s="38" t="str">
        <f>IF(OR(HLOOKUP(U$1,Informe!$A:$FR,ROW($A6),FALSE)=0,VLOOKUP($A6,Formulario!$A:$F,6,FALSE)&lt;HLOOKUP(U$1,Informe!$A:$FR,ROW($A6),FALSE))=FALSE,"ADMISIBLE","NO ADMISIBLE")</f>
        <v>ADMISIBLE</v>
      </c>
      <c r="V6" s="38" t="str">
        <f>IF(OR(HLOOKUP(V$1,Informe!$A:$FR,ROW($A6),FALSE)=0,VLOOKUP($A6,Formulario!$A:$F,6,FALSE)&lt;HLOOKUP(V$1,Informe!$A:$FR,ROW($A6),FALSE))=FALSE,"ADMISIBLE","NO ADMISIBLE")</f>
        <v>ADMISIBLE</v>
      </c>
      <c r="W6" s="38" t="str">
        <f>IF(OR(HLOOKUP(W$1,Informe!$A:$FR,ROW($A6),FALSE)=0,VLOOKUP($A6,Formulario!$A:$F,6,FALSE)&lt;HLOOKUP(W$1,Informe!$A:$FR,ROW($A6),FALSE))=FALSE,"ADMISIBLE","NO ADMISIBLE")</f>
        <v>NO ADMISIBLE</v>
      </c>
      <c r="X6" s="38" t="str">
        <f>IF(OR(HLOOKUP(X$1,Informe!$A:$FR,ROW($A6),FALSE)=0,VLOOKUP($A6,Formulario!$A:$F,6,FALSE)&lt;HLOOKUP(X$1,Informe!$A:$FR,ROW($A6),FALSE))=FALSE,"ADMISIBLE","NO ADMISIBLE")</f>
        <v>NO ADMISIBLE</v>
      </c>
      <c r="Y6" s="38" t="str">
        <f>IF(OR(HLOOKUP(Y$1,Informe!$A:$FR,ROW($A6),FALSE)=0,VLOOKUP($A6,Formulario!$A:$F,6,FALSE)&lt;HLOOKUP(Y$1,Informe!$A:$FR,ROW($A6),FALSE))=FALSE,"ADMISIBLE","NO ADMISIBLE")</f>
        <v>ADMISIBLE</v>
      </c>
      <c r="Z6" s="38" t="str">
        <f>IF(OR(HLOOKUP(Z$1,Informe!$A:$FR,ROW($A6),FALSE)=0,VLOOKUP($A6,Formulario!$A:$F,6,FALSE)&lt;HLOOKUP(Z$1,Informe!$A:$FR,ROW($A6),FALSE))=FALSE,"ADMISIBLE","NO ADMISIBLE")</f>
        <v>ADMISIBLE</v>
      </c>
      <c r="AA6" s="38" t="str">
        <f>IF(OR(HLOOKUP(AA$1,Informe!$A:$FR,ROW($A6),FALSE)=0,VLOOKUP($A6,Formulario!$A:$F,6,FALSE)&lt;HLOOKUP(AA$1,Informe!$A:$FR,ROW($A6),FALSE))=FALSE,"ADMISIBLE","NO ADMISIBLE")</f>
        <v>ADMISIBLE</v>
      </c>
      <c r="AB6" s="38" t="str">
        <f>IF(OR(HLOOKUP(AB$1,Informe!$A:$FR,ROW($A6),FALSE)=0,VLOOKUP($A6,Formulario!$A:$F,6,FALSE)&lt;HLOOKUP(AB$1,Informe!$A:$FR,ROW($A6),FALSE))=FALSE,"ADMISIBLE","NO ADMISIBLE")</f>
        <v>ADMISIBLE</v>
      </c>
      <c r="AC6" s="38" t="str">
        <f>IF(OR(HLOOKUP(AC$1,Informe!$A:$FR,ROW($A6),FALSE)=0,VLOOKUP($A6,Formulario!$A:$F,6,FALSE)&lt;HLOOKUP(AC$1,Informe!$A:$FR,ROW($A6),FALSE))=FALSE,"ADMISIBLE","NO ADMISIBLE")</f>
        <v>ADMISIBLE</v>
      </c>
      <c r="AD6" s="38" t="str">
        <f>IF(OR(HLOOKUP(AD$1,Informe!$A:$FR,ROW($A6),FALSE)=0,VLOOKUP($A6,Formulario!$A:$F,6,FALSE)&lt;HLOOKUP(AD$1,Informe!$A:$FR,ROW($A6),FALSE))=FALSE,"ADMISIBLE","NO ADMISIBLE")</f>
        <v>NO ADMISIBLE</v>
      </c>
      <c r="AE6" s="38" t="str">
        <f>IF(OR(HLOOKUP(AE$1,Informe!$A:$FR,ROW($A6),FALSE)=0,VLOOKUP($A6,Formulario!$A:$F,6,FALSE)&lt;HLOOKUP(AE$1,Informe!$A:$FR,ROW($A6),FALSE))=FALSE,"ADMISIBLE","NO ADMISIBLE")</f>
        <v>ADMISIBLE</v>
      </c>
      <c r="AF6" s="38" t="str">
        <f>IF(OR(HLOOKUP(AF$1,Informe!$A:$FR,ROW($A6),FALSE)=0,VLOOKUP($A6,Formulario!$A:$F,6,FALSE)&lt;HLOOKUP(AF$1,Informe!$A:$FR,ROW($A6),FALSE))=FALSE,"ADMISIBLE","NO ADMISIBLE")</f>
        <v>ADMISIBLE</v>
      </c>
      <c r="AG6" s="38" t="str">
        <f>IF(OR(HLOOKUP(AG$1,Informe!$A:$FR,ROW($A6),FALSE)=0,VLOOKUP($A6,Formulario!$A:$F,6,FALSE)&lt;HLOOKUP(AG$1,Informe!$A:$FR,ROW($A6),FALSE))=FALSE,"ADMISIBLE","NO ADMISIBLE")</f>
        <v>ADMISIBLE</v>
      </c>
      <c r="AH6" s="38" t="str">
        <f>IF(OR(HLOOKUP(AH$1,Informe!$A:$FR,ROW($A6),FALSE)=0,VLOOKUP($A6,Formulario!$A:$F,6,FALSE)&lt;HLOOKUP(AH$1,Informe!$A:$FR,ROW($A6),FALSE))=FALSE,"ADMISIBLE","NO ADMISIBLE")</f>
        <v>ADMISIBLE</v>
      </c>
      <c r="AI6" s="38" t="str">
        <f>IF(OR(HLOOKUP(AI$1,Informe!$A:$FR,ROW($A6),FALSE)=0,VLOOKUP($A6,Formulario!$A:$F,6,FALSE)&lt;HLOOKUP(AI$1,Informe!$A:$FR,ROW($A6),FALSE))=FALSE,"ADMISIBLE","NO ADMISIBLE")</f>
        <v>ADMISIBLE</v>
      </c>
      <c r="AJ6" s="38" t="str">
        <f>IF(OR(HLOOKUP(AJ$1,Informe!$A:$FR,ROW($A6),FALSE)=0,VLOOKUP($A6,Formulario!$A:$F,6,FALSE)&lt;HLOOKUP(AJ$1,Informe!$A:$FR,ROW($A6),FALSE))=FALSE,"ADMISIBLE","NO ADMISIBLE")</f>
        <v>ADMISIBLE</v>
      </c>
      <c r="AK6" s="38" t="str">
        <f>IF(OR(HLOOKUP(AK$1,Informe!$A:$FR,ROW($A6),FALSE)=0,VLOOKUP($A6,Formulario!$A:$F,6,FALSE)&lt;HLOOKUP(AK$1,Informe!$A:$FR,ROW($A6),FALSE))=FALSE,"ADMISIBLE","NO ADMISIBLE")</f>
        <v>ADMISIBLE</v>
      </c>
      <c r="AL6" s="38" t="str">
        <f>IF(OR(HLOOKUP(AL$1,Informe!$A:$FR,ROW($A6),FALSE)=0,VLOOKUP($A6,Formulario!$A:$F,6,FALSE)&lt;HLOOKUP(AL$1,Informe!$A:$FR,ROW($A6),FALSE))=FALSE,"ADMISIBLE","NO ADMISIBLE")</f>
        <v>ADMISIBLE</v>
      </c>
      <c r="AM6" s="38" t="str">
        <f>IF(OR(HLOOKUP(AM$1,Informe!$A:$FR,ROW($A6),FALSE)=0,VLOOKUP($A6,Formulario!$A:$F,6,FALSE)&lt;HLOOKUP(AM$1,Informe!$A:$FR,ROW($A6),FALSE))=FALSE,"ADMISIBLE","NO ADMISIBLE")</f>
        <v>ADMISIBLE</v>
      </c>
      <c r="AN6" s="38" t="str">
        <f>IF(OR(HLOOKUP(AN$1,Informe!$A:$FR,ROW($A6),FALSE)=0,VLOOKUP($A6,Formulario!$A:$F,6,FALSE)&lt;HLOOKUP(AN$1,Informe!$A:$FR,ROW($A6),FALSE))=FALSE,"ADMISIBLE","NO ADMISIBLE")</f>
        <v>ADMISIBLE</v>
      </c>
      <c r="AO6" s="38" t="str">
        <f>IF(OR(HLOOKUP(AO$1,Informe!$A:$FR,ROW($A6),FALSE)=0,VLOOKUP($A6,Formulario!$A:$F,6,FALSE)&lt;HLOOKUP(AO$1,Informe!$A:$FR,ROW($A6),FALSE))=FALSE,"ADMISIBLE","NO ADMISIBLE")</f>
        <v>ADMISIBLE</v>
      </c>
      <c r="AP6" s="38" t="str">
        <f>IF(OR(HLOOKUP(AP$1,Informe!$A:$FR,ROW($A6),FALSE)=0,VLOOKUP($A6,Formulario!$A:$F,6,FALSE)&lt;HLOOKUP(AP$1,Informe!$A:$FR,ROW($A6),FALSE))=FALSE,"ADMISIBLE","NO ADMISIBLE")</f>
        <v>ADMISIBLE</v>
      </c>
      <c r="AQ6" s="38" t="str">
        <f>IF(OR(HLOOKUP(AQ$1,Informe!$A:$FR,ROW($A6),FALSE)=0,VLOOKUP($A6,Formulario!$A:$F,6,FALSE)&lt;HLOOKUP(AQ$1,Informe!$A:$FR,ROW($A6),FALSE))=FALSE,"ADMISIBLE","NO ADMISIBLE")</f>
        <v>ADMISIBLE</v>
      </c>
      <c r="AR6" s="38" t="str">
        <f>IF(OR(HLOOKUP(AR$1,Informe!$A:$FR,ROW($A6),FALSE)=0,VLOOKUP($A6,Formulario!$A:$F,6,FALSE)&lt;HLOOKUP(AR$1,Informe!$A:$FR,ROW($A6),FALSE))=FALSE,"ADMISIBLE","NO ADMISIBLE")</f>
        <v>ADMISIBLE</v>
      </c>
      <c r="AS6" s="38" t="str">
        <f>IF(OR(HLOOKUP(AS$1,Informe!$A:$FR,ROW($A6),FALSE)=0,VLOOKUP($A6,Formulario!$A:$F,6,FALSE)&lt;HLOOKUP(AS$1,Informe!$A:$FR,ROW($A6),FALSE))=FALSE,"ADMISIBLE","NO ADMISIBLE")</f>
        <v>NO ADMISIBLE</v>
      </c>
    </row>
    <row r="7" spans="1:45" ht="12.75" customHeight="1" x14ac:dyDescent="0.25">
      <c r="A7" s="22">
        <v>3</v>
      </c>
      <c r="B7" s="37" t="s">
        <v>106</v>
      </c>
      <c r="C7" s="38" t="str">
        <f>IF(OR(HLOOKUP(C$1,Informe!$A:$FR,ROW($A7),FALSE)=0,VLOOKUP($A7,Formulario!$A:$F,6,FALSE)&lt;HLOOKUP(C$1,Informe!$A:$FR,ROW($A7),FALSE))=FALSE,"ADMISIBLE","NO ADMISIBLE")</f>
        <v>ADMISIBLE</v>
      </c>
      <c r="D7" s="38" t="str">
        <f>IF(OR(HLOOKUP(D$1,Informe!$A:$FR,ROW($A7),FALSE)=0,VLOOKUP($A7,Formulario!$A:$F,6,FALSE)&lt;HLOOKUP(D$1,Informe!$A:$FR,ROW($A7),FALSE))=FALSE,"ADMISIBLE","NO ADMISIBLE")</f>
        <v>ADMISIBLE</v>
      </c>
      <c r="E7" s="38" t="str">
        <f>IF(OR(HLOOKUP(E$1,Informe!$A:$FR,ROW($A7),FALSE)=0,VLOOKUP($A7,Formulario!$A:$F,6,FALSE)&lt;HLOOKUP(E$1,Informe!$A:$FR,ROW($A7),FALSE))=FALSE,"ADMISIBLE","NO ADMISIBLE")</f>
        <v>ADMISIBLE</v>
      </c>
      <c r="F7" s="38" t="str">
        <f>IF(OR(HLOOKUP(F$1,Informe!$A:$FR,ROW($A7),FALSE)=0,VLOOKUP($A7,Formulario!$A:$F,6,FALSE)&lt;HLOOKUP(F$1,Informe!$A:$FR,ROW($A7),FALSE))=FALSE,"ADMISIBLE","NO ADMISIBLE")</f>
        <v>ADMISIBLE</v>
      </c>
      <c r="G7" s="38" t="str">
        <f>IF(OR(HLOOKUP(G$1,Informe!$A:$FR,ROW($A7),FALSE)=0,VLOOKUP($A7,Formulario!$A:$F,6,FALSE)&lt;HLOOKUP(G$1,Informe!$A:$FR,ROW($A7),FALSE))=FALSE,"ADMISIBLE","NO ADMISIBLE")</f>
        <v>ADMISIBLE</v>
      </c>
      <c r="H7" s="38" t="str">
        <f>IF(OR(HLOOKUP(H$1,Informe!$A:$FR,ROW($A7),FALSE)=0,VLOOKUP($A7,Formulario!$A:$F,6,FALSE)&lt;HLOOKUP(H$1,Informe!$A:$FR,ROW($A7),FALSE))=FALSE,"ADMISIBLE","NO ADMISIBLE")</f>
        <v>ADMISIBLE</v>
      </c>
      <c r="I7" s="38" t="str">
        <f>IF(OR(HLOOKUP(I$1,Informe!$A:$FR,ROW($A7),FALSE)=0,VLOOKUP($A7,Formulario!$A:$F,6,FALSE)&lt;HLOOKUP(I$1,Informe!$A:$FR,ROW($A7),FALSE))=FALSE,"ADMISIBLE","NO ADMISIBLE")</f>
        <v>ADMISIBLE</v>
      </c>
      <c r="J7" s="38" t="str">
        <f>IF(OR(HLOOKUP(J$1,Informe!$A:$FR,ROW($A7),FALSE)=0,VLOOKUP($A7,Formulario!$A:$F,6,FALSE)&lt;HLOOKUP(J$1,Informe!$A:$FR,ROW($A7),FALSE))=FALSE,"ADMISIBLE","NO ADMISIBLE")</f>
        <v>ADMISIBLE</v>
      </c>
      <c r="K7" s="38" t="str">
        <f>IF(OR(HLOOKUP(K$1,Informe!$A:$FR,ROW($A7),FALSE)=0,VLOOKUP($A7,Formulario!$A:$F,6,FALSE)&lt;HLOOKUP(K$1,Informe!$A:$FR,ROW($A7),FALSE))=FALSE,"ADMISIBLE","NO ADMISIBLE")</f>
        <v>ADMISIBLE</v>
      </c>
      <c r="L7" s="38" t="str">
        <f>IF(OR(HLOOKUP(L$1,Informe!$A:$FR,ROW($A7),FALSE)=0,VLOOKUP($A7,Formulario!$A:$F,6,FALSE)&lt;HLOOKUP(L$1,Informe!$A:$FR,ROW($A7),FALSE))=FALSE,"ADMISIBLE","NO ADMISIBLE")</f>
        <v>ADMISIBLE</v>
      </c>
      <c r="M7" s="38" t="str">
        <f>IF(OR(HLOOKUP(M$1,Informe!$A:$FR,ROW($A7),FALSE)=0,VLOOKUP($A7,Formulario!$A:$F,6,FALSE)&lt;HLOOKUP(M$1,Informe!$A:$FR,ROW($A7),FALSE))=FALSE,"ADMISIBLE","NO ADMISIBLE")</f>
        <v>ADMISIBLE</v>
      </c>
      <c r="N7" s="38" t="str">
        <f>IF(OR(HLOOKUP(N$1,Informe!$A:$FR,ROW($A7),FALSE)=0,VLOOKUP($A7,Formulario!$A:$F,6,FALSE)&lt;HLOOKUP(N$1,Informe!$A:$FR,ROW($A7),FALSE))=FALSE,"ADMISIBLE","NO ADMISIBLE")</f>
        <v>ADMISIBLE</v>
      </c>
      <c r="O7" s="38" t="str">
        <f>IF(OR(HLOOKUP(O$1,Informe!$A:$FR,ROW($A7),FALSE)=0,VLOOKUP($A7,Formulario!$A:$F,6,FALSE)&lt;HLOOKUP(O$1,Informe!$A:$FR,ROW($A7),FALSE))=FALSE,"ADMISIBLE","NO ADMISIBLE")</f>
        <v>ADMISIBLE</v>
      </c>
      <c r="P7" s="38" t="str">
        <f>IF(OR(HLOOKUP(P$1,Informe!$A:$FR,ROW($A7),FALSE)=0,VLOOKUP($A7,Formulario!$A:$F,6,FALSE)&lt;HLOOKUP(P$1,Informe!$A:$FR,ROW($A7),FALSE))=FALSE,"ADMISIBLE","NO ADMISIBLE")</f>
        <v>ADMISIBLE</v>
      </c>
      <c r="Q7" s="38" t="str">
        <f>IF(OR(HLOOKUP(Q$1,Informe!$A:$FR,ROW($A7),FALSE)=0,VLOOKUP($A7,Formulario!$A:$F,6,FALSE)&lt;HLOOKUP(Q$1,Informe!$A:$FR,ROW($A7),FALSE))=FALSE,"ADMISIBLE","NO ADMISIBLE")</f>
        <v>ADMISIBLE</v>
      </c>
      <c r="R7" s="38" t="str">
        <f>IF(OR(HLOOKUP(R$1,Informe!$A:$FR,ROW($A7),FALSE)=0,VLOOKUP($A7,Formulario!$A:$F,6,FALSE)&lt;HLOOKUP(R$1,Informe!$A:$FR,ROW($A7),FALSE))=FALSE,"ADMISIBLE","NO ADMISIBLE")</f>
        <v>ADMISIBLE</v>
      </c>
      <c r="S7" s="38" t="str">
        <f>IF(OR(HLOOKUP(S$1,Informe!$A:$FR,ROW($A7),FALSE)=0,VLOOKUP($A7,Formulario!$A:$F,6,FALSE)&lt;HLOOKUP(S$1,Informe!$A:$FR,ROW($A7),FALSE))=FALSE,"ADMISIBLE","NO ADMISIBLE")</f>
        <v>ADMISIBLE</v>
      </c>
      <c r="T7" s="38" t="str">
        <f>IF(OR(HLOOKUP(T$1,Informe!$A:$FR,ROW($A7),FALSE)=0,VLOOKUP($A7,Formulario!$A:$F,6,FALSE)&lt;HLOOKUP(T$1,Informe!$A:$FR,ROW($A7),FALSE))=FALSE,"ADMISIBLE","NO ADMISIBLE")</f>
        <v>ADMISIBLE</v>
      </c>
      <c r="U7" s="38" t="str">
        <f>IF(OR(HLOOKUP(U$1,Informe!$A:$FR,ROW($A7),FALSE)=0,VLOOKUP($A7,Formulario!$A:$F,6,FALSE)&lt;HLOOKUP(U$1,Informe!$A:$FR,ROW($A7),FALSE))=FALSE,"ADMISIBLE","NO ADMISIBLE")</f>
        <v>ADMISIBLE</v>
      </c>
      <c r="V7" s="38" t="str">
        <f>IF(OR(HLOOKUP(V$1,Informe!$A:$FR,ROW($A7),FALSE)=0,VLOOKUP($A7,Formulario!$A:$F,6,FALSE)&lt;HLOOKUP(V$1,Informe!$A:$FR,ROW($A7),FALSE))=FALSE,"ADMISIBLE","NO ADMISIBLE")</f>
        <v>ADMISIBLE</v>
      </c>
      <c r="W7" s="38" t="str">
        <f>IF(OR(HLOOKUP(W$1,Informe!$A:$FR,ROW($A7),FALSE)=0,VLOOKUP($A7,Formulario!$A:$F,6,FALSE)&lt;HLOOKUP(W$1,Informe!$A:$FR,ROW($A7),FALSE))=FALSE,"ADMISIBLE","NO ADMISIBLE")</f>
        <v>NO ADMISIBLE</v>
      </c>
      <c r="X7" s="38" t="str">
        <f>IF(OR(HLOOKUP(X$1,Informe!$A:$FR,ROW($A7),FALSE)=0,VLOOKUP($A7,Formulario!$A:$F,6,FALSE)&lt;HLOOKUP(X$1,Informe!$A:$FR,ROW($A7),FALSE))=FALSE,"ADMISIBLE","NO ADMISIBLE")</f>
        <v>NO ADMISIBLE</v>
      </c>
      <c r="Y7" s="38" t="str">
        <f>IF(OR(HLOOKUP(Y$1,Informe!$A:$FR,ROW($A7),FALSE)=0,VLOOKUP($A7,Formulario!$A:$F,6,FALSE)&lt;HLOOKUP(Y$1,Informe!$A:$FR,ROW($A7),FALSE))=FALSE,"ADMISIBLE","NO ADMISIBLE")</f>
        <v>ADMISIBLE</v>
      </c>
      <c r="Z7" s="38" t="str">
        <f>IF(OR(HLOOKUP(Z$1,Informe!$A:$FR,ROW($A7),FALSE)=0,VLOOKUP($A7,Formulario!$A:$F,6,FALSE)&lt;HLOOKUP(Z$1,Informe!$A:$FR,ROW($A7),FALSE))=FALSE,"ADMISIBLE","NO ADMISIBLE")</f>
        <v>ADMISIBLE</v>
      </c>
      <c r="AA7" s="38" t="str">
        <f>IF(OR(HLOOKUP(AA$1,Informe!$A:$FR,ROW($A7),FALSE)=0,VLOOKUP($A7,Formulario!$A:$F,6,FALSE)&lt;HLOOKUP(AA$1,Informe!$A:$FR,ROW($A7),FALSE))=FALSE,"ADMISIBLE","NO ADMISIBLE")</f>
        <v>ADMISIBLE</v>
      </c>
      <c r="AB7" s="38" t="str">
        <f>IF(OR(HLOOKUP(AB$1,Informe!$A:$FR,ROW($A7),FALSE)=0,VLOOKUP($A7,Formulario!$A:$F,6,FALSE)&lt;HLOOKUP(AB$1,Informe!$A:$FR,ROW($A7),FALSE))=FALSE,"ADMISIBLE","NO ADMISIBLE")</f>
        <v>ADMISIBLE</v>
      </c>
      <c r="AC7" s="38" t="str">
        <f>IF(OR(HLOOKUP(AC$1,Informe!$A:$FR,ROW($A7),FALSE)=0,VLOOKUP($A7,Formulario!$A:$F,6,FALSE)&lt;HLOOKUP(AC$1,Informe!$A:$FR,ROW($A7),FALSE))=FALSE,"ADMISIBLE","NO ADMISIBLE")</f>
        <v>ADMISIBLE</v>
      </c>
      <c r="AD7" s="38" t="str">
        <f>IF(OR(HLOOKUP(AD$1,Informe!$A:$FR,ROW($A7),FALSE)=0,VLOOKUP($A7,Formulario!$A:$F,6,FALSE)&lt;HLOOKUP(AD$1,Informe!$A:$FR,ROW($A7),FALSE))=FALSE,"ADMISIBLE","NO ADMISIBLE")</f>
        <v>NO ADMISIBLE</v>
      </c>
      <c r="AE7" s="38" t="str">
        <f>IF(OR(HLOOKUP(AE$1,Informe!$A:$FR,ROW($A7),FALSE)=0,VLOOKUP($A7,Formulario!$A:$F,6,FALSE)&lt;HLOOKUP(AE$1,Informe!$A:$FR,ROW($A7),FALSE))=FALSE,"ADMISIBLE","NO ADMISIBLE")</f>
        <v>ADMISIBLE</v>
      </c>
      <c r="AF7" s="38" t="str">
        <f>IF(OR(HLOOKUP(AF$1,Informe!$A:$FR,ROW($A7),FALSE)=0,VLOOKUP($A7,Formulario!$A:$F,6,FALSE)&lt;HLOOKUP(AF$1,Informe!$A:$FR,ROW($A7),FALSE))=FALSE,"ADMISIBLE","NO ADMISIBLE")</f>
        <v>ADMISIBLE</v>
      </c>
      <c r="AG7" s="38" t="str">
        <f>IF(OR(HLOOKUP(AG$1,Informe!$A:$FR,ROW($A7),FALSE)=0,VLOOKUP($A7,Formulario!$A:$F,6,FALSE)&lt;HLOOKUP(AG$1,Informe!$A:$FR,ROW($A7),FALSE))=FALSE,"ADMISIBLE","NO ADMISIBLE")</f>
        <v>ADMISIBLE</v>
      </c>
      <c r="AH7" s="38" t="str">
        <f>IF(OR(HLOOKUP(AH$1,Informe!$A:$FR,ROW($A7),FALSE)=0,VLOOKUP($A7,Formulario!$A:$F,6,FALSE)&lt;HLOOKUP(AH$1,Informe!$A:$FR,ROW($A7),FALSE))=FALSE,"ADMISIBLE","NO ADMISIBLE")</f>
        <v>ADMISIBLE</v>
      </c>
      <c r="AI7" s="38" t="str">
        <f>IF(OR(HLOOKUP(AI$1,Informe!$A:$FR,ROW($A7),FALSE)=0,VLOOKUP($A7,Formulario!$A:$F,6,FALSE)&lt;HLOOKUP(AI$1,Informe!$A:$FR,ROW($A7),FALSE))=FALSE,"ADMISIBLE","NO ADMISIBLE")</f>
        <v>ADMISIBLE</v>
      </c>
      <c r="AJ7" s="38" t="str">
        <f>IF(OR(HLOOKUP(AJ$1,Informe!$A:$FR,ROW($A7),FALSE)=0,VLOOKUP($A7,Formulario!$A:$F,6,FALSE)&lt;HLOOKUP(AJ$1,Informe!$A:$FR,ROW($A7),FALSE))=FALSE,"ADMISIBLE","NO ADMISIBLE")</f>
        <v>ADMISIBLE</v>
      </c>
      <c r="AK7" s="38" t="str">
        <f>IF(OR(HLOOKUP(AK$1,Informe!$A:$FR,ROW($A7),FALSE)=0,VLOOKUP($A7,Formulario!$A:$F,6,FALSE)&lt;HLOOKUP(AK$1,Informe!$A:$FR,ROW($A7),FALSE))=FALSE,"ADMISIBLE","NO ADMISIBLE")</f>
        <v>ADMISIBLE</v>
      </c>
      <c r="AL7" s="38" t="str">
        <f>IF(OR(HLOOKUP(AL$1,Informe!$A:$FR,ROW($A7),FALSE)=0,VLOOKUP($A7,Formulario!$A:$F,6,FALSE)&lt;HLOOKUP(AL$1,Informe!$A:$FR,ROW($A7),FALSE))=FALSE,"ADMISIBLE","NO ADMISIBLE")</f>
        <v>ADMISIBLE</v>
      </c>
      <c r="AM7" s="38" t="str">
        <f>IF(OR(HLOOKUP(AM$1,Informe!$A:$FR,ROW($A7),FALSE)=0,VLOOKUP($A7,Formulario!$A:$F,6,FALSE)&lt;HLOOKUP(AM$1,Informe!$A:$FR,ROW($A7),FALSE))=FALSE,"ADMISIBLE","NO ADMISIBLE")</f>
        <v>ADMISIBLE</v>
      </c>
      <c r="AN7" s="38" t="str">
        <f>IF(OR(HLOOKUP(AN$1,Informe!$A:$FR,ROW($A7),FALSE)=0,VLOOKUP($A7,Formulario!$A:$F,6,FALSE)&lt;HLOOKUP(AN$1,Informe!$A:$FR,ROW($A7),FALSE))=FALSE,"ADMISIBLE","NO ADMISIBLE")</f>
        <v>ADMISIBLE</v>
      </c>
      <c r="AO7" s="38" t="str">
        <f>IF(OR(HLOOKUP(AO$1,Informe!$A:$FR,ROW($A7),FALSE)=0,VLOOKUP($A7,Formulario!$A:$F,6,FALSE)&lt;HLOOKUP(AO$1,Informe!$A:$FR,ROW($A7),FALSE))=FALSE,"ADMISIBLE","NO ADMISIBLE")</f>
        <v>ADMISIBLE</v>
      </c>
      <c r="AP7" s="38" t="str">
        <f>IF(OR(HLOOKUP(AP$1,Informe!$A:$FR,ROW($A7),FALSE)=0,VLOOKUP($A7,Formulario!$A:$F,6,FALSE)&lt;HLOOKUP(AP$1,Informe!$A:$FR,ROW($A7),FALSE))=FALSE,"ADMISIBLE","NO ADMISIBLE")</f>
        <v>ADMISIBLE</v>
      </c>
      <c r="AQ7" s="38" t="str">
        <f>IF(OR(HLOOKUP(AQ$1,Informe!$A:$FR,ROW($A7),FALSE)=0,VLOOKUP($A7,Formulario!$A:$F,6,FALSE)&lt;HLOOKUP(AQ$1,Informe!$A:$FR,ROW($A7),FALSE))=FALSE,"ADMISIBLE","NO ADMISIBLE")</f>
        <v>ADMISIBLE</v>
      </c>
      <c r="AR7" s="38" t="str">
        <f>IF(OR(HLOOKUP(AR$1,Informe!$A:$FR,ROW($A7),FALSE)=0,VLOOKUP($A7,Formulario!$A:$F,6,FALSE)&lt;HLOOKUP(AR$1,Informe!$A:$FR,ROW($A7),FALSE))=FALSE,"ADMISIBLE","NO ADMISIBLE")</f>
        <v>ADMISIBLE</v>
      </c>
      <c r="AS7" s="38" t="str">
        <f>IF(OR(HLOOKUP(AS$1,Informe!$A:$FR,ROW($A7),FALSE)=0,VLOOKUP($A7,Formulario!$A:$F,6,FALSE)&lt;HLOOKUP(AS$1,Informe!$A:$FR,ROW($A7),FALSE))=FALSE,"ADMISIBLE","NO ADMISIBLE")</f>
        <v>NO ADMISIBLE</v>
      </c>
    </row>
    <row r="8" spans="1:45" ht="12.75" customHeight="1" x14ac:dyDescent="0.25">
      <c r="A8" s="22">
        <v>4</v>
      </c>
      <c r="B8" s="37" t="s">
        <v>68</v>
      </c>
      <c r="C8" s="38" t="str">
        <f>IF(OR(HLOOKUP(C$1,Informe!$A:$FR,ROW($A8),FALSE)=0,VLOOKUP($A8,Formulario!$A:$F,6,FALSE)&lt;HLOOKUP(C$1,Informe!$A:$FR,ROW($A8),FALSE))=FALSE,"ADMISIBLE","NO ADMISIBLE")</f>
        <v>ADMISIBLE</v>
      </c>
      <c r="D8" s="38" t="str">
        <f>IF(OR(HLOOKUP(D$1,Informe!$A:$FR,ROW($A8),FALSE)=0,VLOOKUP($A8,Formulario!$A:$F,6,FALSE)&lt;HLOOKUP(D$1,Informe!$A:$FR,ROW($A8),FALSE))=FALSE,"ADMISIBLE","NO ADMISIBLE")</f>
        <v>ADMISIBLE</v>
      </c>
      <c r="E8" s="38" t="str">
        <f>IF(OR(HLOOKUP(E$1,Informe!$A:$FR,ROW($A8),FALSE)=0,VLOOKUP($A8,Formulario!$A:$F,6,FALSE)&lt;HLOOKUP(E$1,Informe!$A:$FR,ROW($A8),FALSE))=FALSE,"ADMISIBLE","NO ADMISIBLE")</f>
        <v>ADMISIBLE</v>
      </c>
      <c r="F8" s="38" t="str">
        <f>IF(OR(HLOOKUP(F$1,Informe!$A:$FR,ROW($A8),FALSE)=0,VLOOKUP($A8,Formulario!$A:$F,6,FALSE)&lt;HLOOKUP(F$1,Informe!$A:$FR,ROW($A8),FALSE))=FALSE,"ADMISIBLE","NO ADMISIBLE")</f>
        <v>ADMISIBLE</v>
      </c>
      <c r="G8" s="38" t="str">
        <f>IF(OR(HLOOKUP(G$1,Informe!$A:$FR,ROW($A8),FALSE)=0,VLOOKUP($A8,Formulario!$A:$F,6,FALSE)&lt;HLOOKUP(G$1,Informe!$A:$FR,ROW($A8),FALSE))=FALSE,"ADMISIBLE","NO ADMISIBLE")</f>
        <v>ADMISIBLE</v>
      </c>
      <c r="H8" s="38" t="str">
        <f>IF(OR(HLOOKUP(H$1,Informe!$A:$FR,ROW($A8),FALSE)=0,VLOOKUP($A8,Formulario!$A:$F,6,FALSE)&lt;HLOOKUP(H$1,Informe!$A:$FR,ROW($A8),FALSE))=FALSE,"ADMISIBLE","NO ADMISIBLE")</f>
        <v>ADMISIBLE</v>
      </c>
      <c r="I8" s="38" t="str">
        <f>IF(OR(HLOOKUP(I$1,Informe!$A:$FR,ROW($A8),FALSE)=0,VLOOKUP($A8,Formulario!$A:$F,6,FALSE)&lt;HLOOKUP(I$1,Informe!$A:$FR,ROW($A8),FALSE))=FALSE,"ADMISIBLE","NO ADMISIBLE")</f>
        <v>ADMISIBLE</v>
      </c>
      <c r="J8" s="38" t="str">
        <f>IF(OR(HLOOKUP(J$1,Informe!$A:$FR,ROW($A8),FALSE)=0,VLOOKUP($A8,Formulario!$A:$F,6,FALSE)&lt;HLOOKUP(J$1,Informe!$A:$FR,ROW($A8),FALSE))=FALSE,"ADMISIBLE","NO ADMISIBLE")</f>
        <v>ADMISIBLE</v>
      </c>
      <c r="K8" s="38" t="str">
        <f>IF(OR(HLOOKUP(K$1,Informe!$A:$FR,ROW($A8),FALSE)=0,VLOOKUP($A8,Formulario!$A:$F,6,FALSE)&lt;HLOOKUP(K$1,Informe!$A:$FR,ROW($A8),FALSE))=FALSE,"ADMISIBLE","NO ADMISIBLE")</f>
        <v>ADMISIBLE</v>
      </c>
      <c r="L8" s="38" t="str">
        <f>IF(OR(HLOOKUP(L$1,Informe!$A:$FR,ROW($A8),FALSE)=0,VLOOKUP($A8,Formulario!$A:$F,6,FALSE)&lt;HLOOKUP(L$1,Informe!$A:$FR,ROW($A8),FALSE))=FALSE,"ADMISIBLE","NO ADMISIBLE")</f>
        <v>ADMISIBLE</v>
      </c>
      <c r="M8" s="38" t="str">
        <f>IF(OR(HLOOKUP(M$1,Informe!$A:$FR,ROW($A8),FALSE)=0,VLOOKUP($A8,Formulario!$A:$F,6,FALSE)&lt;HLOOKUP(M$1,Informe!$A:$FR,ROW($A8),FALSE))=FALSE,"ADMISIBLE","NO ADMISIBLE")</f>
        <v>ADMISIBLE</v>
      </c>
      <c r="N8" s="38" t="str">
        <f>IF(OR(HLOOKUP(N$1,Informe!$A:$FR,ROW($A8),FALSE)=0,VLOOKUP($A8,Formulario!$A:$F,6,FALSE)&lt;HLOOKUP(N$1,Informe!$A:$FR,ROW($A8),FALSE))=FALSE,"ADMISIBLE","NO ADMISIBLE")</f>
        <v>ADMISIBLE</v>
      </c>
      <c r="O8" s="38" t="str">
        <f>IF(OR(HLOOKUP(O$1,Informe!$A:$FR,ROW($A8),FALSE)=0,VLOOKUP($A8,Formulario!$A:$F,6,FALSE)&lt;HLOOKUP(O$1,Informe!$A:$FR,ROW($A8),FALSE))=FALSE,"ADMISIBLE","NO ADMISIBLE")</f>
        <v>ADMISIBLE</v>
      </c>
      <c r="P8" s="38" t="str">
        <f>IF(OR(HLOOKUP(P$1,Informe!$A:$FR,ROW($A8),FALSE)=0,VLOOKUP($A8,Formulario!$A:$F,6,FALSE)&lt;HLOOKUP(P$1,Informe!$A:$FR,ROW($A8),FALSE))=FALSE,"ADMISIBLE","NO ADMISIBLE")</f>
        <v>ADMISIBLE</v>
      </c>
      <c r="Q8" s="38" t="str">
        <f>IF(OR(HLOOKUP(Q$1,Informe!$A:$FR,ROW($A8),FALSE)=0,VLOOKUP($A8,Formulario!$A:$F,6,FALSE)&lt;HLOOKUP(Q$1,Informe!$A:$FR,ROW($A8),FALSE))=FALSE,"ADMISIBLE","NO ADMISIBLE")</f>
        <v>ADMISIBLE</v>
      </c>
      <c r="R8" s="38" t="str">
        <f>IF(OR(HLOOKUP(R$1,Informe!$A:$FR,ROW($A8),FALSE)=0,VLOOKUP($A8,Formulario!$A:$F,6,FALSE)&lt;HLOOKUP(R$1,Informe!$A:$FR,ROW($A8),FALSE))=FALSE,"ADMISIBLE","NO ADMISIBLE")</f>
        <v>ADMISIBLE</v>
      </c>
      <c r="S8" s="38" t="str">
        <f>IF(OR(HLOOKUP(S$1,Informe!$A:$FR,ROW($A8),FALSE)=0,VLOOKUP($A8,Formulario!$A:$F,6,FALSE)&lt;HLOOKUP(S$1,Informe!$A:$FR,ROW($A8),FALSE))=FALSE,"ADMISIBLE","NO ADMISIBLE")</f>
        <v>ADMISIBLE</v>
      </c>
      <c r="T8" s="38" t="str">
        <f>IF(OR(HLOOKUP(T$1,Informe!$A:$FR,ROW($A8),FALSE)=0,VLOOKUP($A8,Formulario!$A:$F,6,FALSE)&lt;HLOOKUP(T$1,Informe!$A:$FR,ROW($A8),FALSE))=FALSE,"ADMISIBLE","NO ADMISIBLE")</f>
        <v>ADMISIBLE</v>
      </c>
      <c r="U8" s="38" t="str">
        <f>IF(OR(HLOOKUP(U$1,Informe!$A:$FR,ROW($A8),FALSE)=0,VLOOKUP($A8,Formulario!$A:$F,6,FALSE)&lt;HLOOKUP(U$1,Informe!$A:$FR,ROW($A8),FALSE))=FALSE,"ADMISIBLE","NO ADMISIBLE")</f>
        <v>ADMISIBLE</v>
      </c>
      <c r="V8" s="38" t="str">
        <f>IF(OR(HLOOKUP(V$1,Informe!$A:$FR,ROW($A8),FALSE)=0,VLOOKUP($A8,Formulario!$A:$F,6,FALSE)&lt;HLOOKUP(V$1,Informe!$A:$FR,ROW($A8),FALSE))=FALSE,"ADMISIBLE","NO ADMISIBLE")</f>
        <v>ADMISIBLE</v>
      </c>
      <c r="W8" s="38" t="str">
        <f>IF(OR(HLOOKUP(W$1,Informe!$A:$FR,ROW($A8),FALSE)=0,VLOOKUP($A8,Formulario!$A:$F,6,FALSE)&lt;HLOOKUP(W$1,Informe!$A:$FR,ROW($A8),FALSE))=FALSE,"ADMISIBLE","NO ADMISIBLE")</f>
        <v>NO ADMISIBLE</v>
      </c>
      <c r="X8" s="38" t="str">
        <f>IF(OR(HLOOKUP(X$1,Informe!$A:$FR,ROW($A8),FALSE)=0,VLOOKUP($A8,Formulario!$A:$F,6,FALSE)&lt;HLOOKUP(X$1,Informe!$A:$FR,ROW($A8),FALSE))=FALSE,"ADMISIBLE","NO ADMISIBLE")</f>
        <v>NO ADMISIBLE</v>
      </c>
      <c r="Y8" s="38" t="str">
        <f>IF(OR(HLOOKUP(Y$1,Informe!$A:$FR,ROW($A8),FALSE)=0,VLOOKUP($A8,Formulario!$A:$F,6,FALSE)&lt;HLOOKUP(Y$1,Informe!$A:$FR,ROW($A8),FALSE))=FALSE,"ADMISIBLE","NO ADMISIBLE")</f>
        <v>ADMISIBLE</v>
      </c>
      <c r="Z8" s="38" t="str">
        <f>IF(OR(HLOOKUP(Z$1,Informe!$A:$FR,ROW($A8),FALSE)=0,VLOOKUP($A8,Formulario!$A:$F,6,FALSE)&lt;HLOOKUP(Z$1,Informe!$A:$FR,ROW($A8),FALSE))=FALSE,"ADMISIBLE","NO ADMISIBLE")</f>
        <v>ADMISIBLE</v>
      </c>
      <c r="AA8" s="38" t="str">
        <f>IF(OR(HLOOKUP(AA$1,Informe!$A:$FR,ROW($A8),FALSE)=0,VLOOKUP($A8,Formulario!$A:$F,6,FALSE)&lt;HLOOKUP(AA$1,Informe!$A:$FR,ROW($A8),FALSE))=FALSE,"ADMISIBLE","NO ADMISIBLE")</f>
        <v>ADMISIBLE</v>
      </c>
      <c r="AB8" s="38" t="str">
        <f>IF(OR(HLOOKUP(AB$1,Informe!$A:$FR,ROW($A8),FALSE)=0,VLOOKUP($A8,Formulario!$A:$F,6,FALSE)&lt;HLOOKUP(AB$1,Informe!$A:$FR,ROW($A8),FALSE))=FALSE,"ADMISIBLE","NO ADMISIBLE")</f>
        <v>ADMISIBLE</v>
      </c>
      <c r="AC8" s="38" t="str">
        <f>IF(OR(HLOOKUP(AC$1,Informe!$A:$FR,ROW($A8),FALSE)=0,VLOOKUP($A8,Formulario!$A:$F,6,FALSE)&lt;HLOOKUP(AC$1,Informe!$A:$FR,ROW($A8),FALSE))=FALSE,"ADMISIBLE","NO ADMISIBLE")</f>
        <v>ADMISIBLE</v>
      </c>
      <c r="AD8" s="38" t="str">
        <f>IF(OR(HLOOKUP(AD$1,Informe!$A:$FR,ROW($A8),FALSE)=0,VLOOKUP($A8,Formulario!$A:$F,6,FALSE)&lt;HLOOKUP(AD$1,Informe!$A:$FR,ROW($A8),FALSE))=FALSE,"ADMISIBLE","NO ADMISIBLE")</f>
        <v>NO ADMISIBLE</v>
      </c>
      <c r="AE8" s="38" t="str">
        <f>IF(OR(HLOOKUP(AE$1,Informe!$A:$FR,ROW($A8),FALSE)=0,VLOOKUP($A8,Formulario!$A:$F,6,FALSE)&lt;HLOOKUP(AE$1,Informe!$A:$FR,ROW($A8),FALSE))=FALSE,"ADMISIBLE","NO ADMISIBLE")</f>
        <v>ADMISIBLE</v>
      </c>
      <c r="AF8" s="38" t="str">
        <f>IF(OR(HLOOKUP(AF$1,Informe!$A:$FR,ROW($A8),FALSE)=0,VLOOKUP($A8,Formulario!$A:$F,6,FALSE)&lt;HLOOKUP(AF$1,Informe!$A:$FR,ROW($A8),FALSE))=FALSE,"ADMISIBLE","NO ADMISIBLE")</f>
        <v>ADMISIBLE</v>
      </c>
      <c r="AG8" s="38" t="str">
        <f>IF(OR(HLOOKUP(AG$1,Informe!$A:$FR,ROW($A8),FALSE)=0,VLOOKUP($A8,Formulario!$A:$F,6,FALSE)&lt;HLOOKUP(AG$1,Informe!$A:$FR,ROW($A8),FALSE))=FALSE,"ADMISIBLE","NO ADMISIBLE")</f>
        <v>ADMISIBLE</v>
      </c>
      <c r="AH8" s="38" t="str">
        <f>IF(OR(HLOOKUP(AH$1,Informe!$A:$FR,ROW($A8),FALSE)=0,VLOOKUP($A8,Formulario!$A:$F,6,FALSE)&lt;HLOOKUP(AH$1,Informe!$A:$FR,ROW($A8),FALSE))=FALSE,"ADMISIBLE","NO ADMISIBLE")</f>
        <v>ADMISIBLE</v>
      </c>
      <c r="AI8" s="38" t="str">
        <f>IF(OR(HLOOKUP(AI$1,Informe!$A:$FR,ROW($A8),FALSE)=0,VLOOKUP($A8,Formulario!$A:$F,6,FALSE)&lt;HLOOKUP(AI$1,Informe!$A:$FR,ROW($A8),FALSE))=FALSE,"ADMISIBLE","NO ADMISIBLE")</f>
        <v>ADMISIBLE</v>
      </c>
      <c r="AJ8" s="38" t="str">
        <f>IF(OR(HLOOKUP(AJ$1,Informe!$A:$FR,ROW($A8),FALSE)=0,VLOOKUP($A8,Formulario!$A:$F,6,FALSE)&lt;HLOOKUP(AJ$1,Informe!$A:$FR,ROW($A8),FALSE))=FALSE,"ADMISIBLE","NO ADMISIBLE")</f>
        <v>ADMISIBLE</v>
      </c>
      <c r="AK8" s="38" t="str">
        <f>IF(OR(HLOOKUP(AK$1,Informe!$A:$FR,ROW($A8),FALSE)=0,VLOOKUP($A8,Formulario!$A:$F,6,FALSE)&lt;HLOOKUP(AK$1,Informe!$A:$FR,ROW($A8),FALSE))=FALSE,"ADMISIBLE","NO ADMISIBLE")</f>
        <v>ADMISIBLE</v>
      </c>
      <c r="AL8" s="38" t="str">
        <f>IF(OR(HLOOKUP(AL$1,Informe!$A:$FR,ROW($A8),FALSE)=0,VLOOKUP($A8,Formulario!$A:$F,6,FALSE)&lt;HLOOKUP(AL$1,Informe!$A:$FR,ROW($A8),FALSE))=FALSE,"ADMISIBLE","NO ADMISIBLE")</f>
        <v>ADMISIBLE</v>
      </c>
      <c r="AM8" s="38" t="str">
        <f>IF(OR(HLOOKUP(AM$1,Informe!$A:$FR,ROW($A8),FALSE)=0,VLOOKUP($A8,Formulario!$A:$F,6,FALSE)&lt;HLOOKUP(AM$1,Informe!$A:$FR,ROW($A8),FALSE))=FALSE,"ADMISIBLE","NO ADMISIBLE")</f>
        <v>ADMISIBLE</v>
      </c>
      <c r="AN8" s="38" t="str">
        <f>IF(OR(HLOOKUP(AN$1,Informe!$A:$FR,ROW($A8),FALSE)=0,VLOOKUP($A8,Formulario!$A:$F,6,FALSE)&lt;HLOOKUP(AN$1,Informe!$A:$FR,ROW($A8),FALSE))=FALSE,"ADMISIBLE","NO ADMISIBLE")</f>
        <v>ADMISIBLE</v>
      </c>
      <c r="AO8" s="38" t="str">
        <f>IF(OR(HLOOKUP(AO$1,Informe!$A:$FR,ROW($A8),FALSE)=0,VLOOKUP($A8,Formulario!$A:$F,6,FALSE)&lt;HLOOKUP(AO$1,Informe!$A:$FR,ROW($A8),FALSE))=FALSE,"ADMISIBLE","NO ADMISIBLE")</f>
        <v>ADMISIBLE</v>
      </c>
      <c r="AP8" s="38" t="str">
        <f>IF(OR(HLOOKUP(AP$1,Informe!$A:$FR,ROW($A8),FALSE)=0,VLOOKUP($A8,Formulario!$A:$F,6,FALSE)&lt;HLOOKUP(AP$1,Informe!$A:$FR,ROW($A8),FALSE))=FALSE,"ADMISIBLE","NO ADMISIBLE")</f>
        <v>ADMISIBLE</v>
      </c>
      <c r="AQ8" s="38" t="str">
        <f>IF(OR(HLOOKUP(AQ$1,Informe!$A:$FR,ROW($A8),FALSE)=0,VLOOKUP($A8,Formulario!$A:$F,6,FALSE)&lt;HLOOKUP(AQ$1,Informe!$A:$FR,ROW($A8),FALSE))=FALSE,"ADMISIBLE","NO ADMISIBLE")</f>
        <v>ADMISIBLE</v>
      </c>
      <c r="AR8" s="38" t="str">
        <f>IF(OR(HLOOKUP(AR$1,Informe!$A:$FR,ROW($A8),FALSE)=0,VLOOKUP($A8,Formulario!$A:$F,6,FALSE)&lt;HLOOKUP(AR$1,Informe!$A:$FR,ROW($A8),FALSE))=FALSE,"ADMISIBLE","NO ADMISIBLE")</f>
        <v>ADMISIBLE</v>
      </c>
      <c r="AS8" s="38" t="str">
        <f>IF(OR(HLOOKUP(AS$1,Informe!$A:$FR,ROW($A8),FALSE)=0,VLOOKUP($A8,Formulario!$A:$F,6,FALSE)&lt;HLOOKUP(AS$1,Informe!$A:$FR,ROW($A8),FALSE))=FALSE,"ADMISIBLE","NO ADMISIBLE")</f>
        <v>NO ADMISIBLE</v>
      </c>
    </row>
    <row r="9" spans="1:45" ht="12.75" customHeight="1" x14ac:dyDescent="0.25">
      <c r="A9" s="22">
        <v>5</v>
      </c>
      <c r="B9" s="37" t="s">
        <v>107</v>
      </c>
      <c r="C9" s="38" t="str">
        <f>IF(OR(HLOOKUP(C$1,Informe!$A:$FR,ROW($A9),FALSE)=0,VLOOKUP($A9,Formulario!$A:$F,6,FALSE)&lt;HLOOKUP(C$1,Informe!$A:$FR,ROW($A9),FALSE))=FALSE,"ADMISIBLE","NO ADMISIBLE")</f>
        <v>ADMISIBLE</v>
      </c>
      <c r="D9" s="38" t="str">
        <f>IF(OR(HLOOKUP(D$1,Informe!$A:$FR,ROW($A9),FALSE)=0,VLOOKUP($A9,Formulario!$A:$F,6,FALSE)&lt;HLOOKUP(D$1,Informe!$A:$FR,ROW($A9),FALSE))=FALSE,"ADMISIBLE","NO ADMISIBLE")</f>
        <v>ADMISIBLE</v>
      </c>
      <c r="E9" s="38" t="str">
        <f>IF(OR(HLOOKUP(E$1,Informe!$A:$FR,ROW($A9),FALSE)=0,VLOOKUP($A9,Formulario!$A:$F,6,FALSE)&lt;HLOOKUP(E$1,Informe!$A:$FR,ROW($A9),FALSE))=FALSE,"ADMISIBLE","NO ADMISIBLE")</f>
        <v>ADMISIBLE</v>
      </c>
      <c r="F9" s="38" t="str">
        <f>IF(OR(HLOOKUP(F$1,Informe!$A:$FR,ROW($A9),FALSE)=0,VLOOKUP($A9,Formulario!$A:$F,6,FALSE)&lt;HLOOKUP(F$1,Informe!$A:$FR,ROW($A9),FALSE))=FALSE,"ADMISIBLE","NO ADMISIBLE")</f>
        <v>ADMISIBLE</v>
      </c>
      <c r="G9" s="38" t="str">
        <f>IF(OR(HLOOKUP(G$1,Informe!$A:$FR,ROW($A9),FALSE)=0,VLOOKUP($A9,Formulario!$A:$F,6,FALSE)&lt;HLOOKUP(G$1,Informe!$A:$FR,ROW($A9),FALSE))=FALSE,"ADMISIBLE","NO ADMISIBLE")</f>
        <v>ADMISIBLE</v>
      </c>
      <c r="H9" s="38" t="str">
        <f>IF(OR(HLOOKUP(H$1,Informe!$A:$FR,ROW($A9),FALSE)=0,VLOOKUP($A9,Formulario!$A:$F,6,FALSE)&lt;HLOOKUP(H$1,Informe!$A:$FR,ROW($A9),FALSE))=FALSE,"ADMISIBLE","NO ADMISIBLE")</f>
        <v>ADMISIBLE</v>
      </c>
      <c r="I9" s="38" t="str">
        <f>IF(OR(HLOOKUP(I$1,Informe!$A:$FR,ROW($A9),FALSE)=0,VLOOKUP($A9,Formulario!$A:$F,6,FALSE)&lt;HLOOKUP(I$1,Informe!$A:$FR,ROW($A9),FALSE))=FALSE,"ADMISIBLE","NO ADMISIBLE")</f>
        <v>ADMISIBLE</v>
      </c>
      <c r="J9" s="38" t="str">
        <f>IF(OR(HLOOKUP(J$1,Informe!$A:$FR,ROW($A9),FALSE)=0,VLOOKUP($A9,Formulario!$A:$F,6,FALSE)&lt;HLOOKUP(J$1,Informe!$A:$FR,ROW($A9),FALSE))=FALSE,"ADMISIBLE","NO ADMISIBLE")</f>
        <v>ADMISIBLE</v>
      </c>
      <c r="K9" s="38" t="str">
        <f>IF(OR(HLOOKUP(K$1,Informe!$A:$FR,ROW($A9),FALSE)=0,VLOOKUP($A9,Formulario!$A:$F,6,FALSE)&lt;HLOOKUP(K$1,Informe!$A:$FR,ROW($A9),FALSE))=FALSE,"ADMISIBLE","NO ADMISIBLE")</f>
        <v>ADMISIBLE</v>
      </c>
      <c r="L9" s="38" t="str">
        <f>IF(OR(HLOOKUP(L$1,Informe!$A:$FR,ROW($A9),FALSE)=0,VLOOKUP($A9,Formulario!$A:$F,6,FALSE)&lt;HLOOKUP(L$1,Informe!$A:$FR,ROW($A9),FALSE))=FALSE,"ADMISIBLE","NO ADMISIBLE")</f>
        <v>ADMISIBLE</v>
      </c>
      <c r="M9" s="38" t="str">
        <f>IF(OR(HLOOKUP(M$1,Informe!$A:$FR,ROW($A9),FALSE)=0,VLOOKUP($A9,Formulario!$A:$F,6,FALSE)&lt;HLOOKUP(M$1,Informe!$A:$FR,ROW($A9),FALSE))=FALSE,"ADMISIBLE","NO ADMISIBLE")</f>
        <v>ADMISIBLE</v>
      </c>
      <c r="N9" s="38" t="str">
        <f>IF(OR(HLOOKUP(N$1,Informe!$A:$FR,ROW($A9),FALSE)=0,VLOOKUP($A9,Formulario!$A:$F,6,FALSE)&lt;HLOOKUP(N$1,Informe!$A:$FR,ROW($A9),FALSE))=FALSE,"ADMISIBLE","NO ADMISIBLE")</f>
        <v>ADMISIBLE</v>
      </c>
      <c r="O9" s="38" t="str">
        <f>IF(OR(HLOOKUP(O$1,Informe!$A:$FR,ROW($A9),FALSE)=0,VLOOKUP($A9,Formulario!$A:$F,6,FALSE)&lt;HLOOKUP(O$1,Informe!$A:$FR,ROW($A9),FALSE))=FALSE,"ADMISIBLE","NO ADMISIBLE")</f>
        <v>ADMISIBLE</v>
      </c>
      <c r="P9" s="38" t="str">
        <f>IF(OR(HLOOKUP(P$1,Informe!$A:$FR,ROW($A9),FALSE)=0,VLOOKUP($A9,Formulario!$A:$F,6,FALSE)&lt;HLOOKUP(P$1,Informe!$A:$FR,ROW($A9),FALSE))=FALSE,"ADMISIBLE","NO ADMISIBLE")</f>
        <v>ADMISIBLE</v>
      </c>
      <c r="Q9" s="38" t="str">
        <f>IF(OR(HLOOKUP(Q$1,Informe!$A:$FR,ROW($A9),FALSE)=0,VLOOKUP($A9,Formulario!$A:$F,6,FALSE)&lt;HLOOKUP(Q$1,Informe!$A:$FR,ROW($A9),FALSE))=FALSE,"ADMISIBLE","NO ADMISIBLE")</f>
        <v>ADMISIBLE</v>
      </c>
      <c r="R9" s="38" t="str">
        <f>IF(OR(HLOOKUP(R$1,Informe!$A:$FR,ROW($A9),FALSE)=0,VLOOKUP($A9,Formulario!$A:$F,6,FALSE)&lt;HLOOKUP(R$1,Informe!$A:$FR,ROW($A9),FALSE))=FALSE,"ADMISIBLE","NO ADMISIBLE")</f>
        <v>ADMISIBLE</v>
      </c>
      <c r="S9" s="38" t="str">
        <f>IF(OR(HLOOKUP(S$1,Informe!$A:$FR,ROW($A9),FALSE)=0,VLOOKUP($A9,Formulario!$A:$F,6,FALSE)&lt;HLOOKUP(S$1,Informe!$A:$FR,ROW($A9),FALSE))=FALSE,"ADMISIBLE","NO ADMISIBLE")</f>
        <v>ADMISIBLE</v>
      </c>
      <c r="T9" s="38" t="str">
        <f>IF(OR(HLOOKUP(T$1,Informe!$A:$FR,ROW($A9),FALSE)=0,VLOOKUP($A9,Formulario!$A:$F,6,FALSE)&lt;HLOOKUP(T$1,Informe!$A:$FR,ROW($A9),FALSE))=FALSE,"ADMISIBLE","NO ADMISIBLE")</f>
        <v>ADMISIBLE</v>
      </c>
      <c r="U9" s="38" t="str">
        <f>IF(OR(HLOOKUP(U$1,Informe!$A:$FR,ROW($A9),FALSE)=0,VLOOKUP($A9,Formulario!$A:$F,6,FALSE)&lt;HLOOKUP(U$1,Informe!$A:$FR,ROW($A9),FALSE))=FALSE,"ADMISIBLE","NO ADMISIBLE")</f>
        <v>ADMISIBLE</v>
      </c>
      <c r="V9" s="38" t="str">
        <f>IF(OR(HLOOKUP(V$1,Informe!$A:$FR,ROW($A9),FALSE)=0,VLOOKUP($A9,Formulario!$A:$F,6,FALSE)&lt;HLOOKUP(V$1,Informe!$A:$FR,ROW($A9),FALSE))=FALSE,"ADMISIBLE","NO ADMISIBLE")</f>
        <v>ADMISIBLE</v>
      </c>
      <c r="W9" s="38" t="str">
        <f>IF(OR(HLOOKUP(W$1,Informe!$A:$FR,ROW($A9),FALSE)=0,VLOOKUP($A9,Formulario!$A:$F,6,FALSE)&lt;HLOOKUP(W$1,Informe!$A:$FR,ROW($A9),FALSE))=FALSE,"ADMISIBLE","NO ADMISIBLE")</f>
        <v>NO ADMISIBLE</v>
      </c>
      <c r="X9" s="38" t="str">
        <f>IF(OR(HLOOKUP(X$1,Informe!$A:$FR,ROW($A9),FALSE)=0,VLOOKUP($A9,Formulario!$A:$F,6,FALSE)&lt;HLOOKUP(X$1,Informe!$A:$FR,ROW($A9),FALSE))=FALSE,"ADMISIBLE","NO ADMISIBLE")</f>
        <v>NO ADMISIBLE</v>
      </c>
      <c r="Y9" s="38" t="str">
        <f>IF(OR(HLOOKUP(Y$1,Informe!$A:$FR,ROW($A9),FALSE)=0,VLOOKUP($A9,Formulario!$A:$F,6,FALSE)&lt;HLOOKUP(Y$1,Informe!$A:$FR,ROW($A9),FALSE))=FALSE,"ADMISIBLE","NO ADMISIBLE")</f>
        <v>ADMISIBLE</v>
      </c>
      <c r="Z9" s="38" t="str">
        <f>IF(OR(HLOOKUP(Z$1,Informe!$A:$FR,ROW($A9),FALSE)=0,VLOOKUP($A9,Formulario!$A:$F,6,FALSE)&lt;HLOOKUP(Z$1,Informe!$A:$FR,ROW($A9),FALSE))=FALSE,"ADMISIBLE","NO ADMISIBLE")</f>
        <v>ADMISIBLE</v>
      </c>
      <c r="AA9" s="38" t="str">
        <f>IF(OR(HLOOKUP(AA$1,Informe!$A:$FR,ROW($A9),FALSE)=0,VLOOKUP($A9,Formulario!$A:$F,6,FALSE)&lt;HLOOKUP(AA$1,Informe!$A:$FR,ROW($A9),FALSE))=FALSE,"ADMISIBLE","NO ADMISIBLE")</f>
        <v>ADMISIBLE</v>
      </c>
      <c r="AB9" s="38" t="str">
        <f>IF(OR(HLOOKUP(AB$1,Informe!$A:$FR,ROW($A9),FALSE)=0,VLOOKUP($A9,Formulario!$A:$F,6,FALSE)&lt;HLOOKUP(AB$1,Informe!$A:$FR,ROW($A9),FALSE))=FALSE,"ADMISIBLE","NO ADMISIBLE")</f>
        <v>ADMISIBLE</v>
      </c>
      <c r="AC9" s="38" t="str">
        <f>IF(OR(HLOOKUP(AC$1,Informe!$A:$FR,ROW($A9),FALSE)=0,VLOOKUP($A9,Formulario!$A:$F,6,FALSE)&lt;HLOOKUP(AC$1,Informe!$A:$FR,ROW($A9),FALSE))=FALSE,"ADMISIBLE","NO ADMISIBLE")</f>
        <v>ADMISIBLE</v>
      </c>
      <c r="AD9" s="38" t="str">
        <f>IF(OR(HLOOKUP(AD$1,Informe!$A:$FR,ROW($A9),FALSE)=0,VLOOKUP($A9,Formulario!$A:$F,6,FALSE)&lt;HLOOKUP(AD$1,Informe!$A:$FR,ROW($A9),FALSE))=FALSE,"ADMISIBLE","NO ADMISIBLE")</f>
        <v>NO ADMISIBLE</v>
      </c>
      <c r="AE9" s="38" t="str">
        <f>IF(OR(HLOOKUP(AE$1,Informe!$A:$FR,ROW($A9),FALSE)=0,VLOOKUP($A9,Formulario!$A:$F,6,FALSE)&lt;HLOOKUP(AE$1,Informe!$A:$FR,ROW($A9),FALSE))=FALSE,"ADMISIBLE","NO ADMISIBLE")</f>
        <v>ADMISIBLE</v>
      </c>
      <c r="AF9" s="38" t="str">
        <f>IF(OR(HLOOKUP(AF$1,Informe!$A:$FR,ROW($A9),FALSE)=0,VLOOKUP($A9,Formulario!$A:$F,6,FALSE)&lt;HLOOKUP(AF$1,Informe!$A:$FR,ROW($A9),FALSE))=FALSE,"ADMISIBLE","NO ADMISIBLE")</f>
        <v>ADMISIBLE</v>
      </c>
      <c r="AG9" s="38" t="str">
        <f>IF(OR(HLOOKUP(AG$1,Informe!$A:$FR,ROW($A9),FALSE)=0,VLOOKUP($A9,Formulario!$A:$F,6,FALSE)&lt;HLOOKUP(AG$1,Informe!$A:$FR,ROW($A9),FALSE))=FALSE,"ADMISIBLE","NO ADMISIBLE")</f>
        <v>ADMISIBLE</v>
      </c>
      <c r="AH9" s="38" t="str">
        <f>IF(OR(HLOOKUP(AH$1,Informe!$A:$FR,ROW($A9),FALSE)=0,VLOOKUP($A9,Formulario!$A:$F,6,FALSE)&lt;HLOOKUP(AH$1,Informe!$A:$FR,ROW($A9),FALSE))=FALSE,"ADMISIBLE","NO ADMISIBLE")</f>
        <v>ADMISIBLE</v>
      </c>
      <c r="AI9" s="38" t="str">
        <f>IF(OR(HLOOKUP(AI$1,Informe!$A:$FR,ROW($A9),FALSE)=0,VLOOKUP($A9,Formulario!$A:$F,6,FALSE)&lt;HLOOKUP(AI$1,Informe!$A:$FR,ROW($A9),FALSE))=FALSE,"ADMISIBLE","NO ADMISIBLE")</f>
        <v>ADMISIBLE</v>
      </c>
      <c r="AJ9" s="38" t="str">
        <f>IF(OR(HLOOKUP(AJ$1,Informe!$A:$FR,ROW($A9),FALSE)=0,VLOOKUP($A9,Formulario!$A:$F,6,FALSE)&lt;HLOOKUP(AJ$1,Informe!$A:$FR,ROW($A9),FALSE))=FALSE,"ADMISIBLE","NO ADMISIBLE")</f>
        <v>ADMISIBLE</v>
      </c>
      <c r="AK9" s="38" t="str">
        <f>IF(OR(HLOOKUP(AK$1,Informe!$A:$FR,ROW($A9),FALSE)=0,VLOOKUP($A9,Formulario!$A:$F,6,FALSE)&lt;HLOOKUP(AK$1,Informe!$A:$FR,ROW($A9),FALSE))=FALSE,"ADMISIBLE","NO ADMISIBLE")</f>
        <v>ADMISIBLE</v>
      </c>
      <c r="AL9" s="38" t="str">
        <f>IF(OR(HLOOKUP(AL$1,Informe!$A:$FR,ROW($A9),FALSE)=0,VLOOKUP($A9,Formulario!$A:$F,6,FALSE)&lt;HLOOKUP(AL$1,Informe!$A:$FR,ROW($A9),FALSE))=FALSE,"ADMISIBLE","NO ADMISIBLE")</f>
        <v>ADMISIBLE</v>
      </c>
      <c r="AM9" s="38" t="str">
        <f>IF(OR(HLOOKUP(AM$1,Informe!$A:$FR,ROW($A9),FALSE)=0,VLOOKUP($A9,Formulario!$A:$F,6,FALSE)&lt;HLOOKUP(AM$1,Informe!$A:$FR,ROW($A9),FALSE))=FALSE,"ADMISIBLE","NO ADMISIBLE")</f>
        <v>ADMISIBLE</v>
      </c>
      <c r="AN9" s="38" t="str">
        <f>IF(OR(HLOOKUP(AN$1,Informe!$A:$FR,ROW($A9),FALSE)=0,VLOOKUP($A9,Formulario!$A:$F,6,FALSE)&lt;HLOOKUP(AN$1,Informe!$A:$FR,ROW($A9),FALSE))=FALSE,"ADMISIBLE","NO ADMISIBLE")</f>
        <v>ADMISIBLE</v>
      </c>
      <c r="AO9" s="38" t="str">
        <f>IF(OR(HLOOKUP(AO$1,Informe!$A:$FR,ROW($A9),FALSE)=0,VLOOKUP($A9,Formulario!$A:$F,6,FALSE)&lt;HLOOKUP(AO$1,Informe!$A:$FR,ROW($A9),FALSE))=FALSE,"ADMISIBLE","NO ADMISIBLE")</f>
        <v>ADMISIBLE</v>
      </c>
      <c r="AP9" s="38" t="str">
        <f>IF(OR(HLOOKUP(AP$1,Informe!$A:$FR,ROW($A9),FALSE)=0,VLOOKUP($A9,Formulario!$A:$F,6,FALSE)&lt;HLOOKUP(AP$1,Informe!$A:$FR,ROW($A9),FALSE))=FALSE,"ADMISIBLE","NO ADMISIBLE")</f>
        <v>ADMISIBLE</v>
      </c>
      <c r="AQ9" s="38" t="str">
        <f>IF(OR(HLOOKUP(AQ$1,Informe!$A:$FR,ROW($A9),FALSE)=0,VLOOKUP($A9,Formulario!$A:$F,6,FALSE)&lt;HLOOKUP(AQ$1,Informe!$A:$FR,ROW($A9),FALSE))=FALSE,"ADMISIBLE","NO ADMISIBLE")</f>
        <v>ADMISIBLE</v>
      </c>
      <c r="AR9" s="38" t="str">
        <f>IF(OR(HLOOKUP(AR$1,Informe!$A:$FR,ROW($A9),FALSE)=0,VLOOKUP($A9,Formulario!$A:$F,6,FALSE)&lt;HLOOKUP(AR$1,Informe!$A:$FR,ROW($A9),FALSE))=FALSE,"ADMISIBLE","NO ADMISIBLE")</f>
        <v>ADMISIBLE</v>
      </c>
      <c r="AS9" s="38" t="str">
        <f>IF(OR(HLOOKUP(AS$1,Informe!$A:$FR,ROW($A9),FALSE)=0,VLOOKUP($A9,Formulario!$A:$F,6,FALSE)&lt;HLOOKUP(AS$1,Informe!$A:$FR,ROW($A9),FALSE))=FALSE,"ADMISIBLE","NO ADMISIBLE")</f>
        <v>NO ADMISIBLE</v>
      </c>
    </row>
    <row r="10" spans="1:45" ht="12.75" customHeight="1" x14ac:dyDescent="0.25">
      <c r="A10" s="22">
        <v>6</v>
      </c>
      <c r="B10" s="37" t="s">
        <v>108</v>
      </c>
      <c r="C10" s="38" t="str">
        <f>IF(OR(HLOOKUP(C$1,Informe!$A:$FR,ROW($A10),FALSE)=0,VLOOKUP($A10,Formulario!$A:$F,6,FALSE)&lt;HLOOKUP(C$1,Informe!$A:$FR,ROW($A10),FALSE))=FALSE,"ADMISIBLE","NO ADMISIBLE")</f>
        <v>ADMISIBLE</v>
      </c>
      <c r="D10" s="38" t="str">
        <f>IF(OR(HLOOKUP(D$1,Informe!$A:$FR,ROW($A10),FALSE)=0,VLOOKUP($A10,Formulario!$A:$F,6,FALSE)&lt;HLOOKUP(D$1,Informe!$A:$FR,ROW($A10),FALSE))=FALSE,"ADMISIBLE","NO ADMISIBLE")</f>
        <v>ADMISIBLE</v>
      </c>
      <c r="E10" s="38" t="str">
        <f>IF(OR(HLOOKUP(E$1,Informe!$A:$FR,ROW($A10),FALSE)=0,VLOOKUP($A10,Formulario!$A:$F,6,FALSE)&lt;HLOOKUP(E$1,Informe!$A:$FR,ROW($A10),FALSE))=FALSE,"ADMISIBLE","NO ADMISIBLE")</f>
        <v>ADMISIBLE</v>
      </c>
      <c r="F10" s="38" t="str">
        <f>IF(OR(HLOOKUP(F$1,Informe!$A:$FR,ROW($A10),FALSE)=0,VLOOKUP($A10,Formulario!$A:$F,6,FALSE)&lt;HLOOKUP(F$1,Informe!$A:$FR,ROW($A10),FALSE))=FALSE,"ADMISIBLE","NO ADMISIBLE")</f>
        <v>ADMISIBLE</v>
      </c>
      <c r="G10" s="38" t="str">
        <f>IF(OR(HLOOKUP(G$1,Informe!$A:$FR,ROW($A10),FALSE)=0,VLOOKUP($A10,Formulario!$A:$F,6,FALSE)&lt;HLOOKUP(G$1,Informe!$A:$FR,ROW($A10),FALSE))=FALSE,"ADMISIBLE","NO ADMISIBLE")</f>
        <v>ADMISIBLE</v>
      </c>
      <c r="H10" s="38" t="str">
        <f>IF(OR(HLOOKUP(H$1,Informe!$A:$FR,ROW($A10),FALSE)=0,VLOOKUP($A10,Formulario!$A:$F,6,FALSE)&lt;HLOOKUP(H$1,Informe!$A:$FR,ROW($A10),FALSE))=FALSE,"ADMISIBLE","NO ADMISIBLE")</f>
        <v>ADMISIBLE</v>
      </c>
      <c r="I10" s="38" t="str">
        <f>IF(OR(HLOOKUP(I$1,Informe!$A:$FR,ROW($A10),FALSE)=0,VLOOKUP($A10,Formulario!$A:$F,6,FALSE)&lt;HLOOKUP(I$1,Informe!$A:$FR,ROW($A10),FALSE))=FALSE,"ADMISIBLE","NO ADMISIBLE")</f>
        <v>ADMISIBLE</v>
      </c>
      <c r="J10" s="38" t="str">
        <f>IF(OR(HLOOKUP(J$1,Informe!$A:$FR,ROW($A10),FALSE)=0,VLOOKUP($A10,Formulario!$A:$F,6,FALSE)&lt;HLOOKUP(J$1,Informe!$A:$FR,ROW($A10),FALSE))=FALSE,"ADMISIBLE","NO ADMISIBLE")</f>
        <v>ADMISIBLE</v>
      </c>
      <c r="K10" s="38" t="str">
        <f>IF(OR(HLOOKUP(K$1,Informe!$A:$FR,ROW($A10),FALSE)=0,VLOOKUP($A10,Formulario!$A:$F,6,FALSE)&lt;HLOOKUP(K$1,Informe!$A:$FR,ROW($A10),FALSE))=FALSE,"ADMISIBLE","NO ADMISIBLE")</f>
        <v>ADMISIBLE</v>
      </c>
      <c r="L10" s="38" t="str">
        <f>IF(OR(HLOOKUP(L$1,Informe!$A:$FR,ROW($A10),FALSE)=0,VLOOKUP($A10,Formulario!$A:$F,6,FALSE)&lt;HLOOKUP(L$1,Informe!$A:$FR,ROW($A10),FALSE))=FALSE,"ADMISIBLE","NO ADMISIBLE")</f>
        <v>ADMISIBLE</v>
      </c>
      <c r="M10" s="38" t="str">
        <f>IF(OR(HLOOKUP(M$1,Informe!$A:$FR,ROW($A10),FALSE)=0,VLOOKUP($A10,Formulario!$A:$F,6,FALSE)&lt;HLOOKUP(M$1,Informe!$A:$FR,ROW($A10),FALSE))=FALSE,"ADMISIBLE","NO ADMISIBLE")</f>
        <v>ADMISIBLE</v>
      </c>
      <c r="N10" s="38" t="str">
        <f>IF(OR(HLOOKUP(N$1,Informe!$A:$FR,ROW($A10),FALSE)=0,VLOOKUP($A10,Formulario!$A:$F,6,FALSE)&lt;HLOOKUP(N$1,Informe!$A:$FR,ROW($A10),FALSE))=FALSE,"ADMISIBLE","NO ADMISIBLE")</f>
        <v>ADMISIBLE</v>
      </c>
      <c r="O10" s="38" t="str">
        <f>IF(OR(HLOOKUP(O$1,Informe!$A:$FR,ROW($A10),FALSE)=0,VLOOKUP($A10,Formulario!$A:$F,6,FALSE)&lt;HLOOKUP(O$1,Informe!$A:$FR,ROW($A10),FALSE))=FALSE,"ADMISIBLE","NO ADMISIBLE")</f>
        <v>ADMISIBLE</v>
      </c>
      <c r="P10" s="38" t="str">
        <f>IF(OR(HLOOKUP(P$1,Informe!$A:$FR,ROW($A10),FALSE)=0,VLOOKUP($A10,Formulario!$A:$F,6,FALSE)&lt;HLOOKUP(P$1,Informe!$A:$FR,ROW($A10),FALSE))=FALSE,"ADMISIBLE","NO ADMISIBLE")</f>
        <v>ADMISIBLE</v>
      </c>
      <c r="Q10" s="38" t="str">
        <f>IF(OR(HLOOKUP(Q$1,Informe!$A:$FR,ROW($A10),FALSE)=0,VLOOKUP($A10,Formulario!$A:$F,6,FALSE)&lt;HLOOKUP(Q$1,Informe!$A:$FR,ROW($A10),FALSE))=FALSE,"ADMISIBLE","NO ADMISIBLE")</f>
        <v>ADMISIBLE</v>
      </c>
      <c r="R10" s="38" t="str">
        <f>IF(OR(HLOOKUP(R$1,Informe!$A:$FR,ROW($A10),FALSE)=0,VLOOKUP($A10,Formulario!$A:$F,6,FALSE)&lt;HLOOKUP(R$1,Informe!$A:$FR,ROW($A10),FALSE))=FALSE,"ADMISIBLE","NO ADMISIBLE")</f>
        <v>ADMISIBLE</v>
      </c>
      <c r="S10" s="38" t="str">
        <f>IF(OR(HLOOKUP(S$1,Informe!$A:$FR,ROW($A10),FALSE)=0,VLOOKUP($A10,Formulario!$A:$F,6,FALSE)&lt;HLOOKUP(S$1,Informe!$A:$FR,ROW($A10),FALSE))=FALSE,"ADMISIBLE","NO ADMISIBLE")</f>
        <v>ADMISIBLE</v>
      </c>
      <c r="T10" s="38" t="str">
        <f>IF(OR(HLOOKUP(T$1,Informe!$A:$FR,ROW($A10),FALSE)=0,VLOOKUP($A10,Formulario!$A:$F,6,FALSE)&lt;HLOOKUP(T$1,Informe!$A:$FR,ROW($A10),FALSE))=FALSE,"ADMISIBLE","NO ADMISIBLE")</f>
        <v>ADMISIBLE</v>
      </c>
      <c r="U10" s="38" t="str">
        <f>IF(OR(HLOOKUP(U$1,Informe!$A:$FR,ROW($A10),FALSE)=0,VLOOKUP($A10,Formulario!$A:$F,6,FALSE)&lt;HLOOKUP(U$1,Informe!$A:$FR,ROW($A10),FALSE))=FALSE,"ADMISIBLE","NO ADMISIBLE")</f>
        <v>ADMISIBLE</v>
      </c>
      <c r="V10" s="38" t="str">
        <f>IF(OR(HLOOKUP(V$1,Informe!$A:$FR,ROW($A10),FALSE)=0,VLOOKUP($A10,Formulario!$A:$F,6,FALSE)&lt;HLOOKUP(V$1,Informe!$A:$FR,ROW($A10),FALSE))=FALSE,"ADMISIBLE","NO ADMISIBLE")</f>
        <v>ADMISIBLE</v>
      </c>
      <c r="W10" s="38" t="str">
        <f>IF(OR(HLOOKUP(W$1,Informe!$A:$FR,ROW($A10),FALSE)=0,VLOOKUP($A10,Formulario!$A:$F,6,FALSE)&lt;HLOOKUP(W$1,Informe!$A:$FR,ROW($A10),FALSE))=FALSE,"ADMISIBLE","NO ADMISIBLE")</f>
        <v>NO ADMISIBLE</v>
      </c>
      <c r="X10" s="38" t="str">
        <f>IF(OR(HLOOKUP(X$1,Informe!$A:$FR,ROW($A10),FALSE)=0,VLOOKUP($A10,Formulario!$A:$F,6,FALSE)&lt;HLOOKUP(X$1,Informe!$A:$FR,ROW($A10),FALSE))=FALSE,"ADMISIBLE","NO ADMISIBLE")</f>
        <v>NO ADMISIBLE</v>
      </c>
      <c r="Y10" s="38" t="str">
        <f>IF(OR(HLOOKUP(Y$1,Informe!$A:$FR,ROW($A10),FALSE)=0,VLOOKUP($A10,Formulario!$A:$F,6,FALSE)&lt;HLOOKUP(Y$1,Informe!$A:$FR,ROW($A10),FALSE))=FALSE,"ADMISIBLE","NO ADMISIBLE")</f>
        <v>ADMISIBLE</v>
      </c>
      <c r="Z10" s="38" t="str">
        <f>IF(OR(HLOOKUP(Z$1,Informe!$A:$FR,ROW($A10),FALSE)=0,VLOOKUP($A10,Formulario!$A:$F,6,FALSE)&lt;HLOOKUP(Z$1,Informe!$A:$FR,ROW($A10),FALSE))=FALSE,"ADMISIBLE","NO ADMISIBLE")</f>
        <v>ADMISIBLE</v>
      </c>
      <c r="AA10" s="38" t="str">
        <f>IF(OR(HLOOKUP(AA$1,Informe!$A:$FR,ROW($A10),FALSE)=0,VLOOKUP($A10,Formulario!$A:$F,6,FALSE)&lt;HLOOKUP(AA$1,Informe!$A:$FR,ROW($A10),FALSE))=FALSE,"ADMISIBLE","NO ADMISIBLE")</f>
        <v>ADMISIBLE</v>
      </c>
      <c r="AB10" s="38" t="str">
        <f>IF(OR(HLOOKUP(AB$1,Informe!$A:$FR,ROW($A10),FALSE)=0,VLOOKUP($A10,Formulario!$A:$F,6,FALSE)&lt;HLOOKUP(AB$1,Informe!$A:$FR,ROW($A10),FALSE))=FALSE,"ADMISIBLE","NO ADMISIBLE")</f>
        <v>ADMISIBLE</v>
      </c>
      <c r="AC10" s="38" t="str">
        <f>IF(OR(HLOOKUP(AC$1,Informe!$A:$FR,ROW($A10),FALSE)=0,VLOOKUP($A10,Formulario!$A:$F,6,FALSE)&lt;HLOOKUP(AC$1,Informe!$A:$FR,ROW($A10),FALSE))=FALSE,"ADMISIBLE","NO ADMISIBLE")</f>
        <v>ADMISIBLE</v>
      </c>
      <c r="AD10" s="38" t="str">
        <f>IF(OR(HLOOKUP(AD$1,Informe!$A:$FR,ROW($A10),FALSE)=0,VLOOKUP($A10,Formulario!$A:$F,6,FALSE)&lt;HLOOKUP(AD$1,Informe!$A:$FR,ROW($A10),FALSE))=FALSE,"ADMISIBLE","NO ADMISIBLE")</f>
        <v>NO ADMISIBLE</v>
      </c>
      <c r="AE10" s="38" t="str">
        <f>IF(OR(HLOOKUP(AE$1,Informe!$A:$FR,ROW($A10),FALSE)=0,VLOOKUP($A10,Formulario!$A:$F,6,FALSE)&lt;HLOOKUP(AE$1,Informe!$A:$FR,ROW($A10),FALSE))=FALSE,"ADMISIBLE","NO ADMISIBLE")</f>
        <v>ADMISIBLE</v>
      </c>
      <c r="AF10" s="38" t="str">
        <f>IF(OR(HLOOKUP(AF$1,Informe!$A:$FR,ROW($A10),FALSE)=0,VLOOKUP($A10,Formulario!$A:$F,6,FALSE)&lt;HLOOKUP(AF$1,Informe!$A:$FR,ROW($A10),FALSE))=FALSE,"ADMISIBLE","NO ADMISIBLE")</f>
        <v>ADMISIBLE</v>
      </c>
      <c r="AG10" s="38" t="str">
        <f>IF(OR(HLOOKUP(AG$1,Informe!$A:$FR,ROW($A10),FALSE)=0,VLOOKUP($A10,Formulario!$A:$F,6,FALSE)&lt;HLOOKUP(AG$1,Informe!$A:$FR,ROW($A10),FALSE))=FALSE,"ADMISIBLE","NO ADMISIBLE")</f>
        <v>ADMISIBLE</v>
      </c>
      <c r="AH10" s="38" t="str">
        <f>IF(OR(HLOOKUP(AH$1,Informe!$A:$FR,ROW($A10),FALSE)=0,VLOOKUP($A10,Formulario!$A:$F,6,FALSE)&lt;HLOOKUP(AH$1,Informe!$A:$FR,ROW($A10),FALSE))=FALSE,"ADMISIBLE","NO ADMISIBLE")</f>
        <v>ADMISIBLE</v>
      </c>
      <c r="AI10" s="38" t="str">
        <f>IF(OR(HLOOKUP(AI$1,Informe!$A:$FR,ROW($A10),FALSE)=0,VLOOKUP($A10,Formulario!$A:$F,6,FALSE)&lt;HLOOKUP(AI$1,Informe!$A:$FR,ROW($A10),FALSE))=FALSE,"ADMISIBLE","NO ADMISIBLE")</f>
        <v>ADMISIBLE</v>
      </c>
      <c r="AJ10" s="38" t="str">
        <f>IF(OR(HLOOKUP(AJ$1,Informe!$A:$FR,ROW($A10),FALSE)=0,VLOOKUP($A10,Formulario!$A:$F,6,FALSE)&lt;HLOOKUP(AJ$1,Informe!$A:$FR,ROW($A10),FALSE))=FALSE,"ADMISIBLE","NO ADMISIBLE")</f>
        <v>ADMISIBLE</v>
      </c>
      <c r="AK10" s="38" t="str">
        <f>IF(OR(HLOOKUP(AK$1,Informe!$A:$FR,ROW($A10),FALSE)=0,VLOOKUP($A10,Formulario!$A:$F,6,FALSE)&lt;HLOOKUP(AK$1,Informe!$A:$FR,ROW($A10),FALSE))=FALSE,"ADMISIBLE","NO ADMISIBLE")</f>
        <v>ADMISIBLE</v>
      </c>
      <c r="AL10" s="38" t="str">
        <f>IF(OR(HLOOKUP(AL$1,Informe!$A:$FR,ROW($A10),FALSE)=0,VLOOKUP($A10,Formulario!$A:$F,6,FALSE)&lt;HLOOKUP(AL$1,Informe!$A:$FR,ROW($A10),FALSE))=FALSE,"ADMISIBLE","NO ADMISIBLE")</f>
        <v>ADMISIBLE</v>
      </c>
      <c r="AM10" s="38" t="str">
        <f>IF(OR(HLOOKUP(AM$1,Informe!$A:$FR,ROW($A10),FALSE)=0,VLOOKUP($A10,Formulario!$A:$F,6,FALSE)&lt;HLOOKUP(AM$1,Informe!$A:$FR,ROW($A10),FALSE))=FALSE,"ADMISIBLE","NO ADMISIBLE")</f>
        <v>ADMISIBLE</v>
      </c>
      <c r="AN10" s="38" t="str">
        <f>IF(OR(HLOOKUP(AN$1,Informe!$A:$FR,ROW($A10),FALSE)=0,VLOOKUP($A10,Formulario!$A:$F,6,FALSE)&lt;HLOOKUP(AN$1,Informe!$A:$FR,ROW($A10),FALSE))=FALSE,"ADMISIBLE","NO ADMISIBLE")</f>
        <v>ADMISIBLE</v>
      </c>
      <c r="AO10" s="38" t="str">
        <f>IF(OR(HLOOKUP(AO$1,Informe!$A:$FR,ROW($A10),FALSE)=0,VLOOKUP($A10,Formulario!$A:$F,6,FALSE)&lt;HLOOKUP(AO$1,Informe!$A:$FR,ROW($A10),FALSE))=FALSE,"ADMISIBLE","NO ADMISIBLE")</f>
        <v>ADMISIBLE</v>
      </c>
      <c r="AP10" s="38" t="str">
        <f>IF(OR(HLOOKUP(AP$1,Informe!$A:$FR,ROW($A10),FALSE)=0,VLOOKUP($A10,Formulario!$A:$F,6,FALSE)&lt;HLOOKUP(AP$1,Informe!$A:$FR,ROW($A10),FALSE))=FALSE,"ADMISIBLE","NO ADMISIBLE")</f>
        <v>ADMISIBLE</v>
      </c>
      <c r="AQ10" s="38" t="str">
        <f>IF(OR(HLOOKUP(AQ$1,Informe!$A:$FR,ROW($A10),FALSE)=0,VLOOKUP($A10,Formulario!$A:$F,6,FALSE)&lt;HLOOKUP(AQ$1,Informe!$A:$FR,ROW($A10),FALSE))=FALSE,"ADMISIBLE","NO ADMISIBLE")</f>
        <v>ADMISIBLE</v>
      </c>
      <c r="AR10" s="38" t="str">
        <f>IF(OR(HLOOKUP(AR$1,Informe!$A:$FR,ROW($A10),FALSE)=0,VLOOKUP($A10,Formulario!$A:$F,6,FALSE)&lt;HLOOKUP(AR$1,Informe!$A:$FR,ROW($A10),FALSE))=FALSE,"ADMISIBLE","NO ADMISIBLE")</f>
        <v>ADMISIBLE</v>
      </c>
      <c r="AS10" s="38" t="str">
        <f>IF(OR(HLOOKUP(AS$1,Informe!$A:$FR,ROW($A10),FALSE)=0,VLOOKUP($A10,Formulario!$A:$F,6,FALSE)&lt;HLOOKUP(AS$1,Informe!$A:$FR,ROW($A10),FALSE))=FALSE,"ADMISIBLE","NO ADMISIBLE")</f>
        <v>NO ADMISIBLE</v>
      </c>
    </row>
    <row r="11" spans="1:45" ht="12.75" customHeight="1" x14ac:dyDescent="0.25">
      <c r="A11" s="22">
        <v>7</v>
      </c>
      <c r="B11" s="37" t="s">
        <v>109</v>
      </c>
      <c r="C11" s="38" t="str">
        <f>IF(OR(HLOOKUP(C$1,Informe!$A:$FR,ROW($A11),FALSE)=0,VLOOKUP($A11,Formulario!$A:$F,6,FALSE)&lt;HLOOKUP(C$1,Informe!$A:$FR,ROW($A11),FALSE))=FALSE,"ADMISIBLE","NO ADMISIBLE")</f>
        <v>ADMISIBLE</v>
      </c>
      <c r="D11" s="38" t="str">
        <f>IF(OR(HLOOKUP(D$1,Informe!$A:$FR,ROW($A11),FALSE)=0,VLOOKUP($A11,Formulario!$A:$F,6,FALSE)&lt;HLOOKUP(D$1,Informe!$A:$FR,ROW($A11),FALSE))=FALSE,"ADMISIBLE","NO ADMISIBLE")</f>
        <v>ADMISIBLE</v>
      </c>
      <c r="E11" s="38" t="str">
        <f>IF(OR(HLOOKUP(E$1,Informe!$A:$FR,ROW($A11),FALSE)=0,VLOOKUP($A11,Formulario!$A:$F,6,FALSE)&lt;HLOOKUP(E$1,Informe!$A:$FR,ROW($A11),FALSE))=FALSE,"ADMISIBLE","NO ADMISIBLE")</f>
        <v>ADMISIBLE</v>
      </c>
      <c r="F11" s="38" t="str">
        <f>IF(OR(HLOOKUP(F$1,Informe!$A:$FR,ROW($A11),FALSE)=0,VLOOKUP($A11,Formulario!$A:$F,6,FALSE)&lt;HLOOKUP(F$1,Informe!$A:$FR,ROW($A11),FALSE))=FALSE,"ADMISIBLE","NO ADMISIBLE")</f>
        <v>ADMISIBLE</v>
      </c>
      <c r="G11" s="38" t="str">
        <f>IF(OR(HLOOKUP(G$1,Informe!$A:$FR,ROW($A11),FALSE)=0,VLOOKUP($A11,Formulario!$A:$F,6,FALSE)&lt;HLOOKUP(G$1,Informe!$A:$FR,ROW($A11),FALSE))=FALSE,"ADMISIBLE","NO ADMISIBLE")</f>
        <v>ADMISIBLE</v>
      </c>
      <c r="H11" s="38" t="str">
        <f>IF(OR(HLOOKUP(H$1,Informe!$A:$FR,ROW($A11),FALSE)=0,VLOOKUP($A11,Formulario!$A:$F,6,FALSE)&lt;HLOOKUP(H$1,Informe!$A:$FR,ROW($A11),FALSE))=FALSE,"ADMISIBLE","NO ADMISIBLE")</f>
        <v>ADMISIBLE</v>
      </c>
      <c r="I11" s="38" t="str">
        <f>IF(OR(HLOOKUP(I$1,Informe!$A:$FR,ROW($A11),FALSE)=0,VLOOKUP($A11,Formulario!$A:$F,6,FALSE)&lt;HLOOKUP(I$1,Informe!$A:$FR,ROW($A11),FALSE))=FALSE,"ADMISIBLE","NO ADMISIBLE")</f>
        <v>ADMISIBLE</v>
      </c>
      <c r="J11" s="38" t="str">
        <f>IF(OR(HLOOKUP(J$1,Informe!$A:$FR,ROW($A11),FALSE)=0,VLOOKUP($A11,Formulario!$A:$F,6,FALSE)&lt;HLOOKUP(J$1,Informe!$A:$FR,ROW($A11),FALSE))=FALSE,"ADMISIBLE","NO ADMISIBLE")</f>
        <v>ADMISIBLE</v>
      </c>
      <c r="K11" s="38" t="str">
        <f>IF(OR(HLOOKUP(K$1,Informe!$A:$FR,ROW($A11),FALSE)=0,VLOOKUP($A11,Formulario!$A:$F,6,FALSE)&lt;HLOOKUP(K$1,Informe!$A:$FR,ROW($A11),FALSE))=FALSE,"ADMISIBLE","NO ADMISIBLE")</f>
        <v>ADMISIBLE</v>
      </c>
      <c r="L11" s="38" t="str">
        <f>IF(OR(HLOOKUP(L$1,Informe!$A:$FR,ROW($A11),FALSE)=0,VLOOKUP($A11,Formulario!$A:$F,6,FALSE)&lt;HLOOKUP(L$1,Informe!$A:$FR,ROW($A11),FALSE))=FALSE,"ADMISIBLE","NO ADMISIBLE")</f>
        <v>ADMISIBLE</v>
      </c>
      <c r="M11" s="38" t="str">
        <f>IF(OR(HLOOKUP(M$1,Informe!$A:$FR,ROW($A11),FALSE)=0,VLOOKUP($A11,Formulario!$A:$F,6,FALSE)&lt;HLOOKUP(M$1,Informe!$A:$FR,ROW($A11),FALSE))=FALSE,"ADMISIBLE","NO ADMISIBLE")</f>
        <v>ADMISIBLE</v>
      </c>
      <c r="N11" s="38" t="str">
        <f>IF(OR(HLOOKUP(N$1,Informe!$A:$FR,ROW($A11),FALSE)=0,VLOOKUP($A11,Formulario!$A:$F,6,FALSE)&lt;HLOOKUP(N$1,Informe!$A:$FR,ROW($A11),FALSE))=FALSE,"ADMISIBLE","NO ADMISIBLE")</f>
        <v>ADMISIBLE</v>
      </c>
      <c r="O11" s="38" t="str">
        <f>IF(OR(HLOOKUP(O$1,Informe!$A:$FR,ROW($A11),FALSE)=0,VLOOKUP($A11,Formulario!$A:$F,6,FALSE)&lt;HLOOKUP(O$1,Informe!$A:$FR,ROW($A11),FALSE))=FALSE,"ADMISIBLE","NO ADMISIBLE")</f>
        <v>ADMISIBLE</v>
      </c>
      <c r="P11" s="38" t="str">
        <f>IF(OR(HLOOKUP(P$1,Informe!$A:$FR,ROW($A11),FALSE)=0,VLOOKUP($A11,Formulario!$A:$F,6,FALSE)&lt;HLOOKUP(P$1,Informe!$A:$FR,ROW($A11),FALSE))=FALSE,"ADMISIBLE","NO ADMISIBLE")</f>
        <v>ADMISIBLE</v>
      </c>
      <c r="Q11" s="38" t="str">
        <f>IF(OR(HLOOKUP(Q$1,Informe!$A:$FR,ROW($A11),FALSE)=0,VLOOKUP($A11,Formulario!$A:$F,6,FALSE)&lt;HLOOKUP(Q$1,Informe!$A:$FR,ROW($A11),FALSE))=FALSE,"ADMISIBLE","NO ADMISIBLE")</f>
        <v>ADMISIBLE</v>
      </c>
      <c r="R11" s="38" t="str">
        <f>IF(OR(HLOOKUP(R$1,Informe!$A:$FR,ROW($A11),FALSE)=0,VLOOKUP($A11,Formulario!$A:$F,6,FALSE)&lt;HLOOKUP(R$1,Informe!$A:$FR,ROW($A11),FALSE))=FALSE,"ADMISIBLE","NO ADMISIBLE")</f>
        <v>ADMISIBLE</v>
      </c>
      <c r="S11" s="38" t="str">
        <f>IF(OR(HLOOKUP(S$1,Informe!$A:$FR,ROW($A11),FALSE)=0,VLOOKUP($A11,Formulario!$A:$F,6,FALSE)&lt;HLOOKUP(S$1,Informe!$A:$FR,ROW($A11),FALSE))=FALSE,"ADMISIBLE","NO ADMISIBLE")</f>
        <v>ADMISIBLE</v>
      </c>
      <c r="T11" s="38" t="str">
        <f>IF(OR(HLOOKUP(T$1,Informe!$A:$FR,ROW($A11),FALSE)=0,VLOOKUP($A11,Formulario!$A:$F,6,FALSE)&lt;HLOOKUP(T$1,Informe!$A:$FR,ROW($A11),FALSE))=FALSE,"ADMISIBLE","NO ADMISIBLE")</f>
        <v>ADMISIBLE</v>
      </c>
      <c r="U11" s="38" t="str">
        <f>IF(OR(HLOOKUP(U$1,Informe!$A:$FR,ROW($A11),FALSE)=0,VLOOKUP($A11,Formulario!$A:$F,6,FALSE)&lt;HLOOKUP(U$1,Informe!$A:$FR,ROW($A11),FALSE))=FALSE,"ADMISIBLE","NO ADMISIBLE")</f>
        <v>ADMISIBLE</v>
      </c>
      <c r="V11" s="38" t="str">
        <f>IF(OR(HLOOKUP(V$1,Informe!$A:$FR,ROW($A11),FALSE)=0,VLOOKUP($A11,Formulario!$A:$F,6,FALSE)&lt;HLOOKUP(V$1,Informe!$A:$FR,ROW($A11),FALSE))=FALSE,"ADMISIBLE","NO ADMISIBLE")</f>
        <v>ADMISIBLE</v>
      </c>
      <c r="W11" s="38" t="str">
        <f>IF(OR(HLOOKUP(W$1,Informe!$A:$FR,ROW($A11),FALSE)=0,VLOOKUP($A11,Formulario!$A:$F,6,FALSE)&lt;HLOOKUP(W$1,Informe!$A:$FR,ROW($A11),FALSE))=FALSE,"ADMISIBLE","NO ADMISIBLE")</f>
        <v>NO ADMISIBLE</v>
      </c>
      <c r="X11" s="38" t="str">
        <f>IF(OR(HLOOKUP(X$1,Informe!$A:$FR,ROW($A11),FALSE)=0,VLOOKUP($A11,Formulario!$A:$F,6,FALSE)&lt;HLOOKUP(X$1,Informe!$A:$FR,ROW($A11),FALSE))=FALSE,"ADMISIBLE","NO ADMISIBLE")</f>
        <v>NO ADMISIBLE</v>
      </c>
      <c r="Y11" s="38" t="str">
        <f>IF(OR(HLOOKUP(Y$1,Informe!$A:$FR,ROW($A11),FALSE)=0,VLOOKUP($A11,Formulario!$A:$F,6,FALSE)&lt;HLOOKUP(Y$1,Informe!$A:$FR,ROW($A11),FALSE))=FALSE,"ADMISIBLE","NO ADMISIBLE")</f>
        <v>ADMISIBLE</v>
      </c>
      <c r="Z11" s="38" t="str">
        <f>IF(OR(HLOOKUP(Z$1,Informe!$A:$FR,ROW($A11),FALSE)=0,VLOOKUP($A11,Formulario!$A:$F,6,FALSE)&lt;HLOOKUP(Z$1,Informe!$A:$FR,ROW($A11),FALSE))=FALSE,"ADMISIBLE","NO ADMISIBLE")</f>
        <v>ADMISIBLE</v>
      </c>
      <c r="AA11" s="38" t="str">
        <f>IF(OR(HLOOKUP(AA$1,Informe!$A:$FR,ROW($A11),FALSE)=0,VLOOKUP($A11,Formulario!$A:$F,6,FALSE)&lt;HLOOKUP(AA$1,Informe!$A:$FR,ROW($A11),FALSE))=FALSE,"ADMISIBLE","NO ADMISIBLE")</f>
        <v>ADMISIBLE</v>
      </c>
      <c r="AB11" s="38" t="str">
        <f>IF(OR(HLOOKUP(AB$1,Informe!$A:$FR,ROW($A11),FALSE)=0,VLOOKUP($A11,Formulario!$A:$F,6,FALSE)&lt;HLOOKUP(AB$1,Informe!$A:$FR,ROW($A11),FALSE))=FALSE,"ADMISIBLE","NO ADMISIBLE")</f>
        <v>ADMISIBLE</v>
      </c>
      <c r="AC11" s="38" t="str">
        <f>IF(OR(HLOOKUP(AC$1,Informe!$A:$FR,ROW($A11),FALSE)=0,VLOOKUP($A11,Formulario!$A:$F,6,FALSE)&lt;HLOOKUP(AC$1,Informe!$A:$FR,ROW($A11),FALSE))=FALSE,"ADMISIBLE","NO ADMISIBLE")</f>
        <v>ADMISIBLE</v>
      </c>
      <c r="AD11" s="38" t="str">
        <f>IF(OR(HLOOKUP(AD$1,Informe!$A:$FR,ROW($A11),FALSE)=0,VLOOKUP($A11,Formulario!$A:$F,6,FALSE)&lt;HLOOKUP(AD$1,Informe!$A:$FR,ROW($A11),FALSE))=FALSE,"ADMISIBLE","NO ADMISIBLE")</f>
        <v>NO ADMISIBLE</v>
      </c>
      <c r="AE11" s="38" t="str">
        <f>IF(OR(HLOOKUP(AE$1,Informe!$A:$FR,ROW($A11),FALSE)=0,VLOOKUP($A11,Formulario!$A:$F,6,FALSE)&lt;HLOOKUP(AE$1,Informe!$A:$FR,ROW($A11),FALSE))=FALSE,"ADMISIBLE","NO ADMISIBLE")</f>
        <v>ADMISIBLE</v>
      </c>
      <c r="AF11" s="38" t="str">
        <f>IF(OR(HLOOKUP(AF$1,Informe!$A:$FR,ROW($A11),FALSE)=0,VLOOKUP($A11,Formulario!$A:$F,6,FALSE)&lt;HLOOKUP(AF$1,Informe!$A:$FR,ROW($A11),FALSE))=FALSE,"ADMISIBLE","NO ADMISIBLE")</f>
        <v>ADMISIBLE</v>
      </c>
      <c r="AG11" s="38" t="str">
        <f>IF(OR(HLOOKUP(AG$1,Informe!$A:$FR,ROW($A11),FALSE)=0,VLOOKUP($A11,Formulario!$A:$F,6,FALSE)&lt;HLOOKUP(AG$1,Informe!$A:$FR,ROW($A11),FALSE))=FALSE,"ADMISIBLE","NO ADMISIBLE")</f>
        <v>ADMISIBLE</v>
      </c>
      <c r="AH11" s="38" t="str">
        <f>IF(OR(HLOOKUP(AH$1,Informe!$A:$FR,ROW($A11),FALSE)=0,VLOOKUP($A11,Formulario!$A:$F,6,FALSE)&lt;HLOOKUP(AH$1,Informe!$A:$FR,ROW($A11),FALSE))=FALSE,"ADMISIBLE","NO ADMISIBLE")</f>
        <v>ADMISIBLE</v>
      </c>
      <c r="AI11" s="38" t="str">
        <f>IF(OR(HLOOKUP(AI$1,Informe!$A:$FR,ROW($A11),FALSE)=0,VLOOKUP($A11,Formulario!$A:$F,6,FALSE)&lt;HLOOKUP(AI$1,Informe!$A:$FR,ROW($A11),FALSE))=FALSE,"ADMISIBLE","NO ADMISIBLE")</f>
        <v>ADMISIBLE</v>
      </c>
      <c r="AJ11" s="38" t="str">
        <f>IF(OR(HLOOKUP(AJ$1,Informe!$A:$FR,ROW($A11),FALSE)=0,VLOOKUP($A11,Formulario!$A:$F,6,FALSE)&lt;HLOOKUP(AJ$1,Informe!$A:$FR,ROW($A11),FALSE))=FALSE,"ADMISIBLE","NO ADMISIBLE")</f>
        <v>ADMISIBLE</v>
      </c>
      <c r="AK11" s="38" t="str">
        <f>IF(OR(HLOOKUP(AK$1,Informe!$A:$FR,ROW($A11),FALSE)=0,VLOOKUP($A11,Formulario!$A:$F,6,FALSE)&lt;HLOOKUP(AK$1,Informe!$A:$FR,ROW($A11),FALSE))=FALSE,"ADMISIBLE","NO ADMISIBLE")</f>
        <v>ADMISIBLE</v>
      </c>
      <c r="AL11" s="38" t="str">
        <f>IF(OR(HLOOKUP(AL$1,Informe!$A:$FR,ROW($A11),FALSE)=0,VLOOKUP($A11,Formulario!$A:$F,6,FALSE)&lt;HLOOKUP(AL$1,Informe!$A:$FR,ROW($A11),FALSE))=FALSE,"ADMISIBLE","NO ADMISIBLE")</f>
        <v>ADMISIBLE</v>
      </c>
      <c r="AM11" s="38" t="str">
        <f>IF(OR(HLOOKUP(AM$1,Informe!$A:$FR,ROW($A11),FALSE)=0,VLOOKUP($A11,Formulario!$A:$F,6,FALSE)&lt;HLOOKUP(AM$1,Informe!$A:$FR,ROW($A11),FALSE))=FALSE,"ADMISIBLE","NO ADMISIBLE")</f>
        <v>ADMISIBLE</v>
      </c>
      <c r="AN11" s="38" t="str">
        <f>IF(OR(HLOOKUP(AN$1,Informe!$A:$FR,ROW($A11),FALSE)=0,VLOOKUP($A11,Formulario!$A:$F,6,FALSE)&lt;HLOOKUP(AN$1,Informe!$A:$FR,ROW($A11),FALSE))=FALSE,"ADMISIBLE","NO ADMISIBLE")</f>
        <v>ADMISIBLE</v>
      </c>
      <c r="AO11" s="38" t="str">
        <f>IF(OR(HLOOKUP(AO$1,Informe!$A:$FR,ROW($A11),FALSE)=0,VLOOKUP($A11,Formulario!$A:$F,6,FALSE)&lt;HLOOKUP(AO$1,Informe!$A:$FR,ROW($A11),FALSE))=FALSE,"ADMISIBLE","NO ADMISIBLE")</f>
        <v>ADMISIBLE</v>
      </c>
      <c r="AP11" s="38" t="str">
        <f>IF(OR(HLOOKUP(AP$1,Informe!$A:$FR,ROW($A11),FALSE)=0,VLOOKUP($A11,Formulario!$A:$F,6,FALSE)&lt;HLOOKUP(AP$1,Informe!$A:$FR,ROW($A11),FALSE))=FALSE,"ADMISIBLE","NO ADMISIBLE")</f>
        <v>ADMISIBLE</v>
      </c>
      <c r="AQ11" s="38" t="str">
        <f>IF(OR(HLOOKUP(AQ$1,Informe!$A:$FR,ROW($A11),FALSE)=0,VLOOKUP($A11,Formulario!$A:$F,6,FALSE)&lt;HLOOKUP(AQ$1,Informe!$A:$FR,ROW($A11),FALSE))=FALSE,"ADMISIBLE","NO ADMISIBLE")</f>
        <v>ADMISIBLE</v>
      </c>
      <c r="AR11" s="38" t="str">
        <f>IF(OR(HLOOKUP(AR$1,Informe!$A:$FR,ROW($A11),FALSE)=0,VLOOKUP($A11,Formulario!$A:$F,6,FALSE)&lt;HLOOKUP(AR$1,Informe!$A:$FR,ROW($A11),FALSE))=FALSE,"ADMISIBLE","NO ADMISIBLE")</f>
        <v>ADMISIBLE</v>
      </c>
      <c r="AS11" s="38" t="str">
        <f>IF(OR(HLOOKUP(AS$1,Informe!$A:$FR,ROW($A11),FALSE)=0,VLOOKUP($A11,Formulario!$A:$F,6,FALSE)&lt;HLOOKUP(AS$1,Informe!$A:$FR,ROW($A11),FALSE))=FALSE,"ADMISIBLE","NO ADMISIBLE")</f>
        <v>NO ADMISIBLE</v>
      </c>
    </row>
    <row r="12" spans="1:45" ht="12.75" customHeight="1" x14ac:dyDescent="0.25">
      <c r="A12" s="22">
        <v>8</v>
      </c>
      <c r="B12" s="37" t="s">
        <v>110</v>
      </c>
      <c r="C12" s="38" t="str">
        <f>IF(OR(HLOOKUP(C$1,Informe!$A:$FR,ROW($A12),FALSE)=0,VLOOKUP($A12,Formulario!$A:$F,6,FALSE)&lt;HLOOKUP(C$1,Informe!$A:$FR,ROW($A12),FALSE))=FALSE,"ADMISIBLE","NO ADMISIBLE")</f>
        <v>ADMISIBLE</v>
      </c>
      <c r="D12" s="38" t="str">
        <f>IF(OR(HLOOKUP(D$1,Informe!$A:$FR,ROW($A12),FALSE)=0,VLOOKUP($A12,Formulario!$A:$F,6,FALSE)&lt;HLOOKUP(D$1,Informe!$A:$FR,ROW($A12),FALSE))=FALSE,"ADMISIBLE","NO ADMISIBLE")</f>
        <v>ADMISIBLE</v>
      </c>
      <c r="E12" s="38" t="str">
        <f>IF(OR(HLOOKUP(E$1,Informe!$A:$FR,ROW($A12),FALSE)=0,VLOOKUP($A12,Formulario!$A:$F,6,FALSE)&lt;HLOOKUP(E$1,Informe!$A:$FR,ROW($A12),FALSE))=FALSE,"ADMISIBLE","NO ADMISIBLE")</f>
        <v>ADMISIBLE</v>
      </c>
      <c r="F12" s="38" t="str">
        <f>IF(OR(HLOOKUP(F$1,Informe!$A:$FR,ROW($A12),FALSE)=0,VLOOKUP($A12,Formulario!$A:$F,6,FALSE)&lt;HLOOKUP(F$1,Informe!$A:$FR,ROW($A12),FALSE))=FALSE,"ADMISIBLE","NO ADMISIBLE")</f>
        <v>ADMISIBLE</v>
      </c>
      <c r="G12" s="38" t="str">
        <f>IF(OR(HLOOKUP(G$1,Informe!$A:$FR,ROW($A12),FALSE)=0,VLOOKUP($A12,Formulario!$A:$F,6,FALSE)&lt;HLOOKUP(G$1,Informe!$A:$FR,ROW($A12),FALSE))=FALSE,"ADMISIBLE","NO ADMISIBLE")</f>
        <v>ADMISIBLE</v>
      </c>
      <c r="H12" s="38" t="str">
        <f>IF(OR(HLOOKUP(H$1,Informe!$A:$FR,ROW($A12),FALSE)=0,VLOOKUP($A12,Formulario!$A:$F,6,FALSE)&lt;HLOOKUP(H$1,Informe!$A:$FR,ROW($A12),FALSE))=FALSE,"ADMISIBLE","NO ADMISIBLE")</f>
        <v>ADMISIBLE</v>
      </c>
      <c r="I12" s="38" t="str">
        <f>IF(OR(HLOOKUP(I$1,Informe!$A:$FR,ROW($A12),FALSE)=0,VLOOKUP($A12,Formulario!$A:$F,6,FALSE)&lt;HLOOKUP(I$1,Informe!$A:$FR,ROW($A12),FALSE))=FALSE,"ADMISIBLE","NO ADMISIBLE")</f>
        <v>ADMISIBLE</v>
      </c>
      <c r="J12" s="38" t="str">
        <f>IF(OR(HLOOKUP(J$1,Informe!$A:$FR,ROW($A12),FALSE)=0,VLOOKUP($A12,Formulario!$A:$F,6,FALSE)&lt;HLOOKUP(J$1,Informe!$A:$FR,ROW($A12),FALSE))=FALSE,"ADMISIBLE","NO ADMISIBLE")</f>
        <v>ADMISIBLE</v>
      </c>
      <c r="K12" s="38" t="str">
        <f>IF(OR(HLOOKUP(K$1,Informe!$A:$FR,ROW($A12),FALSE)=0,VLOOKUP($A12,Formulario!$A:$F,6,FALSE)&lt;HLOOKUP(K$1,Informe!$A:$FR,ROW($A12),FALSE))=FALSE,"ADMISIBLE","NO ADMISIBLE")</f>
        <v>ADMISIBLE</v>
      </c>
      <c r="L12" s="38" t="str">
        <f>IF(OR(HLOOKUP(L$1,Informe!$A:$FR,ROW($A12),FALSE)=0,VLOOKUP($A12,Formulario!$A:$F,6,FALSE)&lt;HLOOKUP(L$1,Informe!$A:$FR,ROW($A12),FALSE))=FALSE,"ADMISIBLE","NO ADMISIBLE")</f>
        <v>ADMISIBLE</v>
      </c>
      <c r="M12" s="38" t="str">
        <f>IF(OR(HLOOKUP(M$1,Informe!$A:$FR,ROW($A12),FALSE)=0,VLOOKUP($A12,Formulario!$A:$F,6,FALSE)&lt;HLOOKUP(M$1,Informe!$A:$FR,ROW($A12),FALSE))=FALSE,"ADMISIBLE","NO ADMISIBLE")</f>
        <v>ADMISIBLE</v>
      </c>
      <c r="N12" s="38" t="str">
        <f>IF(OR(HLOOKUP(N$1,Informe!$A:$FR,ROW($A12),FALSE)=0,VLOOKUP($A12,Formulario!$A:$F,6,FALSE)&lt;HLOOKUP(N$1,Informe!$A:$FR,ROW($A12),FALSE))=FALSE,"ADMISIBLE","NO ADMISIBLE")</f>
        <v>ADMISIBLE</v>
      </c>
      <c r="O12" s="38" t="str">
        <f>IF(OR(HLOOKUP(O$1,Informe!$A:$FR,ROW($A12),FALSE)=0,VLOOKUP($A12,Formulario!$A:$F,6,FALSE)&lt;HLOOKUP(O$1,Informe!$A:$FR,ROW($A12),FALSE))=FALSE,"ADMISIBLE","NO ADMISIBLE")</f>
        <v>ADMISIBLE</v>
      </c>
      <c r="P12" s="38" t="str">
        <f>IF(OR(HLOOKUP(P$1,Informe!$A:$FR,ROW($A12),FALSE)=0,VLOOKUP($A12,Formulario!$A:$F,6,FALSE)&lt;HLOOKUP(P$1,Informe!$A:$FR,ROW($A12),FALSE))=FALSE,"ADMISIBLE","NO ADMISIBLE")</f>
        <v>ADMISIBLE</v>
      </c>
      <c r="Q12" s="38" t="str">
        <f>IF(OR(HLOOKUP(Q$1,Informe!$A:$FR,ROW($A12),FALSE)=0,VLOOKUP($A12,Formulario!$A:$F,6,FALSE)&lt;HLOOKUP(Q$1,Informe!$A:$FR,ROW($A12),FALSE))=FALSE,"ADMISIBLE","NO ADMISIBLE")</f>
        <v>ADMISIBLE</v>
      </c>
      <c r="R12" s="38" t="str">
        <f>IF(OR(HLOOKUP(R$1,Informe!$A:$FR,ROW($A12),FALSE)=0,VLOOKUP($A12,Formulario!$A:$F,6,FALSE)&lt;HLOOKUP(R$1,Informe!$A:$FR,ROW($A12),FALSE))=FALSE,"ADMISIBLE","NO ADMISIBLE")</f>
        <v>ADMISIBLE</v>
      </c>
      <c r="S12" s="38" t="str">
        <f>IF(OR(HLOOKUP(S$1,Informe!$A:$FR,ROW($A12),FALSE)=0,VLOOKUP($A12,Formulario!$A:$F,6,FALSE)&lt;HLOOKUP(S$1,Informe!$A:$FR,ROW($A12),FALSE))=FALSE,"ADMISIBLE","NO ADMISIBLE")</f>
        <v>ADMISIBLE</v>
      </c>
      <c r="T12" s="38" t="str">
        <f>IF(OR(HLOOKUP(T$1,Informe!$A:$FR,ROW($A12),FALSE)=0,VLOOKUP($A12,Formulario!$A:$F,6,FALSE)&lt;HLOOKUP(T$1,Informe!$A:$FR,ROW($A12),FALSE))=FALSE,"ADMISIBLE","NO ADMISIBLE")</f>
        <v>ADMISIBLE</v>
      </c>
      <c r="U12" s="38" t="str">
        <f>IF(OR(HLOOKUP(U$1,Informe!$A:$FR,ROW($A12),FALSE)=0,VLOOKUP($A12,Formulario!$A:$F,6,FALSE)&lt;HLOOKUP(U$1,Informe!$A:$FR,ROW($A12),FALSE))=FALSE,"ADMISIBLE","NO ADMISIBLE")</f>
        <v>ADMISIBLE</v>
      </c>
      <c r="V12" s="38" t="str">
        <f>IF(OR(HLOOKUP(V$1,Informe!$A:$FR,ROW($A12),FALSE)=0,VLOOKUP($A12,Formulario!$A:$F,6,FALSE)&lt;HLOOKUP(V$1,Informe!$A:$FR,ROW($A12),FALSE))=FALSE,"ADMISIBLE","NO ADMISIBLE")</f>
        <v>ADMISIBLE</v>
      </c>
      <c r="W12" s="38" t="str">
        <f>IF(OR(HLOOKUP(W$1,Informe!$A:$FR,ROW($A12),FALSE)=0,VLOOKUP($A12,Formulario!$A:$F,6,FALSE)&lt;HLOOKUP(W$1,Informe!$A:$FR,ROW($A12),FALSE))=FALSE,"ADMISIBLE","NO ADMISIBLE")</f>
        <v>NO ADMISIBLE</v>
      </c>
      <c r="X12" s="38" t="str">
        <f>IF(OR(HLOOKUP(X$1,Informe!$A:$FR,ROW($A12),FALSE)=0,VLOOKUP($A12,Formulario!$A:$F,6,FALSE)&lt;HLOOKUP(X$1,Informe!$A:$FR,ROW($A12),FALSE))=FALSE,"ADMISIBLE","NO ADMISIBLE")</f>
        <v>NO ADMISIBLE</v>
      </c>
      <c r="Y12" s="38" t="str">
        <f>IF(OR(HLOOKUP(Y$1,Informe!$A:$FR,ROW($A12),FALSE)=0,VLOOKUP($A12,Formulario!$A:$F,6,FALSE)&lt;HLOOKUP(Y$1,Informe!$A:$FR,ROW($A12),FALSE))=FALSE,"ADMISIBLE","NO ADMISIBLE")</f>
        <v>ADMISIBLE</v>
      </c>
      <c r="Z12" s="38" t="str">
        <f>IF(OR(HLOOKUP(Z$1,Informe!$A:$FR,ROW($A12),FALSE)=0,VLOOKUP($A12,Formulario!$A:$F,6,FALSE)&lt;HLOOKUP(Z$1,Informe!$A:$FR,ROW($A12),FALSE))=FALSE,"ADMISIBLE","NO ADMISIBLE")</f>
        <v>ADMISIBLE</v>
      </c>
      <c r="AA12" s="38" t="str">
        <f>IF(OR(HLOOKUP(AA$1,Informe!$A:$FR,ROW($A12),FALSE)=0,VLOOKUP($A12,Formulario!$A:$F,6,FALSE)&lt;HLOOKUP(AA$1,Informe!$A:$FR,ROW($A12),FALSE))=FALSE,"ADMISIBLE","NO ADMISIBLE")</f>
        <v>ADMISIBLE</v>
      </c>
      <c r="AB12" s="38" t="str">
        <f>IF(OR(HLOOKUP(AB$1,Informe!$A:$FR,ROW($A12),FALSE)=0,VLOOKUP($A12,Formulario!$A:$F,6,FALSE)&lt;HLOOKUP(AB$1,Informe!$A:$FR,ROW($A12),FALSE))=FALSE,"ADMISIBLE","NO ADMISIBLE")</f>
        <v>ADMISIBLE</v>
      </c>
      <c r="AC12" s="38" t="str">
        <f>IF(OR(HLOOKUP(AC$1,Informe!$A:$FR,ROW($A12),FALSE)=0,VLOOKUP($A12,Formulario!$A:$F,6,FALSE)&lt;HLOOKUP(AC$1,Informe!$A:$FR,ROW($A12),FALSE))=FALSE,"ADMISIBLE","NO ADMISIBLE")</f>
        <v>ADMISIBLE</v>
      </c>
      <c r="AD12" s="38" t="str">
        <f>IF(OR(HLOOKUP(AD$1,Informe!$A:$FR,ROW($A12),FALSE)=0,VLOOKUP($A12,Formulario!$A:$F,6,FALSE)&lt;HLOOKUP(AD$1,Informe!$A:$FR,ROW($A12),FALSE))=FALSE,"ADMISIBLE","NO ADMISIBLE")</f>
        <v>NO ADMISIBLE</v>
      </c>
      <c r="AE12" s="38" t="str">
        <f>IF(OR(HLOOKUP(AE$1,Informe!$A:$FR,ROW($A12),FALSE)=0,VLOOKUP($A12,Formulario!$A:$F,6,FALSE)&lt;HLOOKUP(AE$1,Informe!$A:$FR,ROW($A12),FALSE))=FALSE,"ADMISIBLE","NO ADMISIBLE")</f>
        <v>ADMISIBLE</v>
      </c>
      <c r="AF12" s="38" t="str">
        <f>IF(OR(HLOOKUP(AF$1,Informe!$A:$FR,ROW($A12),FALSE)=0,VLOOKUP($A12,Formulario!$A:$F,6,FALSE)&lt;HLOOKUP(AF$1,Informe!$A:$FR,ROW($A12),FALSE))=FALSE,"ADMISIBLE","NO ADMISIBLE")</f>
        <v>ADMISIBLE</v>
      </c>
      <c r="AG12" s="38" t="str">
        <f>IF(OR(HLOOKUP(AG$1,Informe!$A:$FR,ROW($A12),FALSE)=0,VLOOKUP($A12,Formulario!$A:$F,6,FALSE)&lt;HLOOKUP(AG$1,Informe!$A:$FR,ROW($A12),FALSE))=FALSE,"ADMISIBLE","NO ADMISIBLE")</f>
        <v>ADMISIBLE</v>
      </c>
      <c r="AH12" s="38" t="str">
        <f>IF(OR(HLOOKUP(AH$1,Informe!$A:$FR,ROW($A12),FALSE)=0,VLOOKUP($A12,Formulario!$A:$F,6,FALSE)&lt;HLOOKUP(AH$1,Informe!$A:$FR,ROW($A12),FALSE))=FALSE,"ADMISIBLE","NO ADMISIBLE")</f>
        <v>ADMISIBLE</v>
      </c>
      <c r="AI12" s="38" t="str">
        <f>IF(OR(HLOOKUP(AI$1,Informe!$A:$FR,ROW($A12),FALSE)=0,VLOOKUP($A12,Formulario!$A:$F,6,FALSE)&lt;HLOOKUP(AI$1,Informe!$A:$FR,ROW($A12),FALSE))=FALSE,"ADMISIBLE","NO ADMISIBLE")</f>
        <v>ADMISIBLE</v>
      </c>
      <c r="AJ12" s="38" t="str">
        <f>IF(OR(HLOOKUP(AJ$1,Informe!$A:$FR,ROW($A12),FALSE)=0,VLOOKUP($A12,Formulario!$A:$F,6,FALSE)&lt;HLOOKUP(AJ$1,Informe!$A:$FR,ROW($A12),FALSE))=FALSE,"ADMISIBLE","NO ADMISIBLE")</f>
        <v>ADMISIBLE</v>
      </c>
      <c r="AK12" s="38" t="str">
        <f>IF(OR(HLOOKUP(AK$1,Informe!$A:$FR,ROW($A12),FALSE)=0,VLOOKUP($A12,Formulario!$A:$F,6,FALSE)&lt;HLOOKUP(AK$1,Informe!$A:$FR,ROW($A12),FALSE))=FALSE,"ADMISIBLE","NO ADMISIBLE")</f>
        <v>ADMISIBLE</v>
      </c>
      <c r="AL12" s="38" t="str">
        <f>IF(OR(HLOOKUP(AL$1,Informe!$A:$FR,ROW($A12),FALSE)=0,VLOOKUP($A12,Formulario!$A:$F,6,FALSE)&lt;HLOOKUP(AL$1,Informe!$A:$FR,ROW($A12),FALSE))=FALSE,"ADMISIBLE","NO ADMISIBLE")</f>
        <v>ADMISIBLE</v>
      </c>
      <c r="AM12" s="38" t="str">
        <f>IF(OR(HLOOKUP(AM$1,Informe!$A:$FR,ROW($A12),FALSE)=0,VLOOKUP($A12,Formulario!$A:$F,6,FALSE)&lt;HLOOKUP(AM$1,Informe!$A:$FR,ROW($A12),FALSE))=FALSE,"ADMISIBLE","NO ADMISIBLE")</f>
        <v>ADMISIBLE</v>
      </c>
      <c r="AN12" s="38" t="str">
        <f>IF(OR(HLOOKUP(AN$1,Informe!$A:$FR,ROW($A12),FALSE)=0,VLOOKUP($A12,Formulario!$A:$F,6,FALSE)&lt;HLOOKUP(AN$1,Informe!$A:$FR,ROW($A12),FALSE))=FALSE,"ADMISIBLE","NO ADMISIBLE")</f>
        <v>ADMISIBLE</v>
      </c>
      <c r="AO12" s="38" t="str">
        <f>IF(OR(HLOOKUP(AO$1,Informe!$A:$FR,ROW($A12),FALSE)=0,VLOOKUP($A12,Formulario!$A:$F,6,FALSE)&lt;HLOOKUP(AO$1,Informe!$A:$FR,ROW($A12),FALSE))=FALSE,"ADMISIBLE","NO ADMISIBLE")</f>
        <v>ADMISIBLE</v>
      </c>
      <c r="AP12" s="38" t="str">
        <f>IF(OR(HLOOKUP(AP$1,Informe!$A:$FR,ROW($A12),FALSE)=0,VLOOKUP($A12,Formulario!$A:$F,6,FALSE)&lt;HLOOKUP(AP$1,Informe!$A:$FR,ROW($A12),FALSE))=FALSE,"ADMISIBLE","NO ADMISIBLE")</f>
        <v>ADMISIBLE</v>
      </c>
      <c r="AQ12" s="38" t="str">
        <f>IF(OR(HLOOKUP(AQ$1,Informe!$A:$FR,ROW($A12),FALSE)=0,VLOOKUP($A12,Formulario!$A:$F,6,FALSE)&lt;HLOOKUP(AQ$1,Informe!$A:$FR,ROW($A12),FALSE))=FALSE,"ADMISIBLE","NO ADMISIBLE")</f>
        <v>ADMISIBLE</v>
      </c>
      <c r="AR12" s="38" t="str">
        <f>IF(OR(HLOOKUP(AR$1,Informe!$A:$FR,ROW($A12),FALSE)=0,VLOOKUP($A12,Formulario!$A:$F,6,FALSE)&lt;HLOOKUP(AR$1,Informe!$A:$FR,ROW($A12),FALSE))=FALSE,"ADMISIBLE","NO ADMISIBLE")</f>
        <v>ADMISIBLE</v>
      </c>
      <c r="AS12" s="38" t="str">
        <f>IF(OR(HLOOKUP(AS$1,Informe!$A:$FR,ROW($A12),FALSE)=0,VLOOKUP($A12,Formulario!$A:$F,6,FALSE)&lt;HLOOKUP(AS$1,Informe!$A:$FR,ROW($A12),FALSE))=FALSE,"ADMISIBLE","NO ADMISIBLE")</f>
        <v>NO ADMISIBLE</v>
      </c>
    </row>
    <row r="13" spans="1:45" ht="12.75" customHeight="1" x14ac:dyDescent="0.25">
      <c r="A13" s="22">
        <v>9</v>
      </c>
      <c r="B13" s="37" t="s">
        <v>111</v>
      </c>
      <c r="C13" s="38" t="str">
        <f>IF(OR(HLOOKUP(C$1,Informe!$A:$FR,ROW($A13),FALSE)=0,VLOOKUP($A13,Formulario!$A:$F,6,FALSE)&lt;HLOOKUP(C$1,Informe!$A:$FR,ROW($A13),FALSE))=FALSE,"ADMISIBLE","NO ADMISIBLE")</f>
        <v>ADMISIBLE</v>
      </c>
      <c r="D13" s="38" t="str">
        <f>IF(OR(HLOOKUP(D$1,Informe!$A:$FR,ROW($A13),FALSE)=0,VLOOKUP($A13,Formulario!$A:$F,6,FALSE)&lt;HLOOKUP(D$1,Informe!$A:$FR,ROW($A13),FALSE))=FALSE,"ADMISIBLE","NO ADMISIBLE")</f>
        <v>ADMISIBLE</v>
      </c>
      <c r="E13" s="38" t="str">
        <f>IF(OR(HLOOKUP(E$1,Informe!$A:$FR,ROW($A13),FALSE)=0,VLOOKUP($A13,Formulario!$A:$F,6,FALSE)&lt;HLOOKUP(E$1,Informe!$A:$FR,ROW($A13),FALSE))=FALSE,"ADMISIBLE","NO ADMISIBLE")</f>
        <v>ADMISIBLE</v>
      </c>
      <c r="F13" s="38" t="str">
        <f>IF(OR(HLOOKUP(F$1,Informe!$A:$FR,ROW($A13),FALSE)=0,VLOOKUP($A13,Formulario!$A:$F,6,FALSE)&lt;HLOOKUP(F$1,Informe!$A:$FR,ROW($A13),FALSE))=FALSE,"ADMISIBLE","NO ADMISIBLE")</f>
        <v>ADMISIBLE</v>
      </c>
      <c r="G13" s="38" t="str">
        <f>IF(OR(HLOOKUP(G$1,Informe!$A:$FR,ROW($A13),FALSE)=0,VLOOKUP($A13,Formulario!$A:$F,6,FALSE)&lt;HLOOKUP(G$1,Informe!$A:$FR,ROW($A13),FALSE))=FALSE,"ADMISIBLE","NO ADMISIBLE")</f>
        <v>ADMISIBLE</v>
      </c>
      <c r="H13" s="38" t="str">
        <f>IF(OR(HLOOKUP(H$1,Informe!$A:$FR,ROW($A13),FALSE)=0,VLOOKUP($A13,Formulario!$A:$F,6,FALSE)&lt;HLOOKUP(H$1,Informe!$A:$FR,ROW($A13),FALSE))=FALSE,"ADMISIBLE","NO ADMISIBLE")</f>
        <v>ADMISIBLE</v>
      </c>
      <c r="I13" s="38" t="str">
        <f>IF(OR(HLOOKUP(I$1,Informe!$A:$FR,ROW($A13),FALSE)=0,VLOOKUP($A13,Formulario!$A:$F,6,FALSE)&lt;HLOOKUP(I$1,Informe!$A:$FR,ROW($A13),FALSE))=FALSE,"ADMISIBLE","NO ADMISIBLE")</f>
        <v>ADMISIBLE</v>
      </c>
      <c r="J13" s="38" t="str">
        <f>IF(OR(HLOOKUP(J$1,Informe!$A:$FR,ROW($A13),FALSE)=0,VLOOKUP($A13,Formulario!$A:$F,6,FALSE)&lt;HLOOKUP(J$1,Informe!$A:$FR,ROW($A13),FALSE))=FALSE,"ADMISIBLE","NO ADMISIBLE")</f>
        <v>ADMISIBLE</v>
      </c>
      <c r="K13" s="38" t="str">
        <f>IF(OR(HLOOKUP(K$1,Informe!$A:$FR,ROW($A13),FALSE)=0,VLOOKUP($A13,Formulario!$A:$F,6,FALSE)&lt;HLOOKUP(K$1,Informe!$A:$FR,ROW($A13),FALSE))=FALSE,"ADMISIBLE","NO ADMISIBLE")</f>
        <v>ADMISIBLE</v>
      </c>
      <c r="L13" s="38" t="str">
        <f>IF(OR(HLOOKUP(L$1,Informe!$A:$FR,ROW($A13),FALSE)=0,VLOOKUP($A13,Formulario!$A:$F,6,FALSE)&lt;HLOOKUP(L$1,Informe!$A:$FR,ROW($A13),FALSE))=FALSE,"ADMISIBLE","NO ADMISIBLE")</f>
        <v>ADMISIBLE</v>
      </c>
      <c r="M13" s="38" t="str">
        <f>IF(OR(HLOOKUP(M$1,Informe!$A:$FR,ROW($A13),FALSE)=0,VLOOKUP($A13,Formulario!$A:$F,6,FALSE)&lt;HLOOKUP(M$1,Informe!$A:$FR,ROW($A13),FALSE))=FALSE,"ADMISIBLE","NO ADMISIBLE")</f>
        <v>ADMISIBLE</v>
      </c>
      <c r="N13" s="38" t="str">
        <f>IF(OR(HLOOKUP(N$1,Informe!$A:$FR,ROW($A13),FALSE)=0,VLOOKUP($A13,Formulario!$A:$F,6,FALSE)&lt;HLOOKUP(N$1,Informe!$A:$FR,ROW($A13),FALSE))=FALSE,"ADMISIBLE","NO ADMISIBLE")</f>
        <v>ADMISIBLE</v>
      </c>
      <c r="O13" s="38" t="str">
        <f>IF(OR(HLOOKUP(O$1,Informe!$A:$FR,ROW($A13),FALSE)=0,VLOOKUP($A13,Formulario!$A:$F,6,FALSE)&lt;HLOOKUP(O$1,Informe!$A:$FR,ROW($A13),FALSE))=FALSE,"ADMISIBLE","NO ADMISIBLE")</f>
        <v>ADMISIBLE</v>
      </c>
      <c r="P13" s="38" t="str">
        <f>IF(OR(HLOOKUP(P$1,Informe!$A:$FR,ROW($A13),FALSE)=0,VLOOKUP($A13,Formulario!$A:$F,6,FALSE)&lt;HLOOKUP(P$1,Informe!$A:$FR,ROW($A13),FALSE))=FALSE,"ADMISIBLE","NO ADMISIBLE")</f>
        <v>ADMISIBLE</v>
      </c>
      <c r="Q13" s="38" t="str">
        <f>IF(OR(HLOOKUP(Q$1,Informe!$A:$FR,ROW($A13),FALSE)=0,VLOOKUP($A13,Formulario!$A:$F,6,FALSE)&lt;HLOOKUP(Q$1,Informe!$A:$FR,ROW($A13),FALSE))=FALSE,"ADMISIBLE","NO ADMISIBLE")</f>
        <v>ADMISIBLE</v>
      </c>
      <c r="R13" s="38" t="str">
        <f>IF(OR(HLOOKUP(R$1,Informe!$A:$FR,ROW($A13),FALSE)=0,VLOOKUP($A13,Formulario!$A:$F,6,FALSE)&lt;HLOOKUP(R$1,Informe!$A:$FR,ROW($A13),FALSE))=FALSE,"ADMISIBLE","NO ADMISIBLE")</f>
        <v>ADMISIBLE</v>
      </c>
      <c r="S13" s="38" t="str">
        <f>IF(OR(HLOOKUP(S$1,Informe!$A:$FR,ROW($A13),FALSE)=0,VLOOKUP($A13,Formulario!$A:$F,6,FALSE)&lt;HLOOKUP(S$1,Informe!$A:$FR,ROW($A13),FALSE))=FALSE,"ADMISIBLE","NO ADMISIBLE")</f>
        <v>ADMISIBLE</v>
      </c>
      <c r="T13" s="38" t="str">
        <f>IF(OR(HLOOKUP(T$1,Informe!$A:$FR,ROW($A13),FALSE)=0,VLOOKUP($A13,Formulario!$A:$F,6,FALSE)&lt;HLOOKUP(T$1,Informe!$A:$FR,ROW($A13),FALSE))=FALSE,"ADMISIBLE","NO ADMISIBLE")</f>
        <v>ADMISIBLE</v>
      </c>
      <c r="U13" s="38" t="str">
        <f>IF(OR(HLOOKUP(U$1,Informe!$A:$FR,ROW($A13),FALSE)=0,VLOOKUP($A13,Formulario!$A:$F,6,FALSE)&lt;HLOOKUP(U$1,Informe!$A:$FR,ROW($A13),FALSE))=FALSE,"ADMISIBLE","NO ADMISIBLE")</f>
        <v>ADMISIBLE</v>
      </c>
      <c r="V13" s="38" t="str">
        <f>IF(OR(HLOOKUP(V$1,Informe!$A:$FR,ROW($A13),FALSE)=0,VLOOKUP($A13,Formulario!$A:$F,6,FALSE)&lt;HLOOKUP(V$1,Informe!$A:$FR,ROW($A13),FALSE))=FALSE,"ADMISIBLE","NO ADMISIBLE")</f>
        <v>ADMISIBLE</v>
      </c>
      <c r="W13" s="38" t="str">
        <f>IF(OR(HLOOKUP(W$1,Informe!$A:$FR,ROW($A13),FALSE)=0,VLOOKUP($A13,Formulario!$A:$F,6,FALSE)&lt;HLOOKUP(W$1,Informe!$A:$FR,ROW($A13),FALSE))=FALSE,"ADMISIBLE","NO ADMISIBLE")</f>
        <v>NO ADMISIBLE</v>
      </c>
      <c r="X13" s="38" t="str">
        <f>IF(OR(HLOOKUP(X$1,Informe!$A:$FR,ROW($A13),FALSE)=0,VLOOKUP($A13,Formulario!$A:$F,6,FALSE)&lt;HLOOKUP(X$1,Informe!$A:$FR,ROW($A13),FALSE))=FALSE,"ADMISIBLE","NO ADMISIBLE")</f>
        <v>NO ADMISIBLE</v>
      </c>
      <c r="Y13" s="38" t="str">
        <f>IF(OR(HLOOKUP(Y$1,Informe!$A:$FR,ROW($A13),FALSE)=0,VLOOKUP($A13,Formulario!$A:$F,6,FALSE)&lt;HLOOKUP(Y$1,Informe!$A:$FR,ROW($A13),FALSE))=FALSE,"ADMISIBLE","NO ADMISIBLE")</f>
        <v>ADMISIBLE</v>
      </c>
      <c r="Z13" s="38" t="str">
        <f>IF(OR(HLOOKUP(Z$1,Informe!$A:$FR,ROW($A13),FALSE)=0,VLOOKUP($A13,Formulario!$A:$F,6,FALSE)&lt;HLOOKUP(Z$1,Informe!$A:$FR,ROW($A13),FALSE))=FALSE,"ADMISIBLE","NO ADMISIBLE")</f>
        <v>ADMISIBLE</v>
      </c>
      <c r="AA13" s="38" t="str">
        <f>IF(OR(HLOOKUP(AA$1,Informe!$A:$FR,ROW($A13),FALSE)=0,VLOOKUP($A13,Formulario!$A:$F,6,FALSE)&lt;HLOOKUP(AA$1,Informe!$A:$FR,ROW($A13),FALSE))=FALSE,"ADMISIBLE","NO ADMISIBLE")</f>
        <v>ADMISIBLE</v>
      </c>
      <c r="AB13" s="38" t="str">
        <f>IF(OR(HLOOKUP(AB$1,Informe!$A:$FR,ROW($A13),FALSE)=0,VLOOKUP($A13,Formulario!$A:$F,6,FALSE)&lt;HLOOKUP(AB$1,Informe!$A:$FR,ROW($A13),FALSE))=FALSE,"ADMISIBLE","NO ADMISIBLE")</f>
        <v>ADMISIBLE</v>
      </c>
      <c r="AC13" s="38" t="str">
        <f>IF(OR(HLOOKUP(AC$1,Informe!$A:$FR,ROW($A13),FALSE)=0,VLOOKUP($A13,Formulario!$A:$F,6,FALSE)&lt;HLOOKUP(AC$1,Informe!$A:$FR,ROW($A13),FALSE))=FALSE,"ADMISIBLE","NO ADMISIBLE")</f>
        <v>ADMISIBLE</v>
      </c>
      <c r="AD13" s="38" t="str">
        <f>IF(OR(HLOOKUP(AD$1,Informe!$A:$FR,ROW($A13),FALSE)=0,VLOOKUP($A13,Formulario!$A:$F,6,FALSE)&lt;HLOOKUP(AD$1,Informe!$A:$FR,ROW($A13),FALSE))=FALSE,"ADMISIBLE","NO ADMISIBLE")</f>
        <v>NO ADMISIBLE</v>
      </c>
      <c r="AE13" s="38" t="str">
        <f>IF(OR(HLOOKUP(AE$1,Informe!$A:$FR,ROW($A13),FALSE)=0,VLOOKUP($A13,Formulario!$A:$F,6,FALSE)&lt;HLOOKUP(AE$1,Informe!$A:$FR,ROW($A13),FALSE))=FALSE,"ADMISIBLE","NO ADMISIBLE")</f>
        <v>ADMISIBLE</v>
      </c>
      <c r="AF13" s="38" t="str">
        <f>IF(OR(HLOOKUP(AF$1,Informe!$A:$FR,ROW($A13),FALSE)=0,VLOOKUP($A13,Formulario!$A:$F,6,FALSE)&lt;HLOOKUP(AF$1,Informe!$A:$FR,ROW($A13),FALSE))=FALSE,"ADMISIBLE","NO ADMISIBLE")</f>
        <v>ADMISIBLE</v>
      </c>
      <c r="AG13" s="38" t="str">
        <f>IF(OR(HLOOKUP(AG$1,Informe!$A:$FR,ROW($A13),FALSE)=0,VLOOKUP($A13,Formulario!$A:$F,6,FALSE)&lt;HLOOKUP(AG$1,Informe!$A:$FR,ROW($A13),FALSE))=FALSE,"ADMISIBLE","NO ADMISIBLE")</f>
        <v>ADMISIBLE</v>
      </c>
      <c r="AH13" s="38" t="str">
        <f>IF(OR(HLOOKUP(AH$1,Informe!$A:$FR,ROW($A13),FALSE)=0,VLOOKUP($A13,Formulario!$A:$F,6,FALSE)&lt;HLOOKUP(AH$1,Informe!$A:$FR,ROW($A13),FALSE))=FALSE,"ADMISIBLE","NO ADMISIBLE")</f>
        <v>ADMISIBLE</v>
      </c>
      <c r="AI13" s="38" t="str">
        <f>IF(OR(HLOOKUP(AI$1,Informe!$A:$FR,ROW($A13),FALSE)=0,VLOOKUP($A13,Formulario!$A:$F,6,FALSE)&lt;HLOOKUP(AI$1,Informe!$A:$FR,ROW($A13),FALSE))=FALSE,"ADMISIBLE","NO ADMISIBLE")</f>
        <v>ADMISIBLE</v>
      </c>
      <c r="AJ13" s="38" t="str">
        <f>IF(OR(HLOOKUP(AJ$1,Informe!$A:$FR,ROW($A13),FALSE)=0,VLOOKUP($A13,Formulario!$A:$F,6,FALSE)&lt;HLOOKUP(AJ$1,Informe!$A:$FR,ROW($A13),FALSE))=FALSE,"ADMISIBLE","NO ADMISIBLE")</f>
        <v>ADMISIBLE</v>
      </c>
      <c r="AK13" s="38" t="str">
        <f>IF(OR(HLOOKUP(AK$1,Informe!$A:$FR,ROW($A13),FALSE)=0,VLOOKUP($A13,Formulario!$A:$F,6,FALSE)&lt;HLOOKUP(AK$1,Informe!$A:$FR,ROW($A13),FALSE))=FALSE,"ADMISIBLE","NO ADMISIBLE")</f>
        <v>ADMISIBLE</v>
      </c>
      <c r="AL13" s="38" t="str">
        <f>IF(OR(HLOOKUP(AL$1,Informe!$A:$FR,ROW($A13),FALSE)=0,VLOOKUP($A13,Formulario!$A:$F,6,FALSE)&lt;HLOOKUP(AL$1,Informe!$A:$FR,ROW($A13),FALSE))=FALSE,"ADMISIBLE","NO ADMISIBLE")</f>
        <v>ADMISIBLE</v>
      </c>
      <c r="AM13" s="38" t="str">
        <f>IF(OR(HLOOKUP(AM$1,Informe!$A:$FR,ROW($A13),FALSE)=0,VLOOKUP($A13,Formulario!$A:$F,6,FALSE)&lt;HLOOKUP(AM$1,Informe!$A:$FR,ROW($A13),FALSE))=FALSE,"ADMISIBLE","NO ADMISIBLE")</f>
        <v>ADMISIBLE</v>
      </c>
      <c r="AN13" s="38" t="str">
        <f>IF(OR(HLOOKUP(AN$1,Informe!$A:$FR,ROW($A13),FALSE)=0,VLOOKUP($A13,Formulario!$A:$F,6,FALSE)&lt;HLOOKUP(AN$1,Informe!$A:$FR,ROW($A13),FALSE))=FALSE,"ADMISIBLE","NO ADMISIBLE")</f>
        <v>ADMISIBLE</v>
      </c>
      <c r="AO13" s="38" t="str">
        <f>IF(OR(HLOOKUP(AO$1,Informe!$A:$FR,ROW($A13),FALSE)=0,VLOOKUP($A13,Formulario!$A:$F,6,FALSE)&lt;HLOOKUP(AO$1,Informe!$A:$FR,ROW($A13),FALSE))=FALSE,"ADMISIBLE","NO ADMISIBLE")</f>
        <v>ADMISIBLE</v>
      </c>
      <c r="AP13" s="38" t="str">
        <f>IF(OR(HLOOKUP(AP$1,Informe!$A:$FR,ROW($A13),FALSE)=0,VLOOKUP($A13,Formulario!$A:$F,6,FALSE)&lt;HLOOKUP(AP$1,Informe!$A:$FR,ROW($A13),FALSE))=FALSE,"ADMISIBLE","NO ADMISIBLE")</f>
        <v>ADMISIBLE</v>
      </c>
      <c r="AQ13" s="38" t="str">
        <f>IF(OR(HLOOKUP(AQ$1,Informe!$A:$FR,ROW($A13),FALSE)=0,VLOOKUP($A13,Formulario!$A:$F,6,FALSE)&lt;HLOOKUP(AQ$1,Informe!$A:$FR,ROW($A13),FALSE))=FALSE,"ADMISIBLE","NO ADMISIBLE")</f>
        <v>ADMISIBLE</v>
      </c>
      <c r="AR13" s="38" t="str">
        <f>IF(OR(HLOOKUP(AR$1,Informe!$A:$FR,ROW($A13),FALSE)=0,VLOOKUP($A13,Formulario!$A:$F,6,FALSE)&lt;HLOOKUP(AR$1,Informe!$A:$FR,ROW($A13),FALSE))=FALSE,"ADMISIBLE","NO ADMISIBLE")</f>
        <v>ADMISIBLE</v>
      </c>
      <c r="AS13" s="38" t="str">
        <f>IF(OR(HLOOKUP(AS$1,Informe!$A:$FR,ROW($A13),FALSE)=0,VLOOKUP($A13,Formulario!$A:$F,6,FALSE)&lt;HLOOKUP(AS$1,Informe!$A:$FR,ROW($A13),FALSE))=FALSE,"ADMISIBLE","NO ADMISIBLE")</f>
        <v>NO ADMISIBLE</v>
      </c>
    </row>
    <row r="14" spans="1:45" ht="12.75" customHeight="1" x14ac:dyDescent="0.25">
      <c r="A14" s="22">
        <v>10</v>
      </c>
      <c r="B14" s="37" t="s">
        <v>112</v>
      </c>
      <c r="C14" s="38" t="str">
        <f>IF(OR(HLOOKUP(C$1,Informe!$A:$FR,ROW($A14),FALSE)=0,VLOOKUP($A14,Formulario!$A:$F,6,FALSE)&lt;HLOOKUP(C$1,Informe!$A:$FR,ROW($A14),FALSE))=FALSE,"ADMISIBLE","NO ADMISIBLE")</f>
        <v>ADMISIBLE</v>
      </c>
      <c r="D14" s="38" t="str">
        <f>IF(OR(HLOOKUP(D$1,Informe!$A:$FR,ROW($A14),FALSE)=0,VLOOKUP($A14,Formulario!$A:$F,6,FALSE)&lt;HLOOKUP(D$1,Informe!$A:$FR,ROW($A14),FALSE))=FALSE,"ADMISIBLE","NO ADMISIBLE")</f>
        <v>ADMISIBLE</v>
      </c>
      <c r="E14" s="38" t="str">
        <f>IF(OR(HLOOKUP(E$1,Informe!$A:$FR,ROW($A14),FALSE)=0,VLOOKUP($A14,Formulario!$A:$F,6,FALSE)&lt;HLOOKUP(E$1,Informe!$A:$FR,ROW($A14),FALSE))=FALSE,"ADMISIBLE","NO ADMISIBLE")</f>
        <v>ADMISIBLE</v>
      </c>
      <c r="F14" s="38" t="str">
        <f>IF(OR(HLOOKUP(F$1,Informe!$A:$FR,ROW($A14),FALSE)=0,VLOOKUP($A14,Formulario!$A:$F,6,FALSE)&lt;HLOOKUP(F$1,Informe!$A:$FR,ROW($A14),FALSE))=FALSE,"ADMISIBLE","NO ADMISIBLE")</f>
        <v>ADMISIBLE</v>
      </c>
      <c r="G14" s="38" t="str">
        <f>IF(OR(HLOOKUP(G$1,Informe!$A:$FR,ROW($A14),FALSE)=0,VLOOKUP($A14,Formulario!$A:$F,6,FALSE)&lt;HLOOKUP(G$1,Informe!$A:$FR,ROW($A14),FALSE))=FALSE,"ADMISIBLE","NO ADMISIBLE")</f>
        <v>ADMISIBLE</v>
      </c>
      <c r="H14" s="38" t="str">
        <f>IF(OR(HLOOKUP(H$1,Informe!$A:$FR,ROW($A14),FALSE)=0,VLOOKUP($A14,Formulario!$A:$F,6,FALSE)&lt;HLOOKUP(H$1,Informe!$A:$FR,ROW($A14),FALSE))=FALSE,"ADMISIBLE","NO ADMISIBLE")</f>
        <v>ADMISIBLE</v>
      </c>
      <c r="I14" s="38" t="str">
        <f>IF(OR(HLOOKUP(I$1,Informe!$A:$FR,ROW($A14),FALSE)=0,VLOOKUP($A14,Formulario!$A:$F,6,FALSE)&lt;HLOOKUP(I$1,Informe!$A:$FR,ROW($A14),FALSE))=FALSE,"ADMISIBLE","NO ADMISIBLE")</f>
        <v>ADMISIBLE</v>
      </c>
      <c r="J14" s="38" t="str">
        <f>IF(OR(HLOOKUP(J$1,Informe!$A:$FR,ROW($A14),FALSE)=0,VLOOKUP($A14,Formulario!$A:$F,6,FALSE)&lt;HLOOKUP(J$1,Informe!$A:$FR,ROW($A14),FALSE))=FALSE,"ADMISIBLE","NO ADMISIBLE")</f>
        <v>ADMISIBLE</v>
      </c>
      <c r="K14" s="38" t="str">
        <f>IF(OR(HLOOKUP(K$1,Informe!$A:$FR,ROW($A14),FALSE)=0,VLOOKUP($A14,Formulario!$A:$F,6,FALSE)&lt;HLOOKUP(K$1,Informe!$A:$FR,ROW($A14),FALSE))=FALSE,"ADMISIBLE","NO ADMISIBLE")</f>
        <v>ADMISIBLE</v>
      </c>
      <c r="L14" s="38" t="str">
        <f>IF(OR(HLOOKUP(L$1,Informe!$A:$FR,ROW($A14),FALSE)=0,VLOOKUP($A14,Formulario!$A:$F,6,FALSE)&lt;HLOOKUP(L$1,Informe!$A:$FR,ROW($A14),FALSE))=FALSE,"ADMISIBLE","NO ADMISIBLE")</f>
        <v>ADMISIBLE</v>
      </c>
      <c r="M14" s="38" t="str">
        <f>IF(OR(HLOOKUP(M$1,Informe!$A:$FR,ROW($A14),FALSE)=0,VLOOKUP($A14,Formulario!$A:$F,6,FALSE)&lt;HLOOKUP(M$1,Informe!$A:$FR,ROW($A14),FALSE))=FALSE,"ADMISIBLE","NO ADMISIBLE")</f>
        <v>ADMISIBLE</v>
      </c>
      <c r="N14" s="38" t="str">
        <f>IF(OR(HLOOKUP(N$1,Informe!$A:$FR,ROW($A14),FALSE)=0,VLOOKUP($A14,Formulario!$A:$F,6,FALSE)&lt;HLOOKUP(N$1,Informe!$A:$FR,ROW($A14),FALSE))=FALSE,"ADMISIBLE","NO ADMISIBLE")</f>
        <v>ADMISIBLE</v>
      </c>
      <c r="O14" s="38" t="str">
        <f>IF(OR(HLOOKUP(O$1,Informe!$A:$FR,ROW($A14),FALSE)=0,VLOOKUP($A14,Formulario!$A:$F,6,FALSE)&lt;HLOOKUP(O$1,Informe!$A:$FR,ROW($A14),FALSE))=FALSE,"ADMISIBLE","NO ADMISIBLE")</f>
        <v>ADMISIBLE</v>
      </c>
      <c r="P14" s="38" t="str">
        <f>IF(OR(HLOOKUP(P$1,Informe!$A:$FR,ROW($A14),FALSE)=0,VLOOKUP($A14,Formulario!$A:$F,6,FALSE)&lt;HLOOKUP(P$1,Informe!$A:$FR,ROW($A14),FALSE))=FALSE,"ADMISIBLE","NO ADMISIBLE")</f>
        <v>ADMISIBLE</v>
      </c>
      <c r="Q14" s="38" t="str">
        <f>IF(OR(HLOOKUP(Q$1,Informe!$A:$FR,ROW($A14),FALSE)=0,VLOOKUP($A14,Formulario!$A:$F,6,FALSE)&lt;HLOOKUP(Q$1,Informe!$A:$FR,ROW($A14),FALSE))=FALSE,"ADMISIBLE","NO ADMISIBLE")</f>
        <v>ADMISIBLE</v>
      </c>
      <c r="R14" s="38" t="str">
        <f>IF(OR(HLOOKUP(R$1,Informe!$A:$FR,ROW($A14),FALSE)=0,VLOOKUP($A14,Formulario!$A:$F,6,FALSE)&lt;HLOOKUP(R$1,Informe!$A:$FR,ROW($A14),FALSE))=FALSE,"ADMISIBLE","NO ADMISIBLE")</f>
        <v>ADMISIBLE</v>
      </c>
      <c r="S14" s="38" t="str">
        <f>IF(OR(HLOOKUP(S$1,Informe!$A:$FR,ROW($A14),FALSE)=0,VLOOKUP($A14,Formulario!$A:$F,6,FALSE)&lt;HLOOKUP(S$1,Informe!$A:$FR,ROW($A14),FALSE))=FALSE,"ADMISIBLE","NO ADMISIBLE")</f>
        <v>ADMISIBLE</v>
      </c>
      <c r="T14" s="38" t="str">
        <f>IF(OR(HLOOKUP(T$1,Informe!$A:$FR,ROW($A14),FALSE)=0,VLOOKUP($A14,Formulario!$A:$F,6,FALSE)&lt;HLOOKUP(T$1,Informe!$A:$FR,ROW($A14),FALSE))=FALSE,"ADMISIBLE","NO ADMISIBLE")</f>
        <v>ADMISIBLE</v>
      </c>
      <c r="U14" s="38" t="str">
        <f>IF(OR(HLOOKUP(U$1,Informe!$A:$FR,ROW($A14),FALSE)=0,VLOOKUP($A14,Formulario!$A:$F,6,FALSE)&lt;HLOOKUP(U$1,Informe!$A:$FR,ROW($A14),FALSE))=FALSE,"ADMISIBLE","NO ADMISIBLE")</f>
        <v>ADMISIBLE</v>
      </c>
      <c r="V14" s="38" t="str">
        <f>IF(OR(HLOOKUP(V$1,Informe!$A:$FR,ROW($A14),FALSE)=0,VLOOKUP($A14,Formulario!$A:$F,6,FALSE)&lt;HLOOKUP(V$1,Informe!$A:$FR,ROW($A14),FALSE))=FALSE,"ADMISIBLE","NO ADMISIBLE")</f>
        <v>ADMISIBLE</v>
      </c>
      <c r="W14" s="38" t="str">
        <f>IF(OR(HLOOKUP(W$1,Informe!$A:$FR,ROW($A14),FALSE)=0,VLOOKUP($A14,Formulario!$A:$F,6,FALSE)&lt;HLOOKUP(W$1,Informe!$A:$FR,ROW($A14),FALSE))=FALSE,"ADMISIBLE","NO ADMISIBLE")</f>
        <v>NO ADMISIBLE</v>
      </c>
      <c r="X14" s="38" t="str">
        <f>IF(OR(HLOOKUP(X$1,Informe!$A:$FR,ROW($A14),FALSE)=0,VLOOKUP($A14,Formulario!$A:$F,6,FALSE)&lt;HLOOKUP(X$1,Informe!$A:$FR,ROW($A14),FALSE))=FALSE,"ADMISIBLE","NO ADMISIBLE")</f>
        <v>NO ADMISIBLE</v>
      </c>
      <c r="Y14" s="38" t="str">
        <f>IF(OR(HLOOKUP(Y$1,Informe!$A:$FR,ROW($A14),FALSE)=0,VLOOKUP($A14,Formulario!$A:$F,6,FALSE)&lt;HLOOKUP(Y$1,Informe!$A:$FR,ROW($A14),FALSE))=FALSE,"ADMISIBLE","NO ADMISIBLE")</f>
        <v>ADMISIBLE</v>
      </c>
      <c r="Z14" s="38" t="str">
        <f>IF(OR(HLOOKUP(Z$1,Informe!$A:$FR,ROW($A14),FALSE)=0,VLOOKUP($A14,Formulario!$A:$F,6,FALSE)&lt;HLOOKUP(Z$1,Informe!$A:$FR,ROW($A14),FALSE))=FALSE,"ADMISIBLE","NO ADMISIBLE")</f>
        <v>ADMISIBLE</v>
      </c>
      <c r="AA14" s="38" t="str">
        <f>IF(OR(HLOOKUP(AA$1,Informe!$A:$FR,ROW($A14),FALSE)=0,VLOOKUP($A14,Formulario!$A:$F,6,FALSE)&lt;HLOOKUP(AA$1,Informe!$A:$FR,ROW($A14),FALSE))=FALSE,"ADMISIBLE","NO ADMISIBLE")</f>
        <v>ADMISIBLE</v>
      </c>
      <c r="AB14" s="38" t="str">
        <f>IF(OR(HLOOKUP(AB$1,Informe!$A:$FR,ROW($A14),FALSE)=0,VLOOKUP($A14,Formulario!$A:$F,6,FALSE)&lt;HLOOKUP(AB$1,Informe!$A:$FR,ROW($A14),FALSE))=FALSE,"ADMISIBLE","NO ADMISIBLE")</f>
        <v>ADMISIBLE</v>
      </c>
      <c r="AC14" s="38" t="str">
        <f>IF(OR(HLOOKUP(AC$1,Informe!$A:$FR,ROW($A14),FALSE)=0,VLOOKUP($A14,Formulario!$A:$F,6,FALSE)&lt;HLOOKUP(AC$1,Informe!$A:$FR,ROW($A14),FALSE))=FALSE,"ADMISIBLE","NO ADMISIBLE")</f>
        <v>ADMISIBLE</v>
      </c>
      <c r="AD14" s="38" t="str">
        <f>IF(OR(HLOOKUP(AD$1,Informe!$A:$FR,ROW($A14),FALSE)=0,VLOOKUP($A14,Formulario!$A:$F,6,FALSE)&lt;HLOOKUP(AD$1,Informe!$A:$FR,ROW($A14),FALSE))=FALSE,"ADMISIBLE","NO ADMISIBLE")</f>
        <v>NO ADMISIBLE</v>
      </c>
      <c r="AE14" s="38" t="str">
        <f>IF(OR(HLOOKUP(AE$1,Informe!$A:$FR,ROW($A14),FALSE)=0,VLOOKUP($A14,Formulario!$A:$F,6,FALSE)&lt;HLOOKUP(AE$1,Informe!$A:$FR,ROW($A14),FALSE))=FALSE,"ADMISIBLE","NO ADMISIBLE")</f>
        <v>ADMISIBLE</v>
      </c>
      <c r="AF14" s="38" t="str">
        <f>IF(OR(HLOOKUP(AF$1,Informe!$A:$FR,ROW($A14),FALSE)=0,VLOOKUP($A14,Formulario!$A:$F,6,FALSE)&lt;HLOOKUP(AF$1,Informe!$A:$FR,ROW($A14),FALSE))=FALSE,"ADMISIBLE","NO ADMISIBLE")</f>
        <v>ADMISIBLE</v>
      </c>
      <c r="AG14" s="38" t="str">
        <f>IF(OR(HLOOKUP(AG$1,Informe!$A:$FR,ROW($A14),FALSE)=0,VLOOKUP($A14,Formulario!$A:$F,6,FALSE)&lt;HLOOKUP(AG$1,Informe!$A:$FR,ROW($A14),FALSE))=FALSE,"ADMISIBLE","NO ADMISIBLE")</f>
        <v>ADMISIBLE</v>
      </c>
      <c r="AH14" s="38" t="str">
        <f>IF(OR(HLOOKUP(AH$1,Informe!$A:$FR,ROW($A14),FALSE)=0,VLOOKUP($A14,Formulario!$A:$F,6,FALSE)&lt;HLOOKUP(AH$1,Informe!$A:$FR,ROW($A14),FALSE))=FALSE,"ADMISIBLE","NO ADMISIBLE")</f>
        <v>ADMISIBLE</v>
      </c>
      <c r="AI14" s="38" t="str">
        <f>IF(OR(HLOOKUP(AI$1,Informe!$A:$FR,ROW($A14),FALSE)=0,VLOOKUP($A14,Formulario!$A:$F,6,FALSE)&lt;HLOOKUP(AI$1,Informe!$A:$FR,ROW($A14),FALSE))=FALSE,"ADMISIBLE","NO ADMISIBLE")</f>
        <v>ADMISIBLE</v>
      </c>
      <c r="AJ14" s="38" t="str">
        <f>IF(OR(HLOOKUP(AJ$1,Informe!$A:$FR,ROW($A14),FALSE)=0,VLOOKUP($A14,Formulario!$A:$F,6,FALSE)&lt;HLOOKUP(AJ$1,Informe!$A:$FR,ROW($A14),FALSE))=FALSE,"ADMISIBLE","NO ADMISIBLE")</f>
        <v>ADMISIBLE</v>
      </c>
      <c r="AK14" s="38" t="str">
        <f>IF(OR(HLOOKUP(AK$1,Informe!$A:$FR,ROW($A14),FALSE)=0,VLOOKUP($A14,Formulario!$A:$F,6,FALSE)&lt;HLOOKUP(AK$1,Informe!$A:$FR,ROW($A14),FALSE))=FALSE,"ADMISIBLE","NO ADMISIBLE")</f>
        <v>ADMISIBLE</v>
      </c>
      <c r="AL14" s="38" t="str">
        <f>IF(OR(HLOOKUP(AL$1,Informe!$A:$FR,ROW($A14),FALSE)=0,VLOOKUP($A14,Formulario!$A:$F,6,FALSE)&lt;HLOOKUP(AL$1,Informe!$A:$FR,ROW($A14),FALSE))=FALSE,"ADMISIBLE","NO ADMISIBLE")</f>
        <v>ADMISIBLE</v>
      </c>
      <c r="AM14" s="38" t="str">
        <f>IF(OR(HLOOKUP(AM$1,Informe!$A:$FR,ROW($A14),FALSE)=0,VLOOKUP($A14,Formulario!$A:$F,6,FALSE)&lt;HLOOKUP(AM$1,Informe!$A:$FR,ROW($A14),FALSE))=FALSE,"ADMISIBLE","NO ADMISIBLE")</f>
        <v>ADMISIBLE</v>
      </c>
      <c r="AN14" s="38" t="str">
        <f>IF(OR(HLOOKUP(AN$1,Informe!$A:$FR,ROW($A14),FALSE)=0,VLOOKUP($A14,Formulario!$A:$F,6,FALSE)&lt;HLOOKUP(AN$1,Informe!$A:$FR,ROW($A14),FALSE))=FALSE,"ADMISIBLE","NO ADMISIBLE")</f>
        <v>ADMISIBLE</v>
      </c>
      <c r="AO14" s="38" t="str">
        <f>IF(OR(HLOOKUP(AO$1,Informe!$A:$FR,ROW($A14),FALSE)=0,VLOOKUP($A14,Formulario!$A:$F,6,FALSE)&lt;HLOOKUP(AO$1,Informe!$A:$FR,ROW($A14),FALSE))=FALSE,"ADMISIBLE","NO ADMISIBLE")</f>
        <v>ADMISIBLE</v>
      </c>
      <c r="AP14" s="38" t="str">
        <f>IF(OR(HLOOKUP(AP$1,Informe!$A:$FR,ROW($A14),FALSE)=0,VLOOKUP($A14,Formulario!$A:$F,6,FALSE)&lt;HLOOKUP(AP$1,Informe!$A:$FR,ROW($A14),FALSE))=FALSE,"ADMISIBLE","NO ADMISIBLE")</f>
        <v>ADMISIBLE</v>
      </c>
      <c r="AQ14" s="38" t="str">
        <f>IF(OR(HLOOKUP(AQ$1,Informe!$A:$FR,ROW($A14),FALSE)=0,VLOOKUP($A14,Formulario!$A:$F,6,FALSE)&lt;HLOOKUP(AQ$1,Informe!$A:$FR,ROW($A14),FALSE))=FALSE,"ADMISIBLE","NO ADMISIBLE")</f>
        <v>ADMISIBLE</v>
      </c>
      <c r="AR14" s="38" t="str">
        <f>IF(OR(HLOOKUP(AR$1,Informe!$A:$FR,ROW($A14),FALSE)=0,VLOOKUP($A14,Formulario!$A:$F,6,FALSE)&lt;HLOOKUP(AR$1,Informe!$A:$FR,ROW($A14),FALSE))=FALSE,"ADMISIBLE","NO ADMISIBLE")</f>
        <v>ADMISIBLE</v>
      </c>
      <c r="AS14" s="38" t="str">
        <f>IF(OR(HLOOKUP(AS$1,Informe!$A:$FR,ROW($A14),FALSE)=0,VLOOKUP($A14,Formulario!$A:$F,6,FALSE)&lt;HLOOKUP(AS$1,Informe!$A:$FR,ROW($A14),FALSE))=FALSE,"ADMISIBLE","NO ADMISIBLE")</f>
        <v>NO ADMISIBLE</v>
      </c>
    </row>
    <row r="15" spans="1:45" ht="12.75" customHeight="1" x14ac:dyDescent="0.25">
      <c r="A15" s="22">
        <v>11</v>
      </c>
      <c r="B15" s="37" t="s">
        <v>113</v>
      </c>
      <c r="C15" s="38" t="str">
        <f>IF(OR(HLOOKUP(C$1,Informe!$A:$FR,ROW($A15),FALSE)=0,VLOOKUP($A15,Formulario!$A:$F,6,FALSE)&lt;HLOOKUP(C$1,Informe!$A:$FR,ROW($A15),FALSE))=FALSE,"ADMISIBLE","NO ADMISIBLE")</f>
        <v>ADMISIBLE</v>
      </c>
      <c r="D15" s="38" t="str">
        <f>IF(OR(HLOOKUP(D$1,Informe!$A:$FR,ROW($A15),FALSE)=0,VLOOKUP($A15,Formulario!$A:$F,6,FALSE)&lt;HLOOKUP(D$1,Informe!$A:$FR,ROW($A15),FALSE))=FALSE,"ADMISIBLE","NO ADMISIBLE")</f>
        <v>ADMISIBLE</v>
      </c>
      <c r="E15" s="38" t="str">
        <f>IF(OR(HLOOKUP(E$1,Informe!$A:$FR,ROW($A15),FALSE)=0,VLOOKUP($A15,Formulario!$A:$F,6,FALSE)&lt;HLOOKUP(E$1,Informe!$A:$FR,ROW($A15),FALSE))=FALSE,"ADMISIBLE","NO ADMISIBLE")</f>
        <v>ADMISIBLE</v>
      </c>
      <c r="F15" s="38" t="str">
        <f>IF(OR(HLOOKUP(F$1,Informe!$A:$FR,ROW($A15),FALSE)=0,VLOOKUP($A15,Formulario!$A:$F,6,FALSE)&lt;HLOOKUP(F$1,Informe!$A:$FR,ROW($A15),FALSE))=FALSE,"ADMISIBLE","NO ADMISIBLE")</f>
        <v>ADMISIBLE</v>
      </c>
      <c r="G15" s="38" t="str">
        <f>IF(OR(HLOOKUP(G$1,Informe!$A:$FR,ROW($A15),FALSE)=0,VLOOKUP($A15,Formulario!$A:$F,6,FALSE)&lt;HLOOKUP(G$1,Informe!$A:$FR,ROW($A15),FALSE))=FALSE,"ADMISIBLE","NO ADMISIBLE")</f>
        <v>ADMISIBLE</v>
      </c>
      <c r="H15" s="38" t="str">
        <f>IF(OR(HLOOKUP(H$1,Informe!$A:$FR,ROW($A15),FALSE)=0,VLOOKUP($A15,Formulario!$A:$F,6,FALSE)&lt;HLOOKUP(H$1,Informe!$A:$FR,ROW($A15),FALSE))=FALSE,"ADMISIBLE","NO ADMISIBLE")</f>
        <v>ADMISIBLE</v>
      </c>
      <c r="I15" s="38" t="str">
        <f>IF(OR(HLOOKUP(I$1,Informe!$A:$FR,ROW($A15),FALSE)=0,VLOOKUP($A15,Formulario!$A:$F,6,FALSE)&lt;HLOOKUP(I$1,Informe!$A:$FR,ROW($A15),FALSE))=FALSE,"ADMISIBLE","NO ADMISIBLE")</f>
        <v>ADMISIBLE</v>
      </c>
      <c r="J15" s="38" t="str">
        <f>IF(OR(HLOOKUP(J$1,Informe!$A:$FR,ROW($A15),FALSE)=0,VLOOKUP($A15,Formulario!$A:$F,6,FALSE)&lt;HLOOKUP(J$1,Informe!$A:$FR,ROW($A15),FALSE))=FALSE,"ADMISIBLE","NO ADMISIBLE")</f>
        <v>ADMISIBLE</v>
      </c>
      <c r="K15" s="38" t="str">
        <f>IF(OR(HLOOKUP(K$1,Informe!$A:$FR,ROW($A15),FALSE)=0,VLOOKUP($A15,Formulario!$A:$F,6,FALSE)&lt;HLOOKUP(K$1,Informe!$A:$FR,ROW($A15),FALSE))=FALSE,"ADMISIBLE","NO ADMISIBLE")</f>
        <v>ADMISIBLE</v>
      </c>
      <c r="L15" s="38" t="str">
        <f>IF(OR(HLOOKUP(L$1,Informe!$A:$FR,ROW($A15),FALSE)=0,VLOOKUP($A15,Formulario!$A:$F,6,FALSE)&lt;HLOOKUP(L$1,Informe!$A:$FR,ROW($A15),FALSE))=FALSE,"ADMISIBLE","NO ADMISIBLE")</f>
        <v>ADMISIBLE</v>
      </c>
      <c r="M15" s="38" t="str">
        <f>IF(OR(HLOOKUP(M$1,Informe!$A:$FR,ROW($A15),FALSE)=0,VLOOKUP($A15,Formulario!$A:$F,6,FALSE)&lt;HLOOKUP(M$1,Informe!$A:$FR,ROW($A15),FALSE))=FALSE,"ADMISIBLE","NO ADMISIBLE")</f>
        <v>ADMISIBLE</v>
      </c>
      <c r="N15" s="38" t="str">
        <f>IF(OR(HLOOKUP(N$1,Informe!$A:$FR,ROW($A15),FALSE)=0,VLOOKUP($A15,Formulario!$A:$F,6,FALSE)&lt;HLOOKUP(N$1,Informe!$A:$FR,ROW($A15),FALSE))=FALSE,"ADMISIBLE","NO ADMISIBLE")</f>
        <v>ADMISIBLE</v>
      </c>
      <c r="O15" s="38" t="str">
        <f>IF(OR(HLOOKUP(O$1,Informe!$A:$FR,ROW($A15),FALSE)=0,VLOOKUP($A15,Formulario!$A:$F,6,FALSE)&lt;HLOOKUP(O$1,Informe!$A:$FR,ROW($A15),FALSE))=FALSE,"ADMISIBLE","NO ADMISIBLE")</f>
        <v>ADMISIBLE</v>
      </c>
      <c r="P15" s="38" t="str">
        <f>IF(OR(HLOOKUP(P$1,Informe!$A:$FR,ROW($A15),FALSE)=0,VLOOKUP($A15,Formulario!$A:$F,6,FALSE)&lt;HLOOKUP(P$1,Informe!$A:$FR,ROW($A15),FALSE))=FALSE,"ADMISIBLE","NO ADMISIBLE")</f>
        <v>ADMISIBLE</v>
      </c>
      <c r="Q15" s="38" t="str">
        <f>IF(OR(HLOOKUP(Q$1,Informe!$A:$FR,ROW($A15),FALSE)=0,VLOOKUP($A15,Formulario!$A:$F,6,FALSE)&lt;HLOOKUP(Q$1,Informe!$A:$FR,ROW($A15),FALSE))=FALSE,"ADMISIBLE","NO ADMISIBLE")</f>
        <v>ADMISIBLE</v>
      </c>
      <c r="R15" s="38" t="str">
        <f>IF(OR(HLOOKUP(R$1,Informe!$A:$FR,ROW($A15),FALSE)=0,VLOOKUP($A15,Formulario!$A:$F,6,FALSE)&lt;HLOOKUP(R$1,Informe!$A:$FR,ROW($A15),FALSE))=FALSE,"ADMISIBLE","NO ADMISIBLE")</f>
        <v>ADMISIBLE</v>
      </c>
      <c r="S15" s="38" t="str">
        <f>IF(OR(HLOOKUP(S$1,Informe!$A:$FR,ROW($A15),FALSE)=0,VLOOKUP($A15,Formulario!$A:$F,6,FALSE)&lt;HLOOKUP(S$1,Informe!$A:$FR,ROW($A15),FALSE))=FALSE,"ADMISIBLE","NO ADMISIBLE")</f>
        <v>ADMISIBLE</v>
      </c>
      <c r="T15" s="38" t="str">
        <f>IF(OR(HLOOKUP(T$1,Informe!$A:$FR,ROW($A15),FALSE)=0,VLOOKUP($A15,Formulario!$A:$F,6,FALSE)&lt;HLOOKUP(T$1,Informe!$A:$FR,ROW($A15),FALSE))=FALSE,"ADMISIBLE","NO ADMISIBLE")</f>
        <v>ADMISIBLE</v>
      </c>
      <c r="U15" s="38" t="str">
        <f>IF(OR(HLOOKUP(U$1,Informe!$A:$FR,ROW($A15),FALSE)=0,VLOOKUP($A15,Formulario!$A:$F,6,FALSE)&lt;HLOOKUP(U$1,Informe!$A:$FR,ROW($A15),FALSE))=FALSE,"ADMISIBLE","NO ADMISIBLE")</f>
        <v>ADMISIBLE</v>
      </c>
      <c r="V15" s="38" t="str">
        <f>IF(OR(HLOOKUP(V$1,Informe!$A:$FR,ROW($A15),FALSE)=0,VLOOKUP($A15,Formulario!$A:$F,6,FALSE)&lt;HLOOKUP(V$1,Informe!$A:$FR,ROW($A15),FALSE))=FALSE,"ADMISIBLE","NO ADMISIBLE")</f>
        <v>ADMISIBLE</v>
      </c>
      <c r="W15" s="38" t="str">
        <f>IF(OR(HLOOKUP(W$1,Informe!$A:$FR,ROW($A15),FALSE)=0,VLOOKUP($A15,Formulario!$A:$F,6,FALSE)&lt;HLOOKUP(W$1,Informe!$A:$FR,ROW($A15),FALSE))=FALSE,"ADMISIBLE","NO ADMISIBLE")</f>
        <v>NO ADMISIBLE</v>
      </c>
      <c r="X15" s="38" t="str">
        <f>IF(OR(HLOOKUP(X$1,Informe!$A:$FR,ROW($A15),FALSE)=0,VLOOKUP($A15,Formulario!$A:$F,6,FALSE)&lt;HLOOKUP(X$1,Informe!$A:$FR,ROW($A15),FALSE))=FALSE,"ADMISIBLE","NO ADMISIBLE")</f>
        <v>NO ADMISIBLE</v>
      </c>
      <c r="Y15" s="38" t="str">
        <f>IF(OR(HLOOKUP(Y$1,Informe!$A:$FR,ROW($A15),FALSE)=0,VLOOKUP($A15,Formulario!$A:$F,6,FALSE)&lt;HLOOKUP(Y$1,Informe!$A:$FR,ROW($A15),FALSE))=FALSE,"ADMISIBLE","NO ADMISIBLE")</f>
        <v>ADMISIBLE</v>
      </c>
      <c r="Z15" s="38" t="str">
        <f>IF(OR(HLOOKUP(Z$1,Informe!$A:$FR,ROW($A15),FALSE)=0,VLOOKUP($A15,Formulario!$A:$F,6,FALSE)&lt;HLOOKUP(Z$1,Informe!$A:$FR,ROW($A15),FALSE))=FALSE,"ADMISIBLE","NO ADMISIBLE")</f>
        <v>ADMISIBLE</v>
      </c>
      <c r="AA15" s="38" t="str">
        <f>IF(OR(HLOOKUP(AA$1,Informe!$A:$FR,ROW($A15),FALSE)=0,VLOOKUP($A15,Formulario!$A:$F,6,FALSE)&lt;HLOOKUP(AA$1,Informe!$A:$FR,ROW($A15),FALSE))=FALSE,"ADMISIBLE","NO ADMISIBLE")</f>
        <v>ADMISIBLE</v>
      </c>
      <c r="AB15" s="38" t="str">
        <f>IF(OR(HLOOKUP(AB$1,Informe!$A:$FR,ROW($A15),FALSE)=0,VLOOKUP($A15,Formulario!$A:$F,6,FALSE)&lt;HLOOKUP(AB$1,Informe!$A:$FR,ROW($A15),FALSE))=FALSE,"ADMISIBLE","NO ADMISIBLE")</f>
        <v>ADMISIBLE</v>
      </c>
      <c r="AC15" s="38" t="str">
        <f>IF(OR(HLOOKUP(AC$1,Informe!$A:$FR,ROW($A15),FALSE)=0,VLOOKUP($A15,Formulario!$A:$F,6,FALSE)&lt;HLOOKUP(AC$1,Informe!$A:$FR,ROW($A15),FALSE))=FALSE,"ADMISIBLE","NO ADMISIBLE")</f>
        <v>ADMISIBLE</v>
      </c>
      <c r="AD15" s="38" t="str">
        <f>IF(OR(HLOOKUP(AD$1,Informe!$A:$FR,ROW($A15),FALSE)=0,VLOOKUP($A15,Formulario!$A:$F,6,FALSE)&lt;HLOOKUP(AD$1,Informe!$A:$FR,ROW($A15),FALSE))=FALSE,"ADMISIBLE","NO ADMISIBLE")</f>
        <v>NO ADMISIBLE</v>
      </c>
      <c r="AE15" s="38" t="str">
        <f>IF(OR(HLOOKUP(AE$1,Informe!$A:$FR,ROW($A15),FALSE)=0,VLOOKUP($A15,Formulario!$A:$F,6,FALSE)&lt;HLOOKUP(AE$1,Informe!$A:$FR,ROW($A15),FALSE))=FALSE,"ADMISIBLE","NO ADMISIBLE")</f>
        <v>ADMISIBLE</v>
      </c>
      <c r="AF15" s="38" t="str">
        <f>IF(OR(HLOOKUP(AF$1,Informe!$A:$FR,ROW($A15),FALSE)=0,VLOOKUP($A15,Formulario!$A:$F,6,FALSE)&lt;HLOOKUP(AF$1,Informe!$A:$FR,ROW($A15),FALSE))=FALSE,"ADMISIBLE","NO ADMISIBLE")</f>
        <v>ADMISIBLE</v>
      </c>
      <c r="AG15" s="38" t="str">
        <f>IF(OR(HLOOKUP(AG$1,Informe!$A:$FR,ROW($A15),FALSE)=0,VLOOKUP($A15,Formulario!$A:$F,6,FALSE)&lt;HLOOKUP(AG$1,Informe!$A:$FR,ROW($A15),FALSE))=FALSE,"ADMISIBLE","NO ADMISIBLE")</f>
        <v>ADMISIBLE</v>
      </c>
      <c r="AH15" s="38" t="str">
        <f>IF(OR(HLOOKUP(AH$1,Informe!$A:$FR,ROW($A15),FALSE)=0,VLOOKUP($A15,Formulario!$A:$F,6,FALSE)&lt;HLOOKUP(AH$1,Informe!$A:$FR,ROW($A15),FALSE))=FALSE,"ADMISIBLE","NO ADMISIBLE")</f>
        <v>ADMISIBLE</v>
      </c>
      <c r="AI15" s="38" t="str">
        <f>IF(OR(HLOOKUP(AI$1,Informe!$A:$FR,ROW($A15),FALSE)=0,VLOOKUP($A15,Formulario!$A:$F,6,FALSE)&lt;HLOOKUP(AI$1,Informe!$A:$FR,ROW($A15),FALSE))=FALSE,"ADMISIBLE","NO ADMISIBLE")</f>
        <v>ADMISIBLE</v>
      </c>
      <c r="AJ15" s="38" t="str">
        <f>IF(OR(HLOOKUP(AJ$1,Informe!$A:$FR,ROW($A15),FALSE)=0,VLOOKUP($A15,Formulario!$A:$F,6,FALSE)&lt;HLOOKUP(AJ$1,Informe!$A:$FR,ROW($A15),FALSE))=FALSE,"ADMISIBLE","NO ADMISIBLE")</f>
        <v>ADMISIBLE</v>
      </c>
      <c r="AK15" s="38" t="str">
        <f>IF(OR(HLOOKUP(AK$1,Informe!$A:$FR,ROW($A15),FALSE)=0,VLOOKUP($A15,Formulario!$A:$F,6,FALSE)&lt;HLOOKUP(AK$1,Informe!$A:$FR,ROW($A15),FALSE))=FALSE,"ADMISIBLE","NO ADMISIBLE")</f>
        <v>ADMISIBLE</v>
      </c>
      <c r="AL15" s="38" t="str">
        <f>IF(OR(HLOOKUP(AL$1,Informe!$A:$FR,ROW($A15),FALSE)=0,VLOOKUP($A15,Formulario!$A:$F,6,FALSE)&lt;HLOOKUP(AL$1,Informe!$A:$FR,ROW($A15),FALSE))=FALSE,"ADMISIBLE","NO ADMISIBLE")</f>
        <v>ADMISIBLE</v>
      </c>
      <c r="AM15" s="38" t="str">
        <f>IF(OR(HLOOKUP(AM$1,Informe!$A:$FR,ROW($A15),FALSE)=0,VLOOKUP($A15,Formulario!$A:$F,6,FALSE)&lt;HLOOKUP(AM$1,Informe!$A:$FR,ROW($A15),FALSE))=FALSE,"ADMISIBLE","NO ADMISIBLE")</f>
        <v>ADMISIBLE</v>
      </c>
      <c r="AN15" s="38" t="str">
        <f>IF(OR(HLOOKUP(AN$1,Informe!$A:$FR,ROW($A15),FALSE)=0,VLOOKUP($A15,Formulario!$A:$F,6,FALSE)&lt;HLOOKUP(AN$1,Informe!$A:$FR,ROW($A15),FALSE))=FALSE,"ADMISIBLE","NO ADMISIBLE")</f>
        <v>ADMISIBLE</v>
      </c>
      <c r="AO15" s="38" t="str">
        <f>IF(OR(HLOOKUP(AO$1,Informe!$A:$FR,ROW($A15),FALSE)=0,VLOOKUP($A15,Formulario!$A:$F,6,FALSE)&lt;HLOOKUP(AO$1,Informe!$A:$FR,ROW($A15),FALSE))=FALSE,"ADMISIBLE","NO ADMISIBLE")</f>
        <v>ADMISIBLE</v>
      </c>
      <c r="AP15" s="38" t="str">
        <f>IF(OR(HLOOKUP(AP$1,Informe!$A:$FR,ROW($A15),FALSE)=0,VLOOKUP($A15,Formulario!$A:$F,6,FALSE)&lt;HLOOKUP(AP$1,Informe!$A:$FR,ROW($A15),FALSE))=FALSE,"ADMISIBLE","NO ADMISIBLE")</f>
        <v>ADMISIBLE</v>
      </c>
      <c r="AQ15" s="38" t="str">
        <f>IF(OR(HLOOKUP(AQ$1,Informe!$A:$FR,ROW($A15),FALSE)=0,VLOOKUP($A15,Formulario!$A:$F,6,FALSE)&lt;HLOOKUP(AQ$1,Informe!$A:$FR,ROW($A15),FALSE))=FALSE,"ADMISIBLE","NO ADMISIBLE")</f>
        <v>ADMISIBLE</v>
      </c>
      <c r="AR15" s="38" t="str">
        <f>IF(OR(HLOOKUP(AR$1,Informe!$A:$FR,ROW($A15),FALSE)=0,VLOOKUP($A15,Formulario!$A:$F,6,FALSE)&lt;HLOOKUP(AR$1,Informe!$A:$FR,ROW($A15),FALSE))=FALSE,"ADMISIBLE","NO ADMISIBLE")</f>
        <v>ADMISIBLE</v>
      </c>
      <c r="AS15" s="38" t="str">
        <f>IF(OR(HLOOKUP(AS$1,Informe!$A:$FR,ROW($A15),FALSE)=0,VLOOKUP($A15,Formulario!$A:$F,6,FALSE)&lt;HLOOKUP(AS$1,Informe!$A:$FR,ROW($A15),FALSE))=FALSE,"ADMISIBLE","NO ADMISIBLE")</f>
        <v>NO ADMISIBLE</v>
      </c>
    </row>
    <row r="16" spans="1:45" ht="12.75" customHeight="1" x14ac:dyDescent="0.25">
      <c r="A16" s="22">
        <v>12</v>
      </c>
      <c r="B16" s="37" t="s">
        <v>114</v>
      </c>
      <c r="C16" s="38" t="str">
        <f>IF(OR(HLOOKUP(C$1,Informe!$A:$FR,ROW($A16),FALSE)=0,VLOOKUP($A16,Formulario!$A:$F,6,FALSE)&lt;HLOOKUP(C$1,Informe!$A:$FR,ROW($A16),FALSE))=FALSE,"ADMISIBLE","NO ADMISIBLE")</f>
        <v>ADMISIBLE</v>
      </c>
      <c r="D16" s="38" t="str">
        <f>IF(OR(HLOOKUP(D$1,Informe!$A:$FR,ROW($A16),FALSE)=0,VLOOKUP($A16,Formulario!$A:$F,6,FALSE)&lt;HLOOKUP(D$1,Informe!$A:$FR,ROW($A16),FALSE))=FALSE,"ADMISIBLE","NO ADMISIBLE")</f>
        <v>ADMISIBLE</v>
      </c>
      <c r="E16" s="38" t="str">
        <f>IF(OR(HLOOKUP(E$1,Informe!$A:$FR,ROW($A16),FALSE)=0,VLOOKUP($A16,Formulario!$A:$F,6,FALSE)&lt;HLOOKUP(E$1,Informe!$A:$FR,ROW($A16),FALSE))=FALSE,"ADMISIBLE","NO ADMISIBLE")</f>
        <v>ADMISIBLE</v>
      </c>
      <c r="F16" s="38" t="str">
        <f>IF(OR(HLOOKUP(F$1,Informe!$A:$FR,ROW($A16),FALSE)=0,VLOOKUP($A16,Formulario!$A:$F,6,FALSE)&lt;HLOOKUP(F$1,Informe!$A:$FR,ROW($A16),FALSE))=FALSE,"ADMISIBLE","NO ADMISIBLE")</f>
        <v>ADMISIBLE</v>
      </c>
      <c r="G16" s="38" t="str">
        <f>IF(OR(HLOOKUP(G$1,Informe!$A:$FR,ROW($A16),FALSE)=0,VLOOKUP($A16,Formulario!$A:$F,6,FALSE)&lt;HLOOKUP(G$1,Informe!$A:$FR,ROW($A16),FALSE))=FALSE,"ADMISIBLE","NO ADMISIBLE")</f>
        <v>ADMISIBLE</v>
      </c>
      <c r="H16" s="38" t="str">
        <f>IF(OR(HLOOKUP(H$1,Informe!$A:$FR,ROW($A16),FALSE)=0,VLOOKUP($A16,Formulario!$A:$F,6,FALSE)&lt;HLOOKUP(H$1,Informe!$A:$FR,ROW($A16),FALSE))=FALSE,"ADMISIBLE","NO ADMISIBLE")</f>
        <v>ADMISIBLE</v>
      </c>
      <c r="I16" s="38" t="str">
        <f>IF(OR(HLOOKUP(I$1,Informe!$A:$FR,ROW($A16),FALSE)=0,VLOOKUP($A16,Formulario!$A:$F,6,FALSE)&lt;HLOOKUP(I$1,Informe!$A:$FR,ROW($A16),FALSE))=FALSE,"ADMISIBLE","NO ADMISIBLE")</f>
        <v>ADMISIBLE</v>
      </c>
      <c r="J16" s="38" t="str">
        <f>IF(OR(HLOOKUP(J$1,Informe!$A:$FR,ROW($A16),FALSE)=0,VLOOKUP($A16,Formulario!$A:$F,6,FALSE)&lt;HLOOKUP(J$1,Informe!$A:$FR,ROW($A16),FALSE))=FALSE,"ADMISIBLE","NO ADMISIBLE")</f>
        <v>ADMISIBLE</v>
      </c>
      <c r="K16" s="38" t="str">
        <f>IF(OR(HLOOKUP(K$1,Informe!$A:$FR,ROW($A16),FALSE)=0,VLOOKUP($A16,Formulario!$A:$F,6,FALSE)&lt;HLOOKUP(K$1,Informe!$A:$FR,ROW($A16),FALSE))=FALSE,"ADMISIBLE","NO ADMISIBLE")</f>
        <v>ADMISIBLE</v>
      </c>
      <c r="L16" s="38" t="str">
        <f>IF(OR(HLOOKUP(L$1,Informe!$A:$FR,ROW($A16),FALSE)=0,VLOOKUP($A16,Formulario!$A:$F,6,FALSE)&lt;HLOOKUP(L$1,Informe!$A:$FR,ROW($A16),FALSE))=FALSE,"ADMISIBLE","NO ADMISIBLE")</f>
        <v>ADMISIBLE</v>
      </c>
      <c r="M16" s="38" t="str">
        <f>IF(OR(HLOOKUP(M$1,Informe!$A:$FR,ROW($A16),FALSE)=0,VLOOKUP($A16,Formulario!$A:$F,6,FALSE)&lt;HLOOKUP(M$1,Informe!$A:$FR,ROW($A16),FALSE))=FALSE,"ADMISIBLE","NO ADMISIBLE")</f>
        <v>ADMISIBLE</v>
      </c>
      <c r="N16" s="38" t="str">
        <f>IF(OR(HLOOKUP(N$1,Informe!$A:$FR,ROW($A16),FALSE)=0,VLOOKUP($A16,Formulario!$A:$F,6,FALSE)&lt;HLOOKUP(N$1,Informe!$A:$FR,ROW($A16),FALSE))=FALSE,"ADMISIBLE","NO ADMISIBLE")</f>
        <v>ADMISIBLE</v>
      </c>
      <c r="O16" s="38" t="str">
        <f>IF(OR(HLOOKUP(O$1,Informe!$A:$FR,ROW($A16),FALSE)=0,VLOOKUP($A16,Formulario!$A:$F,6,FALSE)&lt;HLOOKUP(O$1,Informe!$A:$FR,ROW($A16),FALSE))=FALSE,"ADMISIBLE","NO ADMISIBLE")</f>
        <v>ADMISIBLE</v>
      </c>
      <c r="P16" s="38" t="str">
        <f>IF(OR(HLOOKUP(P$1,Informe!$A:$FR,ROW($A16),FALSE)=0,VLOOKUP($A16,Formulario!$A:$F,6,FALSE)&lt;HLOOKUP(P$1,Informe!$A:$FR,ROW($A16),FALSE))=FALSE,"ADMISIBLE","NO ADMISIBLE")</f>
        <v>ADMISIBLE</v>
      </c>
      <c r="Q16" s="38" t="str">
        <f>IF(OR(HLOOKUP(Q$1,Informe!$A:$FR,ROW($A16),FALSE)=0,VLOOKUP($A16,Formulario!$A:$F,6,FALSE)&lt;HLOOKUP(Q$1,Informe!$A:$FR,ROW($A16),FALSE))=FALSE,"ADMISIBLE","NO ADMISIBLE")</f>
        <v>ADMISIBLE</v>
      </c>
      <c r="R16" s="38" t="str">
        <f>IF(OR(HLOOKUP(R$1,Informe!$A:$FR,ROW($A16),FALSE)=0,VLOOKUP($A16,Formulario!$A:$F,6,FALSE)&lt;HLOOKUP(R$1,Informe!$A:$FR,ROW($A16),FALSE))=FALSE,"ADMISIBLE","NO ADMISIBLE")</f>
        <v>ADMISIBLE</v>
      </c>
      <c r="S16" s="38" t="str">
        <f>IF(OR(HLOOKUP(S$1,Informe!$A:$FR,ROW($A16),FALSE)=0,VLOOKUP($A16,Formulario!$A:$F,6,FALSE)&lt;HLOOKUP(S$1,Informe!$A:$FR,ROW($A16),FALSE))=FALSE,"ADMISIBLE","NO ADMISIBLE")</f>
        <v>ADMISIBLE</v>
      </c>
      <c r="T16" s="38" t="str">
        <f>IF(OR(HLOOKUP(T$1,Informe!$A:$FR,ROW($A16),FALSE)=0,VLOOKUP($A16,Formulario!$A:$F,6,FALSE)&lt;HLOOKUP(T$1,Informe!$A:$FR,ROW($A16),FALSE))=FALSE,"ADMISIBLE","NO ADMISIBLE")</f>
        <v>ADMISIBLE</v>
      </c>
      <c r="U16" s="38" t="str">
        <f>IF(OR(HLOOKUP(U$1,Informe!$A:$FR,ROW($A16),FALSE)=0,VLOOKUP($A16,Formulario!$A:$F,6,FALSE)&lt;HLOOKUP(U$1,Informe!$A:$FR,ROW($A16),FALSE))=FALSE,"ADMISIBLE","NO ADMISIBLE")</f>
        <v>ADMISIBLE</v>
      </c>
      <c r="V16" s="38" t="str">
        <f>IF(OR(HLOOKUP(V$1,Informe!$A:$FR,ROW($A16),FALSE)=0,VLOOKUP($A16,Formulario!$A:$F,6,FALSE)&lt;HLOOKUP(V$1,Informe!$A:$FR,ROW($A16),FALSE))=FALSE,"ADMISIBLE","NO ADMISIBLE")</f>
        <v>ADMISIBLE</v>
      </c>
      <c r="W16" s="38" t="str">
        <f>IF(OR(HLOOKUP(W$1,Informe!$A:$FR,ROW($A16),FALSE)=0,VLOOKUP($A16,Formulario!$A:$F,6,FALSE)&lt;HLOOKUP(W$1,Informe!$A:$FR,ROW($A16),FALSE))=FALSE,"ADMISIBLE","NO ADMISIBLE")</f>
        <v>NO ADMISIBLE</v>
      </c>
      <c r="X16" s="38" t="str">
        <f>IF(OR(HLOOKUP(X$1,Informe!$A:$FR,ROW($A16),FALSE)=0,VLOOKUP($A16,Formulario!$A:$F,6,FALSE)&lt;HLOOKUP(X$1,Informe!$A:$FR,ROW($A16),FALSE))=FALSE,"ADMISIBLE","NO ADMISIBLE")</f>
        <v>NO ADMISIBLE</v>
      </c>
      <c r="Y16" s="38" t="str">
        <f>IF(OR(HLOOKUP(Y$1,Informe!$A:$FR,ROW($A16),FALSE)=0,VLOOKUP($A16,Formulario!$A:$F,6,FALSE)&lt;HLOOKUP(Y$1,Informe!$A:$FR,ROW($A16),FALSE))=FALSE,"ADMISIBLE","NO ADMISIBLE")</f>
        <v>ADMISIBLE</v>
      </c>
      <c r="Z16" s="38" t="str">
        <f>IF(OR(HLOOKUP(Z$1,Informe!$A:$FR,ROW($A16),FALSE)=0,VLOOKUP($A16,Formulario!$A:$F,6,FALSE)&lt;HLOOKUP(Z$1,Informe!$A:$FR,ROW($A16),FALSE))=FALSE,"ADMISIBLE","NO ADMISIBLE")</f>
        <v>ADMISIBLE</v>
      </c>
      <c r="AA16" s="38" t="str">
        <f>IF(OR(HLOOKUP(AA$1,Informe!$A:$FR,ROW($A16),FALSE)=0,VLOOKUP($A16,Formulario!$A:$F,6,FALSE)&lt;HLOOKUP(AA$1,Informe!$A:$FR,ROW($A16),FALSE))=FALSE,"ADMISIBLE","NO ADMISIBLE")</f>
        <v>ADMISIBLE</v>
      </c>
      <c r="AB16" s="38" t="str">
        <f>IF(OR(HLOOKUP(AB$1,Informe!$A:$FR,ROW($A16),FALSE)=0,VLOOKUP($A16,Formulario!$A:$F,6,FALSE)&lt;HLOOKUP(AB$1,Informe!$A:$FR,ROW($A16),FALSE))=FALSE,"ADMISIBLE","NO ADMISIBLE")</f>
        <v>ADMISIBLE</v>
      </c>
      <c r="AC16" s="38" t="str">
        <f>IF(OR(HLOOKUP(AC$1,Informe!$A:$FR,ROW($A16),FALSE)=0,VLOOKUP($A16,Formulario!$A:$F,6,FALSE)&lt;HLOOKUP(AC$1,Informe!$A:$FR,ROW($A16),FALSE))=FALSE,"ADMISIBLE","NO ADMISIBLE")</f>
        <v>ADMISIBLE</v>
      </c>
      <c r="AD16" s="38" t="str">
        <f>IF(OR(HLOOKUP(AD$1,Informe!$A:$FR,ROW($A16),FALSE)=0,VLOOKUP($A16,Formulario!$A:$F,6,FALSE)&lt;HLOOKUP(AD$1,Informe!$A:$FR,ROW($A16),FALSE))=FALSE,"ADMISIBLE","NO ADMISIBLE")</f>
        <v>NO ADMISIBLE</v>
      </c>
      <c r="AE16" s="38" t="str">
        <f>IF(OR(HLOOKUP(AE$1,Informe!$A:$FR,ROW($A16),FALSE)=0,VLOOKUP($A16,Formulario!$A:$F,6,FALSE)&lt;HLOOKUP(AE$1,Informe!$A:$FR,ROW($A16),FALSE))=FALSE,"ADMISIBLE","NO ADMISIBLE")</f>
        <v>ADMISIBLE</v>
      </c>
      <c r="AF16" s="38" t="str">
        <f>IF(OR(HLOOKUP(AF$1,Informe!$A:$FR,ROW($A16),FALSE)=0,VLOOKUP($A16,Formulario!$A:$F,6,FALSE)&lt;HLOOKUP(AF$1,Informe!$A:$FR,ROW($A16),FALSE))=FALSE,"ADMISIBLE","NO ADMISIBLE")</f>
        <v>ADMISIBLE</v>
      </c>
      <c r="AG16" s="38" t="str">
        <f>IF(OR(HLOOKUP(AG$1,Informe!$A:$FR,ROW($A16),FALSE)=0,VLOOKUP($A16,Formulario!$A:$F,6,FALSE)&lt;HLOOKUP(AG$1,Informe!$A:$FR,ROW($A16),FALSE))=FALSE,"ADMISIBLE","NO ADMISIBLE")</f>
        <v>ADMISIBLE</v>
      </c>
      <c r="AH16" s="38" t="str">
        <f>IF(OR(HLOOKUP(AH$1,Informe!$A:$FR,ROW($A16),FALSE)=0,VLOOKUP($A16,Formulario!$A:$F,6,FALSE)&lt;HLOOKUP(AH$1,Informe!$A:$FR,ROW($A16),FALSE))=FALSE,"ADMISIBLE","NO ADMISIBLE")</f>
        <v>ADMISIBLE</v>
      </c>
      <c r="AI16" s="38" t="str">
        <f>IF(OR(HLOOKUP(AI$1,Informe!$A:$FR,ROW($A16),FALSE)=0,VLOOKUP($A16,Formulario!$A:$F,6,FALSE)&lt;HLOOKUP(AI$1,Informe!$A:$FR,ROW($A16),FALSE))=FALSE,"ADMISIBLE","NO ADMISIBLE")</f>
        <v>ADMISIBLE</v>
      </c>
      <c r="AJ16" s="38" t="str">
        <f>IF(OR(HLOOKUP(AJ$1,Informe!$A:$FR,ROW($A16),FALSE)=0,VLOOKUP($A16,Formulario!$A:$F,6,FALSE)&lt;HLOOKUP(AJ$1,Informe!$A:$FR,ROW($A16),FALSE))=FALSE,"ADMISIBLE","NO ADMISIBLE")</f>
        <v>ADMISIBLE</v>
      </c>
      <c r="AK16" s="38" t="str">
        <f>IF(OR(HLOOKUP(AK$1,Informe!$A:$FR,ROW($A16),FALSE)=0,VLOOKUP($A16,Formulario!$A:$F,6,FALSE)&lt;HLOOKUP(AK$1,Informe!$A:$FR,ROW($A16),FALSE))=FALSE,"ADMISIBLE","NO ADMISIBLE")</f>
        <v>ADMISIBLE</v>
      </c>
      <c r="AL16" s="38" t="str">
        <f>IF(OR(HLOOKUP(AL$1,Informe!$A:$FR,ROW($A16),FALSE)=0,VLOOKUP($A16,Formulario!$A:$F,6,FALSE)&lt;HLOOKUP(AL$1,Informe!$A:$FR,ROW($A16),FALSE))=FALSE,"ADMISIBLE","NO ADMISIBLE")</f>
        <v>ADMISIBLE</v>
      </c>
      <c r="AM16" s="38" t="str">
        <f>IF(OR(HLOOKUP(AM$1,Informe!$A:$FR,ROW($A16),FALSE)=0,VLOOKUP($A16,Formulario!$A:$F,6,FALSE)&lt;HLOOKUP(AM$1,Informe!$A:$FR,ROW($A16),FALSE))=FALSE,"ADMISIBLE","NO ADMISIBLE")</f>
        <v>ADMISIBLE</v>
      </c>
      <c r="AN16" s="38" t="str">
        <f>IF(OR(HLOOKUP(AN$1,Informe!$A:$FR,ROW($A16),FALSE)=0,VLOOKUP($A16,Formulario!$A:$F,6,FALSE)&lt;HLOOKUP(AN$1,Informe!$A:$FR,ROW($A16),FALSE))=FALSE,"ADMISIBLE","NO ADMISIBLE")</f>
        <v>ADMISIBLE</v>
      </c>
      <c r="AO16" s="38" t="str">
        <f>IF(OR(HLOOKUP(AO$1,Informe!$A:$FR,ROW($A16),FALSE)=0,VLOOKUP($A16,Formulario!$A:$F,6,FALSE)&lt;HLOOKUP(AO$1,Informe!$A:$FR,ROW($A16),FALSE))=FALSE,"ADMISIBLE","NO ADMISIBLE")</f>
        <v>ADMISIBLE</v>
      </c>
      <c r="AP16" s="38" t="str">
        <f>IF(OR(HLOOKUP(AP$1,Informe!$A:$FR,ROW($A16),FALSE)=0,VLOOKUP($A16,Formulario!$A:$F,6,FALSE)&lt;HLOOKUP(AP$1,Informe!$A:$FR,ROW($A16),FALSE))=FALSE,"ADMISIBLE","NO ADMISIBLE")</f>
        <v>ADMISIBLE</v>
      </c>
      <c r="AQ16" s="38" t="str">
        <f>IF(OR(HLOOKUP(AQ$1,Informe!$A:$FR,ROW($A16),FALSE)=0,VLOOKUP($A16,Formulario!$A:$F,6,FALSE)&lt;HLOOKUP(AQ$1,Informe!$A:$FR,ROW($A16),FALSE))=FALSE,"ADMISIBLE","NO ADMISIBLE")</f>
        <v>ADMISIBLE</v>
      </c>
      <c r="AR16" s="38" t="str">
        <f>IF(OR(HLOOKUP(AR$1,Informe!$A:$FR,ROW($A16),FALSE)=0,VLOOKUP($A16,Formulario!$A:$F,6,FALSE)&lt;HLOOKUP(AR$1,Informe!$A:$FR,ROW($A16),FALSE))=FALSE,"ADMISIBLE","NO ADMISIBLE")</f>
        <v>ADMISIBLE</v>
      </c>
      <c r="AS16" s="38" t="str">
        <f>IF(OR(HLOOKUP(AS$1,Informe!$A:$FR,ROW($A16),FALSE)=0,VLOOKUP($A16,Formulario!$A:$F,6,FALSE)&lt;HLOOKUP(AS$1,Informe!$A:$FR,ROW($A16),FALSE))=FALSE,"ADMISIBLE","NO ADMISIBLE")</f>
        <v>NO ADMISIBLE</v>
      </c>
    </row>
    <row r="17" spans="1:45" ht="12.75" customHeight="1" x14ac:dyDescent="0.25">
      <c r="A17" s="22">
        <v>13</v>
      </c>
      <c r="B17" s="37" t="s">
        <v>115</v>
      </c>
      <c r="C17" s="38" t="str">
        <f>IF(OR(HLOOKUP(C$1,Informe!$A:$FR,ROW($A17),FALSE)=0,VLOOKUP($A17,Formulario!$A:$F,6,FALSE)&lt;HLOOKUP(C$1,Informe!$A:$FR,ROW($A17),FALSE))=FALSE,"ADMISIBLE","NO ADMISIBLE")</f>
        <v>ADMISIBLE</v>
      </c>
      <c r="D17" s="38" t="str">
        <f>IF(OR(HLOOKUP(D$1,Informe!$A:$FR,ROW($A17),FALSE)=0,VLOOKUP($A17,Formulario!$A:$F,6,FALSE)&lt;HLOOKUP(D$1,Informe!$A:$FR,ROW($A17),FALSE))=FALSE,"ADMISIBLE","NO ADMISIBLE")</f>
        <v>ADMISIBLE</v>
      </c>
      <c r="E17" s="38" t="str">
        <f>IF(OR(HLOOKUP(E$1,Informe!$A:$FR,ROW($A17),FALSE)=0,VLOOKUP($A17,Formulario!$A:$F,6,FALSE)&lt;HLOOKUP(E$1,Informe!$A:$FR,ROW($A17),FALSE))=FALSE,"ADMISIBLE","NO ADMISIBLE")</f>
        <v>ADMISIBLE</v>
      </c>
      <c r="F17" s="38" t="str">
        <f>IF(OR(HLOOKUP(F$1,Informe!$A:$FR,ROW($A17),FALSE)=0,VLOOKUP($A17,Formulario!$A:$F,6,FALSE)&lt;HLOOKUP(F$1,Informe!$A:$FR,ROW($A17),FALSE))=FALSE,"ADMISIBLE","NO ADMISIBLE")</f>
        <v>ADMISIBLE</v>
      </c>
      <c r="G17" s="38" t="str">
        <f>IF(OR(HLOOKUP(G$1,Informe!$A:$FR,ROW($A17),FALSE)=0,VLOOKUP($A17,Formulario!$A:$F,6,FALSE)&lt;HLOOKUP(G$1,Informe!$A:$FR,ROW($A17),FALSE))=FALSE,"ADMISIBLE","NO ADMISIBLE")</f>
        <v>ADMISIBLE</v>
      </c>
      <c r="H17" s="38" t="str">
        <f>IF(OR(HLOOKUP(H$1,Informe!$A:$FR,ROW($A17),FALSE)=0,VLOOKUP($A17,Formulario!$A:$F,6,FALSE)&lt;HLOOKUP(H$1,Informe!$A:$FR,ROW($A17),FALSE))=FALSE,"ADMISIBLE","NO ADMISIBLE")</f>
        <v>ADMISIBLE</v>
      </c>
      <c r="I17" s="38" t="str">
        <f>IF(OR(HLOOKUP(I$1,Informe!$A:$FR,ROW($A17),FALSE)=0,VLOOKUP($A17,Formulario!$A:$F,6,FALSE)&lt;HLOOKUP(I$1,Informe!$A:$FR,ROW($A17),FALSE))=FALSE,"ADMISIBLE","NO ADMISIBLE")</f>
        <v>ADMISIBLE</v>
      </c>
      <c r="J17" s="38" t="str">
        <f>IF(OR(HLOOKUP(J$1,Informe!$A:$FR,ROW($A17),FALSE)=0,VLOOKUP($A17,Formulario!$A:$F,6,FALSE)&lt;HLOOKUP(J$1,Informe!$A:$FR,ROW($A17),FALSE))=FALSE,"ADMISIBLE","NO ADMISIBLE")</f>
        <v>ADMISIBLE</v>
      </c>
      <c r="K17" s="38" t="str">
        <f>IF(OR(HLOOKUP(K$1,Informe!$A:$FR,ROW($A17),FALSE)=0,VLOOKUP($A17,Formulario!$A:$F,6,FALSE)&lt;HLOOKUP(K$1,Informe!$A:$FR,ROW($A17),FALSE))=FALSE,"ADMISIBLE","NO ADMISIBLE")</f>
        <v>ADMISIBLE</v>
      </c>
      <c r="L17" s="38" t="str">
        <f>IF(OR(HLOOKUP(L$1,Informe!$A:$FR,ROW($A17),FALSE)=0,VLOOKUP($A17,Formulario!$A:$F,6,FALSE)&lt;HLOOKUP(L$1,Informe!$A:$FR,ROW($A17),FALSE))=FALSE,"ADMISIBLE","NO ADMISIBLE")</f>
        <v>ADMISIBLE</v>
      </c>
      <c r="M17" s="38" t="str">
        <f>IF(OR(HLOOKUP(M$1,Informe!$A:$FR,ROW($A17),FALSE)=0,VLOOKUP($A17,Formulario!$A:$F,6,FALSE)&lt;HLOOKUP(M$1,Informe!$A:$FR,ROW($A17),FALSE))=FALSE,"ADMISIBLE","NO ADMISIBLE")</f>
        <v>ADMISIBLE</v>
      </c>
      <c r="N17" s="38" t="str">
        <f>IF(OR(HLOOKUP(N$1,Informe!$A:$FR,ROW($A17),FALSE)=0,VLOOKUP($A17,Formulario!$A:$F,6,FALSE)&lt;HLOOKUP(N$1,Informe!$A:$FR,ROW($A17),FALSE))=FALSE,"ADMISIBLE","NO ADMISIBLE")</f>
        <v>ADMISIBLE</v>
      </c>
      <c r="O17" s="38" t="str">
        <f>IF(OR(HLOOKUP(O$1,Informe!$A:$FR,ROW($A17),FALSE)=0,VLOOKUP($A17,Formulario!$A:$F,6,FALSE)&lt;HLOOKUP(O$1,Informe!$A:$FR,ROW($A17),FALSE))=FALSE,"ADMISIBLE","NO ADMISIBLE")</f>
        <v>ADMISIBLE</v>
      </c>
      <c r="P17" s="38" t="str">
        <f>IF(OR(HLOOKUP(P$1,Informe!$A:$FR,ROW($A17),FALSE)=0,VLOOKUP($A17,Formulario!$A:$F,6,FALSE)&lt;HLOOKUP(P$1,Informe!$A:$FR,ROW($A17),FALSE))=FALSE,"ADMISIBLE","NO ADMISIBLE")</f>
        <v>ADMISIBLE</v>
      </c>
      <c r="Q17" s="38" t="str">
        <f>IF(OR(HLOOKUP(Q$1,Informe!$A:$FR,ROW($A17),FALSE)=0,VLOOKUP($A17,Formulario!$A:$F,6,FALSE)&lt;HLOOKUP(Q$1,Informe!$A:$FR,ROW($A17),FALSE))=FALSE,"ADMISIBLE","NO ADMISIBLE")</f>
        <v>ADMISIBLE</v>
      </c>
      <c r="R17" s="38" t="str">
        <f>IF(OR(HLOOKUP(R$1,Informe!$A:$FR,ROW($A17),FALSE)=0,VLOOKUP($A17,Formulario!$A:$F,6,FALSE)&lt;HLOOKUP(R$1,Informe!$A:$FR,ROW($A17),FALSE))=FALSE,"ADMISIBLE","NO ADMISIBLE")</f>
        <v>ADMISIBLE</v>
      </c>
      <c r="S17" s="38" t="str">
        <f>IF(OR(HLOOKUP(S$1,Informe!$A:$FR,ROW($A17),FALSE)=0,VLOOKUP($A17,Formulario!$A:$F,6,FALSE)&lt;HLOOKUP(S$1,Informe!$A:$FR,ROW($A17),FALSE))=FALSE,"ADMISIBLE","NO ADMISIBLE")</f>
        <v>ADMISIBLE</v>
      </c>
      <c r="T17" s="38" t="str">
        <f>IF(OR(HLOOKUP(T$1,Informe!$A:$FR,ROW($A17),FALSE)=0,VLOOKUP($A17,Formulario!$A:$F,6,FALSE)&lt;HLOOKUP(T$1,Informe!$A:$FR,ROW($A17),FALSE))=FALSE,"ADMISIBLE","NO ADMISIBLE")</f>
        <v>ADMISIBLE</v>
      </c>
      <c r="U17" s="38" t="str">
        <f>IF(OR(HLOOKUP(U$1,Informe!$A:$FR,ROW($A17),FALSE)=0,VLOOKUP($A17,Formulario!$A:$F,6,FALSE)&lt;HLOOKUP(U$1,Informe!$A:$FR,ROW($A17),FALSE))=FALSE,"ADMISIBLE","NO ADMISIBLE")</f>
        <v>ADMISIBLE</v>
      </c>
      <c r="V17" s="38" t="str">
        <f>IF(OR(HLOOKUP(V$1,Informe!$A:$FR,ROW($A17),FALSE)=0,VLOOKUP($A17,Formulario!$A:$F,6,FALSE)&lt;HLOOKUP(V$1,Informe!$A:$FR,ROW($A17),FALSE))=FALSE,"ADMISIBLE","NO ADMISIBLE")</f>
        <v>ADMISIBLE</v>
      </c>
      <c r="W17" s="38" t="str">
        <f>IF(OR(HLOOKUP(W$1,Informe!$A:$FR,ROW($A17),FALSE)=0,VLOOKUP($A17,Formulario!$A:$F,6,FALSE)&lt;HLOOKUP(W$1,Informe!$A:$FR,ROW($A17),FALSE))=FALSE,"ADMISIBLE","NO ADMISIBLE")</f>
        <v>NO ADMISIBLE</v>
      </c>
      <c r="X17" s="38" t="str">
        <f>IF(OR(HLOOKUP(X$1,Informe!$A:$FR,ROW($A17),FALSE)=0,VLOOKUP($A17,Formulario!$A:$F,6,FALSE)&lt;HLOOKUP(X$1,Informe!$A:$FR,ROW($A17),FALSE))=FALSE,"ADMISIBLE","NO ADMISIBLE")</f>
        <v>NO ADMISIBLE</v>
      </c>
      <c r="Y17" s="38" t="str">
        <f>IF(OR(HLOOKUP(Y$1,Informe!$A:$FR,ROW($A17),FALSE)=0,VLOOKUP($A17,Formulario!$A:$F,6,FALSE)&lt;HLOOKUP(Y$1,Informe!$A:$FR,ROW($A17),FALSE))=FALSE,"ADMISIBLE","NO ADMISIBLE")</f>
        <v>ADMISIBLE</v>
      </c>
      <c r="Z17" s="38" t="str">
        <f>IF(OR(HLOOKUP(Z$1,Informe!$A:$FR,ROW($A17),FALSE)=0,VLOOKUP($A17,Formulario!$A:$F,6,FALSE)&lt;HLOOKUP(Z$1,Informe!$A:$FR,ROW($A17),FALSE))=FALSE,"ADMISIBLE","NO ADMISIBLE")</f>
        <v>ADMISIBLE</v>
      </c>
      <c r="AA17" s="38" t="str">
        <f>IF(OR(HLOOKUP(AA$1,Informe!$A:$FR,ROW($A17),FALSE)=0,VLOOKUP($A17,Formulario!$A:$F,6,FALSE)&lt;HLOOKUP(AA$1,Informe!$A:$FR,ROW($A17),FALSE))=FALSE,"ADMISIBLE","NO ADMISIBLE")</f>
        <v>ADMISIBLE</v>
      </c>
      <c r="AB17" s="38" t="str">
        <f>IF(OR(HLOOKUP(AB$1,Informe!$A:$FR,ROW($A17),FALSE)=0,VLOOKUP($A17,Formulario!$A:$F,6,FALSE)&lt;HLOOKUP(AB$1,Informe!$A:$FR,ROW($A17),FALSE))=FALSE,"ADMISIBLE","NO ADMISIBLE")</f>
        <v>ADMISIBLE</v>
      </c>
      <c r="AC17" s="38" t="str">
        <f>IF(OR(HLOOKUP(AC$1,Informe!$A:$FR,ROW($A17),FALSE)=0,VLOOKUP($A17,Formulario!$A:$F,6,FALSE)&lt;HLOOKUP(AC$1,Informe!$A:$FR,ROW($A17),FALSE))=FALSE,"ADMISIBLE","NO ADMISIBLE")</f>
        <v>ADMISIBLE</v>
      </c>
      <c r="AD17" s="38" t="str">
        <f>IF(OR(HLOOKUP(AD$1,Informe!$A:$FR,ROW($A17),FALSE)=0,VLOOKUP($A17,Formulario!$A:$F,6,FALSE)&lt;HLOOKUP(AD$1,Informe!$A:$FR,ROW($A17),FALSE))=FALSE,"ADMISIBLE","NO ADMISIBLE")</f>
        <v>NO ADMISIBLE</v>
      </c>
      <c r="AE17" s="38" t="str">
        <f>IF(OR(HLOOKUP(AE$1,Informe!$A:$FR,ROW($A17),FALSE)=0,VLOOKUP($A17,Formulario!$A:$F,6,FALSE)&lt;HLOOKUP(AE$1,Informe!$A:$FR,ROW($A17),FALSE))=FALSE,"ADMISIBLE","NO ADMISIBLE")</f>
        <v>ADMISIBLE</v>
      </c>
      <c r="AF17" s="38" t="str">
        <f>IF(OR(HLOOKUP(AF$1,Informe!$A:$FR,ROW($A17),FALSE)=0,VLOOKUP($A17,Formulario!$A:$F,6,FALSE)&lt;HLOOKUP(AF$1,Informe!$A:$FR,ROW($A17),FALSE))=FALSE,"ADMISIBLE","NO ADMISIBLE")</f>
        <v>ADMISIBLE</v>
      </c>
      <c r="AG17" s="38" t="str">
        <f>IF(OR(HLOOKUP(AG$1,Informe!$A:$FR,ROW($A17),FALSE)=0,VLOOKUP($A17,Formulario!$A:$F,6,FALSE)&lt;HLOOKUP(AG$1,Informe!$A:$FR,ROW($A17),FALSE))=FALSE,"ADMISIBLE","NO ADMISIBLE")</f>
        <v>ADMISIBLE</v>
      </c>
      <c r="AH17" s="38" t="str">
        <f>IF(OR(HLOOKUP(AH$1,Informe!$A:$FR,ROW($A17),FALSE)=0,VLOOKUP($A17,Formulario!$A:$F,6,FALSE)&lt;HLOOKUP(AH$1,Informe!$A:$FR,ROW($A17),FALSE))=FALSE,"ADMISIBLE","NO ADMISIBLE")</f>
        <v>ADMISIBLE</v>
      </c>
      <c r="AI17" s="38" t="str">
        <f>IF(OR(HLOOKUP(AI$1,Informe!$A:$FR,ROW($A17),FALSE)=0,VLOOKUP($A17,Formulario!$A:$F,6,FALSE)&lt;HLOOKUP(AI$1,Informe!$A:$FR,ROW($A17),FALSE))=FALSE,"ADMISIBLE","NO ADMISIBLE")</f>
        <v>ADMISIBLE</v>
      </c>
      <c r="AJ17" s="38" t="str">
        <f>IF(OR(HLOOKUP(AJ$1,Informe!$A:$FR,ROW($A17),FALSE)=0,VLOOKUP($A17,Formulario!$A:$F,6,FALSE)&lt;HLOOKUP(AJ$1,Informe!$A:$FR,ROW($A17),FALSE))=FALSE,"ADMISIBLE","NO ADMISIBLE")</f>
        <v>ADMISIBLE</v>
      </c>
      <c r="AK17" s="38" t="str">
        <f>IF(OR(HLOOKUP(AK$1,Informe!$A:$FR,ROW($A17),FALSE)=0,VLOOKUP($A17,Formulario!$A:$F,6,FALSE)&lt;HLOOKUP(AK$1,Informe!$A:$FR,ROW($A17),FALSE))=FALSE,"ADMISIBLE","NO ADMISIBLE")</f>
        <v>ADMISIBLE</v>
      </c>
      <c r="AL17" s="38" t="str">
        <f>IF(OR(HLOOKUP(AL$1,Informe!$A:$FR,ROW($A17),FALSE)=0,VLOOKUP($A17,Formulario!$A:$F,6,FALSE)&lt;HLOOKUP(AL$1,Informe!$A:$FR,ROW($A17),FALSE))=FALSE,"ADMISIBLE","NO ADMISIBLE")</f>
        <v>ADMISIBLE</v>
      </c>
      <c r="AM17" s="38" t="str">
        <f>IF(OR(HLOOKUP(AM$1,Informe!$A:$FR,ROW($A17),FALSE)=0,VLOOKUP($A17,Formulario!$A:$F,6,FALSE)&lt;HLOOKUP(AM$1,Informe!$A:$FR,ROW($A17),FALSE))=FALSE,"ADMISIBLE","NO ADMISIBLE")</f>
        <v>ADMISIBLE</v>
      </c>
      <c r="AN17" s="38" t="str">
        <f>IF(OR(HLOOKUP(AN$1,Informe!$A:$FR,ROW($A17),FALSE)=0,VLOOKUP($A17,Formulario!$A:$F,6,FALSE)&lt;HLOOKUP(AN$1,Informe!$A:$FR,ROW($A17),FALSE))=FALSE,"ADMISIBLE","NO ADMISIBLE")</f>
        <v>ADMISIBLE</v>
      </c>
      <c r="AO17" s="38" t="str">
        <f>IF(OR(HLOOKUP(AO$1,Informe!$A:$FR,ROW($A17),FALSE)=0,VLOOKUP($A17,Formulario!$A:$F,6,FALSE)&lt;HLOOKUP(AO$1,Informe!$A:$FR,ROW($A17),FALSE))=FALSE,"ADMISIBLE","NO ADMISIBLE")</f>
        <v>ADMISIBLE</v>
      </c>
      <c r="AP17" s="38" t="str">
        <f>IF(OR(HLOOKUP(AP$1,Informe!$A:$FR,ROW($A17),FALSE)=0,VLOOKUP($A17,Formulario!$A:$F,6,FALSE)&lt;HLOOKUP(AP$1,Informe!$A:$FR,ROW($A17),FALSE))=FALSE,"ADMISIBLE","NO ADMISIBLE")</f>
        <v>ADMISIBLE</v>
      </c>
      <c r="AQ17" s="38" t="str">
        <f>IF(OR(HLOOKUP(AQ$1,Informe!$A:$FR,ROW($A17),FALSE)=0,VLOOKUP($A17,Formulario!$A:$F,6,FALSE)&lt;HLOOKUP(AQ$1,Informe!$A:$FR,ROW($A17),FALSE))=FALSE,"ADMISIBLE","NO ADMISIBLE")</f>
        <v>ADMISIBLE</v>
      </c>
      <c r="AR17" s="38" t="str">
        <f>IF(OR(HLOOKUP(AR$1,Informe!$A:$FR,ROW($A17),FALSE)=0,VLOOKUP($A17,Formulario!$A:$F,6,FALSE)&lt;HLOOKUP(AR$1,Informe!$A:$FR,ROW($A17),FALSE))=FALSE,"ADMISIBLE","NO ADMISIBLE")</f>
        <v>ADMISIBLE</v>
      </c>
      <c r="AS17" s="38" t="str">
        <f>IF(OR(HLOOKUP(AS$1,Informe!$A:$FR,ROW($A17),FALSE)=0,VLOOKUP($A17,Formulario!$A:$F,6,FALSE)&lt;HLOOKUP(AS$1,Informe!$A:$FR,ROW($A17),FALSE))=FALSE,"ADMISIBLE","NO ADMISIBLE")</f>
        <v>NO ADMISIBLE</v>
      </c>
    </row>
    <row r="18" spans="1:45" ht="12.75" customHeight="1" x14ac:dyDescent="0.25">
      <c r="A18" s="22">
        <v>14</v>
      </c>
      <c r="B18" s="37" t="s">
        <v>116</v>
      </c>
      <c r="C18" s="38" t="str">
        <f>IF(OR(HLOOKUP(C$1,Informe!$A:$FR,ROW($A18),FALSE)=0,VLOOKUP($A18,Formulario!$A:$F,6,FALSE)&lt;HLOOKUP(C$1,Informe!$A:$FR,ROW($A18),FALSE))=FALSE,"ADMISIBLE","NO ADMISIBLE")</f>
        <v>ADMISIBLE</v>
      </c>
      <c r="D18" s="38" t="str">
        <f>IF(OR(HLOOKUP(D$1,Informe!$A:$FR,ROW($A18),FALSE)=0,VLOOKUP($A18,Formulario!$A:$F,6,FALSE)&lt;HLOOKUP(D$1,Informe!$A:$FR,ROW($A18),FALSE))=FALSE,"ADMISIBLE","NO ADMISIBLE")</f>
        <v>ADMISIBLE</v>
      </c>
      <c r="E18" s="38" t="str">
        <f>IF(OR(HLOOKUP(E$1,Informe!$A:$FR,ROW($A18),FALSE)=0,VLOOKUP($A18,Formulario!$A:$F,6,FALSE)&lt;HLOOKUP(E$1,Informe!$A:$FR,ROW($A18),FALSE))=FALSE,"ADMISIBLE","NO ADMISIBLE")</f>
        <v>ADMISIBLE</v>
      </c>
      <c r="F18" s="38" t="str">
        <f>IF(OR(HLOOKUP(F$1,Informe!$A:$FR,ROW($A18),FALSE)=0,VLOOKUP($A18,Formulario!$A:$F,6,FALSE)&lt;HLOOKUP(F$1,Informe!$A:$FR,ROW($A18),FALSE))=FALSE,"ADMISIBLE","NO ADMISIBLE")</f>
        <v>ADMISIBLE</v>
      </c>
      <c r="G18" s="38" t="str">
        <f>IF(OR(HLOOKUP(G$1,Informe!$A:$FR,ROW($A18),FALSE)=0,VLOOKUP($A18,Formulario!$A:$F,6,FALSE)&lt;HLOOKUP(G$1,Informe!$A:$FR,ROW($A18),FALSE))=FALSE,"ADMISIBLE","NO ADMISIBLE")</f>
        <v>ADMISIBLE</v>
      </c>
      <c r="H18" s="38" t="str">
        <f>IF(OR(HLOOKUP(H$1,Informe!$A:$FR,ROW($A18),FALSE)=0,VLOOKUP($A18,Formulario!$A:$F,6,FALSE)&lt;HLOOKUP(H$1,Informe!$A:$FR,ROW($A18),FALSE))=FALSE,"ADMISIBLE","NO ADMISIBLE")</f>
        <v>ADMISIBLE</v>
      </c>
      <c r="I18" s="38" t="str">
        <f>IF(OR(HLOOKUP(I$1,Informe!$A:$FR,ROW($A18),FALSE)=0,VLOOKUP($A18,Formulario!$A:$F,6,FALSE)&lt;HLOOKUP(I$1,Informe!$A:$FR,ROW($A18),FALSE))=FALSE,"ADMISIBLE","NO ADMISIBLE")</f>
        <v>ADMISIBLE</v>
      </c>
      <c r="J18" s="38" t="str">
        <f>IF(OR(HLOOKUP(J$1,Informe!$A:$FR,ROW($A18),FALSE)=0,VLOOKUP($A18,Formulario!$A:$F,6,FALSE)&lt;HLOOKUP(J$1,Informe!$A:$FR,ROW($A18),FALSE))=FALSE,"ADMISIBLE","NO ADMISIBLE")</f>
        <v>ADMISIBLE</v>
      </c>
      <c r="K18" s="38" t="str">
        <f>IF(OR(HLOOKUP(K$1,Informe!$A:$FR,ROW($A18),FALSE)=0,VLOOKUP($A18,Formulario!$A:$F,6,FALSE)&lt;HLOOKUP(K$1,Informe!$A:$FR,ROW($A18),FALSE))=FALSE,"ADMISIBLE","NO ADMISIBLE")</f>
        <v>ADMISIBLE</v>
      </c>
      <c r="L18" s="38" t="str">
        <f>IF(OR(HLOOKUP(L$1,Informe!$A:$FR,ROW($A18),FALSE)=0,VLOOKUP($A18,Formulario!$A:$F,6,FALSE)&lt;HLOOKUP(L$1,Informe!$A:$FR,ROW($A18),FALSE))=FALSE,"ADMISIBLE","NO ADMISIBLE")</f>
        <v>ADMISIBLE</v>
      </c>
      <c r="M18" s="38" t="str">
        <f>IF(OR(HLOOKUP(M$1,Informe!$A:$FR,ROW($A18),FALSE)=0,VLOOKUP($A18,Formulario!$A:$F,6,FALSE)&lt;HLOOKUP(M$1,Informe!$A:$FR,ROW($A18),FALSE))=FALSE,"ADMISIBLE","NO ADMISIBLE")</f>
        <v>ADMISIBLE</v>
      </c>
      <c r="N18" s="38" t="str">
        <f>IF(OR(HLOOKUP(N$1,Informe!$A:$FR,ROW($A18),FALSE)=0,VLOOKUP($A18,Formulario!$A:$F,6,FALSE)&lt;HLOOKUP(N$1,Informe!$A:$FR,ROW($A18),FALSE))=FALSE,"ADMISIBLE","NO ADMISIBLE")</f>
        <v>ADMISIBLE</v>
      </c>
      <c r="O18" s="38" t="str">
        <f>IF(OR(HLOOKUP(O$1,Informe!$A:$FR,ROW($A18),FALSE)=0,VLOOKUP($A18,Formulario!$A:$F,6,FALSE)&lt;HLOOKUP(O$1,Informe!$A:$FR,ROW($A18),FALSE))=FALSE,"ADMISIBLE","NO ADMISIBLE")</f>
        <v>ADMISIBLE</v>
      </c>
      <c r="P18" s="38" t="str">
        <f>IF(OR(HLOOKUP(P$1,Informe!$A:$FR,ROW($A18),FALSE)=0,VLOOKUP($A18,Formulario!$A:$F,6,FALSE)&lt;HLOOKUP(P$1,Informe!$A:$FR,ROW($A18),FALSE))=FALSE,"ADMISIBLE","NO ADMISIBLE")</f>
        <v>ADMISIBLE</v>
      </c>
      <c r="Q18" s="38" t="str">
        <f>IF(OR(HLOOKUP(Q$1,Informe!$A:$FR,ROW($A18),FALSE)=0,VLOOKUP($A18,Formulario!$A:$F,6,FALSE)&lt;HLOOKUP(Q$1,Informe!$A:$FR,ROW($A18),FALSE))=FALSE,"ADMISIBLE","NO ADMISIBLE")</f>
        <v>ADMISIBLE</v>
      </c>
      <c r="R18" s="38" t="str">
        <f>IF(OR(HLOOKUP(R$1,Informe!$A:$FR,ROW($A18),FALSE)=0,VLOOKUP($A18,Formulario!$A:$F,6,FALSE)&lt;HLOOKUP(R$1,Informe!$A:$FR,ROW($A18),FALSE))=FALSE,"ADMISIBLE","NO ADMISIBLE")</f>
        <v>ADMISIBLE</v>
      </c>
      <c r="S18" s="38" t="str">
        <f>IF(OR(HLOOKUP(S$1,Informe!$A:$FR,ROW($A18),FALSE)=0,VLOOKUP($A18,Formulario!$A:$F,6,FALSE)&lt;HLOOKUP(S$1,Informe!$A:$FR,ROW($A18),FALSE))=FALSE,"ADMISIBLE","NO ADMISIBLE")</f>
        <v>ADMISIBLE</v>
      </c>
      <c r="T18" s="38" t="str">
        <f>IF(OR(HLOOKUP(T$1,Informe!$A:$FR,ROW($A18),FALSE)=0,VLOOKUP($A18,Formulario!$A:$F,6,FALSE)&lt;HLOOKUP(T$1,Informe!$A:$FR,ROW($A18),FALSE))=FALSE,"ADMISIBLE","NO ADMISIBLE")</f>
        <v>ADMISIBLE</v>
      </c>
      <c r="U18" s="38" t="str">
        <f>IF(OR(HLOOKUP(U$1,Informe!$A:$FR,ROW($A18),FALSE)=0,VLOOKUP($A18,Formulario!$A:$F,6,FALSE)&lt;HLOOKUP(U$1,Informe!$A:$FR,ROW($A18),FALSE))=FALSE,"ADMISIBLE","NO ADMISIBLE")</f>
        <v>ADMISIBLE</v>
      </c>
      <c r="V18" s="38" t="str">
        <f>IF(OR(HLOOKUP(V$1,Informe!$A:$FR,ROW($A18),FALSE)=0,VLOOKUP($A18,Formulario!$A:$F,6,FALSE)&lt;HLOOKUP(V$1,Informe!$A:$FR,ROW($A18),FALSE))=FALSE,"ADMISIBLE","NO ADMISIBLE")</f>
        <v>ADMISIBLE</v>
      </c>
      <c r="W18" s="38" t="str">
        <f>IF(OR(HLOOKUP(W$1,Informe!$A:$FR,ROW($A18),FALSE)=0,VLOOKUP($A18,Formulario!$A:$F,6,FALSE)&lt;HLOOKUP(W$1,Informe!$A:$FR,ROW($A18),FALSE))=FALSE,"ADMISIBLE","NO ADMISIBLE")</f>
        <v>NO ADMISIBLE</v>
      </c>
      <c r="X18" s="38" t="str">
        <f>IF(OR(HLOOKUP(X$1,Informe!$A:$FR,ROW($A18),FALSE)=0,VLOOKUP($A18,Formulario!$A:$F,6,FALSE)&lt;HLOOKUP(X$1,Informe!$A:$FR,ROW($A18),FALSE))=FALSE,"ADMISIBLE","NO ADMISIBLE")</f>
        <v>NO ADMISIBLE</v>
      </c>
      <c r="Y18" s="38" t="str">
        <f>IF(OR(HLOOKUP(Y$1,Informe!$A:$FR,ROW($A18),FALSE)=0,VLOOKUP($A18,Formulario!$A:$F,6,FALSE)&lt;HLOOKUP(Y$1,Informe!$A:$FR,ROW($A18),FALSE))=FALSE,"ADMISIBLE","NO ADMISIBLE")</f>
        <v>ADMISIBLE</v>
      </c>
      <c r="Z18" s="38" t="str">
        <f>IF(OR(HLOOKUP(Z$1,Informe!$A:$FR,ROW($A18),FALSE)=0,VLOOKUP($A18,Formulario!$A:$F,6,FALSE)&lt;HLOOKUP(Z$1,Informe!$A:$FR,ROW($A18),FALSE))=FALSE,"ADMISIBLE","NO ADMISIBLE")</f>
        <v>ADMISIBLE</v>
      </c>
      <c r="AA18" s="38" t="str">
        <f>IF(OR(HLOOKUP(AA$1,Informe!$A:$FR,ROW($A18),FALSE)=0,VLOOKUP($A18,Formulario!$A:$F,6,FALSE)&lt;HLOOKUP(AA$1,Informe!$A:$FR,ROW($A18),FALSE))=FALSE,"ADMISIBLE","NO ADMISIBLE")</f>
        <v>ADMISIBLE</v>
      </c>
      <c r="AB18" s="38" t="str">
        <f>IF(OR(HLOOKUP(AB$1,Informe!$A:$FR,ROW($A18),FALSE)=0,VLOOKUP($A18,Formulario!$A:$F,6,FALSE)&lt;HLOOKUP(AB$1,Informe!$A:$FR,ROW($A18),FALSE))=FALSE,"ADMISIBLE","NO ADMISIBLE")</f>
        <v>ADMISIBLE</v>
      </c>
      <c r="AC18" s="38" t="str">
        <f>IF(OR(HLOOKUP(AC$1,Informe!$A:$FR,ROW($A18),FALSE)=0,VLOOKUP($A18,Formulario!$A:$F,6,FALSE)&lt;HLOOKUP(AC$1,Informe!$A:$FR,ROW($A18),FALSE))=FALSE,"ADMISIBLE","NO ADMISIBLE")</f>
        <v>ADMISIBLE</v>
      </c>
      <c r="AD18" s="38" t="str">
        <f>IF(OR(HLOOKUP(AD$1,Informe!$A:$FR,ROW($A18),FALSE)=0,VLOOKUP($A18,Formulario!$A:$F,6,FALSE)&lt;HLOOKUP(AD$1,Informe!$A:$FR,ROW($A18),FALSE))=FALSE,"ADMISIBLE","NO ADMISIBLE")</f>
        <v>NO ADMISIBLE</v>
      </c>
      <c r="AE18" s="38" t="str">
        <f>IF(OR(HLOOKUP(AE$1,Informe!$A:$FR,ROW($A18),FALSE)=0,VLOOKUP($A18,Formulario!$A:$F,6,FALSE)&lt;HLOOKUP(AE$1,Informe!$A:$FR,ROW($A18),FALSE))=FALSE,"ADMISIBLE","NO ADMISIBLE")</f>
        <v>ADMISIBLE</v>
      </c>
      <c r="AF18" s="38" t="str">
        <f>IF(OR(HLOOKUP(AF$1,Informe!$A:$FR,ROW($A18),FALSE)=0,VLOOKUP($A18,Formulario!$A:$F,6,FALSE)&lt;HLOOKUP(AF$1,Informe!$A:$FR,ROW($A18),FALSE))=FALSE,"ADMISIBLE","NO ADMISIBLE")</f>
        <v>ADMISIBLE</v>
      </c>
      <c r="AG18" s="38" t="str">
        <f>IF(OR(HLOOKUP(AG$1,Informe!$A:$FR,ROW($A18),FALSE)=0,VLOOKUP($A18,Formulario!$A:$F,6,FALSE)&lt;HLOOKUP(AG$1,Informe!$A:$FR,ROW($A18),FALSE))=FALSE,"ADMISIBLE","NO ADMISIBLE")</f>
        <v>ADMISIBLE</v>
      </c>
      <c r="AH18" s="38" t="str">
        <f>IF(OR(HLOOKUP(AH$1,Informe!$A:$FR,ROW($A18),FALSE)=0,VLOOKUP($A18,Formulario!$A:$F,6,FALSE)&lt;HLOOKUP(AH$1,Informe!$A:$FR,ROW($A18),FALSE))=FALSE,"ADMISIBLE","NO ADMISIBLE")</f>
        <v>ADMISIBLE</v>
      </c>
      <c r="AI18" s="38" t="str">
        <f>IF(OR(HLOOKUP(AI$1,Informe!$A:$FR,ROW($A18),FALSE)=0,VLOOKUP($A18,Formulario!$A:$F,6,FALSE)&lt;HLOOKUP(AI$1,Informe!$A:$FR,ROW($A18),FALSE))=FALSE,"ADMISIBLE","NO ADMISIBLE")</f>
        <v>ADMISIBLE</v>
      </c>
      <c r="AJ18" s="38" t="str">
        <f>IF(OR(HLOOKUP(AJ$1,Informe!$A:$FR,ROW($A18),FALSE)=0,VLOOKUP($A18,Formulario!$A:$F,6,FALSE)&lt;HLOOKUP(AJ$1,Informe!$A:$FR,ROW($A18),FALSE))=FALSE,"ADMISIBLE","NO ADMISIBLE")</f>
        <v>ADMISIBLE</v>
      </c>
      <c r="AK18" s="38" t="str">
        <f>IF(OR(HLOOKUP(AK$1,Informe!$A:$FR,ROW($A18),FALSE)=0,VLOOKUP($A18,Formulario!$A:$F,6,FALSE)&lt;HLOOKUP(AK$1,Informe!$A:$FR,ROW($A18),FALSE))=FALSE,"ADMISIBLE","NO ADMISIBLE")</f>
        <v>ADMISIBLE</v>
      </c>
      <c r="AL18" s="38" t="str">
        <f>IF(OR(HLOOKUP(AL$1,Informe!$A:$FR,ROW($A18),FALSE)=0,VLOOKUP($A18,Formulario!$A:$F,6,FALSE)&lt;HLOOKUP(AL$1,Informe!$A:$FR,ROW($A18),FALSE))=FALSE,"ADMISIBLE","NO ADMISIBLE")</f>
        <v>ADMISIBLE</v>
      </c>
      <c r="AM18" s="38" t="str">
        <f>IF(OR(HLOOKUP(AM$1,Informe!$A:$FR,ROW($A18),FALSE)=0,VLOOKUP($A18,Formulario!$A:$F,6,FALSE)&lt;HLOOKUP(AM$1,Informe!$A:$FR,ROW($A18),FALSE))=FALSE,"ADMISIBLE","NO ADMISIBLE")</f>
        <v>ADMISIBLE</v>
      </c>
      <c r="AN18" s="38" t="str">
        <f>IF(OR(HLOOKUP(AN$1,Informe!$A:$FR,ROW($A18),FALSE)=0,VLOOKUP($A18,Formulario!$A:$F,6,FALSE)&lt;HLOOKUP(AN$1,Informe!$A:$FR,ROW($A18),FALSE))=FALSE,"ADMISIBLE","NO ADMISIBLE")</f>
        <v>ADMISIBLE</v>
      </c>
      <c r="AO18" s="38" t="str">
        <f>IF(OR(HLOOKUP(AO$1,Informe!$A:$FR,ROW($A18),FALSE)=0,VLOOKUP($A18,Formulario!$A:$F,6,FALSE)&lt;HLOOKUP(AO$1,Informe!$A:$FR,ROW($A18),FALSE))=FALSE,"ADMISIBLE","NO ADMISIBLE")</f>
        <v>ADMISIBLE</v>
      </c>
      <c r="AP18" s="38" t="str">
        <f>IF(OR(HLOOKUP(AP$1,Informe!$A:$FR,ROW($A18),FALSE)=0,VLOOKUP($A18,Formulario!$A:$F,6,FALSE)&lt;HLOOKUP(AP$1,Informe!$A:$FR,ROW($A18),FALSE))=FALSE,"ADMISIBLE","NO ADMISIBLE")</f>
        <v>ADMISIBLE</v>
      </c>
      <c r="AQ18" s="38" t="str">
        <f>IF(OR(HLOOKUP(AQ$1,Informe!$A:$FR,ROW($A18),FALSE)=0,VLOOKUP($A18,Formulario!$A:$F,6,FALSE)&lt;HLOOKUP(AQ$1,Informe!$A:$FR,ROW($A18),FALSE))=FALSE,"ADMISIBLE","NO ADMISIBLE")</f>
        <v>ADMISIBLE</v>
      </c>
      <c r="AR18" s="38" t="str">
        <f>IF(OR(HLOOKUP(AR$1,Informe!$A:$FR,ROW($A18),FALSE)=0,VLOOKUP($A18,Formulario!$A:$F,6,FALSE)&lt;HLOOKUP(AR$1,Informe!$A:$FR,ROW($A18),FALSE))=FALSE,"ADMISIBLE","NO ADMISIBLE")</f>
        <v>ADMISIBLE</v>
      </c>
      <c r="AS18" s="38" t="str">
        <f>IF(OR(HLOOKUP(AS$1,Informe!$A:$FR,ROW($A18),FALSE)=0,VLOOKUP($A18,Formulario!$A:$F,6,FALSE)&lt;HLOOKUP(AS$1,Informe!$A:$FR,ROW($A18),FALSE))=FALSE,"ADMISIBLE","NO ADMISIBLE")</f>
        <v>NO ADMISIBLE</v>
      </c>
    </row>
    <row r="19" spans="1:45" ht="12.75" customHeight="1" x14ac:dyDescent="0.25">
      <c r="A19" s="22">
        <v>15</v>
      </c>
      <c r="B19" s="37" t="s">
        <v>117</v>
      </c>
      <c r="C19" s="38" t="str">
        <f>IF(OR(HLOOKUP(C$1,Informe!$A:$FR,ROW($A19),FALSE)=0,VLOOKUP($A19,Formulario!$A:$F,6,FALSE)&lt;HLOOKUP(C$1,Informe!$A:$FR,ROW($A19),FALSE))=FALSE,"ADMISIBLE","NO ADMISIBLE")</f>
        <v>ADMISIBLE</v>
      </c>
      <c r="D19" s="38" t="str">
        <f>IF(OR(HLOOKUP(D$1,Informe!$A:$FR,ROW($A19),FALSE)=0,VLOOKUP($A19,Formulario!$A:$F,6,FALSE)&lt;HLOOKUP(D$1,Informe!$A:$FR,ROW($A19),FALSE))=FALSE,"ADMISIBLE","NO ADMISIBLE")</f>
        <v>ADMISIBLE</v>
      </c>
      <c r="E19" s="38" t="str">
        <f>IF(OR(HLOOKUP(E$1,Informe!$A:$FR,ROW($A19),FALSE)=0,VLOOKUP($A19,Formulario!$A:$F,6,FALSE)&lt;HLOOKUP(E$1,Informe!$A:$FR,ROW($A19),FALSE))=FALSE,"ADMISIBLE","NO ADMISIBLE")</f>
        <v>ADMISIBLE</v>
      </c>
      <c r="F19" s="38" t="str">
        <f>IF(OR(HLOOKUP(F$1,Informe!$A:$FR,ROW($A19),FALSE)=0,VLOOKUP($A19,Formulario!$A:$F,6,FALSE)&lt;HLOOKUP(F$1,Informe!$A:$FR,ROW($A19),FALSE))=FALSE,"ADMISIBLE","NO ADMISIBLE")</f>
        <v>ADMISIBLE</v>
      </c>
      <c r="G19" s="38" t="str">
        <f>IF(OR(HLOOKUP(G$1,Informe!$A:$FR,ROW($A19),FALSE)=0,VLOOKUP($A19,Formulario!$A:$F,6,FALSE)&lt;HLOOKUP(G$1,Informe!$A:$FR,ROW($A19),FALSE))=FALSE,"ADMISIBLE","NO ADMISIBLE")</f>
        <v>ADMISIBLE</v>
      </c>
      <c r="H19" s="38" t="str">
        <f>IF(OR(HLOOKUP(H$1,Informe!$A:$FR,ROW($A19),FALSE)=0,VLOOKUP($A19,Formulario!$A:$F,6,FALSE)&lt;HLOOKUP(H$1,Informe!$A:$FR,ROW($A19),FALSE))=FALSE,"ADMISIBLE","NO ADMISIBLE")</f>
        <v>ADMISIBLE</v>
      </c>
      <c r="I19" s="38" t="str">
        <f>IF(OR(HLOOKUP(I$1,Informe!$A:$FR,ROW($A19),FALSE)=0,VLOOKUP($A19,Formulario!$A:$F,6,FALSE)&lt;HLOOKUP(I$1,Informe!$A:$FR,ROW($A19),FALSE))=FALSE,"ADMISIBLE","NO ADMISIBLE")</f>
        <v>ADMISIBLE</v>
      </c>
      <c r="J19" s="38" t="str">
        <f>IF(OR(HLOOKUP(J$1,Informe!$A:$FR,ROW($A19),FALSE)=0,VLOOKUP($A19,Formulario!$A:$F,6,FALSE)&lt;HLOOKUP(J$1,Informe!$A:$FR,ROW($A19),FALSE))=FALSE,"ADMISIBLE","NO ADMISIBLE")</f>
        <v>ADMISIBLE</v>
      </c>
      <c r="K19" s="38" t="str">
        <f>IF(OR(HLOOKUP(K$1,Informe!$A:$FR,ROW($A19),FALSE)=0,VLOOKUP($A19,Formulario!$A:$F,6,FALSE)&lt;HLOOKUP(K$1,Informe!$A:$FR,ROW($A19),FALSE))=FALSE,"ADMISIBLE","NO ADMISIBLE")</f>
        <v>ADMISIBLE</v>
      </c>
      <c r="L19" s="38" t="str">
        <f>IF(OR(HLOOKUP(L$1,Informe!$A:$FR,ROW($A19),FALSE)=0,VLOOKUP($A19,Formulario!$A:$F,6,FALSE)&lt;HLOOKUP(L$1,Informe!$A:$FR,ROW($A19),FALSE))=FALSE,"ADMISIBLE","NO ADMISIBLE")</f>
        <v>ADMISIBLE</v>
      </c>
      <c r="M19" s="38" t="str">
        <f>IF(OR(HLOOKUP(M$1,Informe!$A:$FR,ROW($A19),FALSE)=0,VLOOKUP($A19,Formulario!$A:$F,6,FALSE)&lt;HLOOKUP(M$1,Informe!$A:$FR,ROW($A19),FALSE))=FALSE,"ADMISIBLE","NO ADMISIBLE")</f>
        <v>ADMISIBLE</v>
      </c>
      <c r="N19" s="38" t="str">
        <f>IF(OR(HLOOKUP(N$1,Informe!$A:$FR,ROW($A19),FALSE)=0,VLOOKUP($A19,Formulario!$A:$F,6,FALSE)&lt;HLOOKUP(N$1,Informe!$A:$FR,ROW($A19),FALSE))=FALSE,"ADMISIBLE","NO ADMISIBLE")</f>
        <v>ADMISIBLE</v>
      </c>
      <c r="O19" s="38" t="str">
        <f>IF(OR(HLOOKUP(O$1,Informe!$A:$FR,ROW($A19),FALSE)=0,VLOOKUP($A19,Formulario!$A:$F,6,FALSE)&lt;HLOOKUP(O$1,Informe!$A:$FR,ROW($A19),FALSE))=FALSE,"ADMISIBLE","NO ADMISIBLE")</f>
        <v>ADMISIBLE</v>
      </c>
      <c r="P19" s="38" t="str">
        <f>IF(OR(HLOOKUP(P$1,Informe!$A:$FR,ROW($A19),FALSE)=0,VLOOKUP($A19,Formulario!$A:$F,6,FALSE)&lt;HLOOKUP(P$1,Informe!$A:$FR,ROW($A19),FALSE))=FALSE,"ADMISIBLE","NO ADMISIBLE")</f>
        <v>ADMISIBLE</v>
      </c>
      <c r="Q19" s="38" t="str">
        <f>IF(OR(HLOOKUP(Q$1,Informe!$A:$FR,ROW($A19),FALSE)=0,VLOOKUP($A19,Formulario!$A:$F,6,FALSE)&lt;HLOOKUP(Q$1,Informe!$A:$FR,ROW($A19),FALSE))=FALSE,"ADMISIBLE","NO ADMISIBLE")</f>
        <v>ADMISIBLE</v>
      </c>
      <c r="R19" s="38" t="str">
        <f>IF(OR(HLOOKUP(R$1,Informe!$A:$FR,ROW($A19),FALSE)=0,VLOOKUP($A19,Formulario!$A:$F,6,FALSE)&lt;HLOOKUP(R$1,Informe!$A:$FR,ROW($A19),FALSE))=FALSE,"ADMISIBLE","NO ADMISIBLE")</f>
        <v>ADMISIBLE</v>
      </c>
      <c r="S19" s="38" t="str">
        <f>IF(OR(HLOOKUP(S$1,Informe!$A:$FR,ROW($A19),FALSE)=0,VLOOKUP($A19,Formulario!$A:$F,6,FALSE)&lt;HLOOKUP(S$1,Informe!$A:$FR,ROW($A19),FALSE))=FALSE,"ADMISIBLE","NO ADMISIBLE")</f>
        <v>ADMISIBLE</v>
      </c>
      <c r="T19" s="38" t="str">
        <f>IF(OR(HLOOKUP(T$1,Informe!$A:$FR,ROW($A19),FALSE)=0,VLOOKUP($A19,Formulario!$A:$F,6,FALSE)&lt;HLOOKUP(T$1,Informe!$A:$FR,ROW($A19),FALSE))=FALSE,"ADMISIBLE","NO ADMISIBLE")</f>
        <v>ADMISIBLE</v>
      </c>
      <c r="U19" s="38" t="str">
        <f>IF(OR(HLOOKUP(U$1,Informe!$A:$FR,ROW($A19),FALSE)=0,VLOOKUP($A19,Formulario!$A:$F,6,FALSE)&lt;HLOOKUP(U$1,Informe!$A:$FR,ROW($A19),FALSE))=FALSE,"ADMISIBLE","NO ADMISIBLE")</f>
        <v>ADMISIBLE</v>
      </c>
      <c r="V19" s="38" t="str">
        <f>IF(OR(HLOOKUP(V$1,Informe!$A:$FR,ROW($A19),FALSE)=0,VLOOKUP($A19,Formulario!$A:$F,6,FALSE)&lt;HLOOKUP(V$1,Informe!$A:$FR,ROW($A19),FALSE))=FALSE,"ADMISIBLE","NO ADMISIBLE")</f>
        <v>ADMISIBLE</v>
      </c>
      <c r="W19" s="38" t="str">
        <f>IF(OR(HLOOKUP(W$1,Informe!$A:$FR,ROW($A19),FALSE)=0,VLOOKUP($A19,Formulario!$A:$F,6,FALSE)&lt;HLOOKUP(W$1,Informe!$A:$FR,ROW($A19),FALSE))=FALSE,"ADMISIBLE","NO ADMISIBLE")</f>
        <v>NO ADMISIBLE</v>
      </c>
      <c r="X19" s="38" t="str">
        <f>IF(OR(HLOOKUP(X$1,Informe!$A:$FR,ROW($A19),FALSE)=0,VLOOKUP($A19,Formulario!$A:$F,6,FALSE)&lt;HLOOKUP(X$1,Informe!$A:$FR,ROW($A19),FALSE))=FALSE,"ADMISIBLE","NO ADMISIBLE")</f>
        <v>NO ADMISIBLE</v>
      </c>
      <c r="Y19" s="38" t="str">
        <f>IF(OR(HLOOKUP(Y$1,Informe!$A:$FR,ROW($A19),FALSE)=0,VLOOKUP($A19,Formulario!$A:$F,6,FALSE)&lt;HLOOKUP(Y$1,Informe!$A:$FR,ROW($A19),FALSE))=FALSE,"ADMISIBLE","NO ADMISIBLE")</f>
        <v>ADMISIBLE</v>
      </c>
      <c r="Z19" s="38" t="str">
        <f>IF(OR(HLOOKUP(Z$1,Informe!$A:$FR,ROW($A19),FALSE)=0,VLOOKUP($A19,Formulario!$A:$F,6,FALSE)&lt;HLOOKUP(Z$1,Informe!$A:$FR,ROW($A19),FALSE))=FALSE,"ADMISIBLE","NO ADMISIBLE")</f>
        <v>ADMISIBLE</v>
      </c>
      <c r="AA19" s="38" t="str">
        <f>IF(OR(HLOOKUP(AA$1,Informe!$A:$FR,ROW($A19),FALSE)=0,VLOOKUP($A19,Formulario!$A:$F,6,FALSE)&lt;HLOOKUP(AA$1,Informe!$A:$FR,ROW($A19),FALSE))=FALSE,"ADMISIBLE","NO ADMISIBLE")</f>
        <v>ADMISIBLE</v>
      </c>
      <c r="AB19" s="38" t="str">
        <f>IF(OR(HLOOKUP(AB$1,Informe!$A:$FR,ROW($A19),FALSE)=0,VLOOKUP($A19,Formulario!$A:$F,6,FALSE)&lt;HLOOKUP(AB$1,Informe!$A:$FR,ROW($A19),FALSE))=FALSE,"ADMISIBLE","NO ADMISIBLE")</f>
        <v>ADMISIBLE</v>
      </c>
      <c r="AC19" s="38" t="str">
        <f>IF(OR(HLOOKUP(AC$1,Informe!$A:$FR,ROW($A19),FALSE)=0,VLOOKUP($A19,Formulario!$A:$F,6,FALSE)&lt;HLOOKUP(AC$1,Informe!$A:$FR,ROW($A19),FALSE))=FALSE,"ADMISIBLE","NO ADMISIBLE")</f>
        <v>ADMISIBLE</v>
      </c>
      <c r="AD19" s="38" t="str">
        <f>IF(OR(HLOOKUP(AD$1,Informe!$A:$FR,ROW($A19),FALSE)=0,VLOOKUP($A19,Formulario!$A:$F,6,FALSE)&lt;HLOOKUP(AD$1,Informe!$A:$FR,ROW($A19),FALSE))=FALSE,"ADMISIBLE","NO ADMISIBLE")</f>
        <v>NO ADMISIBLE</v>
      </c>
      <c r="AE19" s="38" t="str">
        <f>IF(OR(HLOOKUP(AE$1,Informe!$A:$FR,ROW($A19),FALSE)=0,VLOOKUP($A19,Formulario!$A:$F,6,FALSE)&lt;HLOOKUP(AE$1,Informe!$A:$FR,ROW($A19),FALSE))=FALSE,"ADMISIBLE","NO ADMISIBLE")</f>
        <v>ADMISIBLE</v>
      </c>
      <c r="AF19" s="38" t="str">
        <f>IF(OR(HLOOKUP(AF$1,Informe!$A:$FR,ROW($A19),FALSE)=0,VLOOKUP($A19,Formulario!$A:$F,6,FALSE)&lt;HLOOKUP(AF$1,Informe!$A:$FR,ROW($A19),FALSE))=FALSE,"ADMISIBLE","NO ADMISIBLE")</f>
        <v>ADMISIBLE</v>
      </c>
      <c r="AG19" s="38" t="str">
        <f>IF(OR(HLOOKUP(AG$1,Informe!$A:$FR,ROW($A19),FALSE)=0,VLOOKUP($A19,Formulario!$A:$F,6,FALSE)&lt;HLOOKUP(AG$1,Informe!$A:$FR,ROW($A19),FALSE))=FALSE,"ADMISIBLE","NO ADMISIBLE")</f>
        <v>ADMISIBLE</v>
      </c>
      <c r="AH19" s="38" t="str">
        <f>IF(OR(HLOOKUP(AH$1,Informe!$A:$FR,ROW($A19),FALSE)=0,VLOOKUP($A19,Formulario!$A:$F,6,FALSE)&lt;HLOOKUP(AH$1,Informe!$A:$FR,ROW($A19),FALSE))=FALSE,"ADMISIBLE","NO ADMISIBLE")</f>
        <v>ADMISIBLE</v>
      </c>
      <c r="AI19" s="38" t="str">
        <f>IF(OR(HLOOKUP(AI$1,Informe!$A:$FR,ROW($A19),FALSE)=0,VLOOKUP($A19,Formulario!$A:$F,6,FALSE)&lt;HLOOKUP(AI$1,Informe!$A:$FR,ROW($A19),FALSE))=FALSE,"ADMISIBLE","NO ADMISIBLE")</f>
        <v>ADMISIBLE</v>
      </c>
      <c r="AJ19" s="38" t="str">
        <f>IF(OR(HLOOKUP(AJ$1,Informe!$A:$FR,ROW($A19),FALSE)=0,VLOOKUP($A19,Formulario!$A:$F,6,FALSE)&lt;HLOOKUP(AJ$1,Informe!$A:$FR,ROW($A19),FALSE))=FALSE,"ADMISIBLE","NO ADMISIBLE")</f>
        <v>ADMISIBLE</v>
      </c>
      <c r="AK19" s="38" t="str">
        <f>IF(OR(HLOOKUP(AK$1,Informe!$A:$FR,ROW($A19),FALSE)=0,VLOOKUP($A19,Formulario!$A:$F,6,FALSE)&lt;HLOOKUP(AK$1,Informe!$A:$FR,ROW($A19),FALSE))=FALSE,"ADMISIBLE","NO ADMISIBLE")</f>
        <v>ADMISIBLE</v>
      </c>
      <c r="AL19" s="38" t="str">
        <f>IF(OR(HLOOKUP(AL$1,Informe!$A:$FR,ROW($A19),FALSE)=0,VLOOKUP($A19,Formulario!$A:$F,6,FALSE)&lt;HLOOKUP(AL$1,Informe!$A:$FR,ROW($A19),FALSE))=FALSE,"ADMISIBLE","NO ADMISIBLE")</f>
        <v>ADMISIBLE</v>
      </c>
      <c r="AM19" s="38" t="str">
        <f>IF(OR(HLOOKUP(AM$1,Informe!$A:$FR,ROW($A19),FALSE)=0,VLOOKUP($A19,Formulario!$A:$F,6,FALSE)&lt;HLOOKUP(AM$1,Informe!$A:$FR,ROW($A19),FALSE))=FALSE,"ADMISIBLE","NO ADMISIBLE")</f>
        <v>ADMISIBLE</v>
      </c>
      <c r="AN19" s="38" t="str">
        <f>IF(OR(HLOOKUP(AN$1,Informe!$A:$FR,ROW($A19),FALSE)=0,VLOOKUP($A19,Formulario!$A:$F,6,FALSE)&lt;HLOOKUP(AN$1,Informe!$A:$FR,ROW($A19),FALSE))=FALSE,"ADMISIBLE","NO ADMISIBLE")</f>
        <v>ADMISIBLE</v>
      </c>
      <c r="AO19" s="38" t="str">
        <f>IF(OR(HLOOKUP(AO$1,Informe!$A:$FR,ROW($A19),FALSE)=0,VLOOKUP($A19,Formulario!$A:$F,6,FALSE)&lt;HLOOKUP(AO$1,Informe!$A:$FR,ROW($A19),FALSE))=FALSE,"ADMISIBLE","NO ADMISIBLE")</f>
        <v>ADMISIBLE</v>
      </c>
      <c r="AP19" s="38" t="str">
        <f>IF(OR(HLOOKUP(AP$1,Informe!$A:$FR,ROW($A19),FALSE)=0,VLOOKUP($A19,Formulario!$A:$F,6,FALSE)&lt;HLOOKUP(AP$1,Informe!$A:$FR,ROW($A19),FALSE))=FALSE,"ADMISIBLE","NO ADMISIBLE")</f>
        <v>ADMISIBLE</v>
      </c>
      <c r="AQ19" s="38" t="str">
        <f>IF(OR(HLOOKUP(AQ$1,Informe!$A:$FR,ROW($A19),FALSE)=0,VLOOKUP($A19,Formulario!$A:$F,6,FALSE)&lt;HLOOKUP(AQ$1,Informe!$A:$FR,ROW($A19),FALSE))=FALSE,"ADMISIBLE","NO ADMISIBLE")</f>
        <v>ADMISIBLE</v>
      </c>
      <c r="AR19" s="38" t="str">
        <f>IF(OR(HLOOKUP(AR$1,Informe!$A:$FR,ROW($A19),FALSE)=0,VLOOKUP($A19,Formulario!$A:$F,6,FALSE)&lt;HLOOKUP(AR$1,Informe!$A:$FR,ROW($A19),FALSE))=FALSE,"ADMISIBLE","NO ADMISIBLE")</f>
        <v>ADMISIBLE</v>
      </c>
      <c r="AS19" s="38" t="str">
        <f>IF(OR(HLOOKUP(AS$1,Informe!$A:$FR,ROW($A19),FALSE)=0,VLOOKUP($A19,Formulario!$A:$F,6,FALSE)&lt;HLOOKUP(AS$1,Informe!$A:$FR,ROW($A19),FALSE))=FALSE,"ADMISIBLE","NO ADMISIBLE")</f>
        <v>NO ADMISIBLE</v>
      </c>
    </row>
    <row r="20" spans="1:45" ht="12.75" customHeight="1" x14ac:dyDescent="0.25">
      <c r="A20" s="22">
        <v>16</v>
      </c>
      <c r="B20" s="37" t="s">
        <v>118</v>
      </c>
      <c r="C20" s="38" t="str">
        <f>IF(OR(HLOOKUP(C$1,Informe!$A:$FR,ROW($A20),FALSE)=0,VLOOKUP($A20,Formulario!$A:$F,6,FALSE)&lt;HLOOKUP(C$1,Informe!$A:$FR,ROW($A20),FALSE))=FALSE,"ADMISIBLE","NO ADMISIBLE")</f>
        <v>ADMISIBLE</v>
      </c>
      <c r="D20" s="38" t="str">
        <f>IF(OR(HLOOKUP(D$1,Informe!$A:$FR,ROW($A20),FALSE)=0,VLOOKUP($A20,Formulario!$A:$F,6,FALSE)&lt;HLOOKUP(D$1,Informe!$A:$FR,ROW($A20),FALSE))=FALSE,"ADMISIBLE","NO ADMISIBLE")</f>
        <v>ADMISIBLE</v>
      </c>
      <c r="E20" s="38" t="str">
        <f>IF(OR(HLOOKUP(E$1,Informe!$A:$FR,ROW($A20),FALSE)=0,VLOOKUP($A20,Formulario!$A:$F,6,FALSE)&lt;HLOOKUP(E$1,Informe!$A:$FR,ROW($A20),FALSE))=FALSE,"ADMISIBLE","NO ADMISIBLE")</f>
        <v>ADMISIBLE</v>
      </c>
      <c r="F20" s="38" t="str">
        <f>IF(OR(HLOOKUP(F$1,Informe!$A:$FR,ROW($A20),FALSE)=0,VLOOKUP($A20,Formulario!$A:$F,6,FALSE)&lt;HLOOKUP(F$1,Informe!$A:$FR,ROW($A20),FALSE))=FALSE,"ADMISIBLE","NO ADMISIBLE")</f>
        <v>ADMISIBLE</v>
      </c>
      <c r="G20" s="38" t="str">
        <f>IF(OR(HLOOKUP(G$1,Informe!$A:$FR,ROW($A20),FALSE)=0,VLOOKUP($A20,Formulario!$A:$F,6,FALSE)&lt;HLOOKUP(G$1,Informe!$A:$FR,ROW($A20),FALSE))=FALSE,"ADMISIBLE","NO ADMISIBLE")</f>
        <v>ADMISIBLE</v>
      </c>
      <c r="H20" s="38" t="str">
        <f>IF(OR(HLOOKUP(H$1,Informe!$A:$FR,ROW($A20),FALSE)=0,VLOOKUP($A20,Formulario!$A:$F,6,FALSE)&lt;HLOOKUP(H$1,Informe!$A:$FR,ROW($A20),FALSE))=FALSE,"ADMISIBLE","NO ADMISIBLE")</f>
        <v>ADMISIBLE</v>
      </c>
      <c r="I20" s="38" t="str">
        <f>IF(OR(HLOOKUP(I$1,Informe!$A:$FR,ROW($A20),FALSE)=0,VLOOKUP($A20,Formulario!$A:$F,6,FALSE)&lt;HLOOKUP(I$1,Informe!$A:$FR,ROW($A20),FALSE))=FALSE,"ADMISIBLE","NO ADMISIBLE")</f>
        <v>ADMISIBLE</v>
      </c>
      <c r="J20" s="38" t="str">
        <f>IF(OR(HLOOKUP(J$1,Informe!$A:$FR,ROW($A20),FALSE)=0,VLOOKUP($A20,Formulario!$A:$F,6,FALSE)&lt;HLOOKUP(J$1,Informe!$A:$FR,ROW($A20),FALSE))=FALSE,"ADMISIBLE","NO ADMISIBLE")</f>
        <v>ADMISIBLE</v>
      </c>
      <c r="K20" s="38" t="str">
        <f>IF(OR(HLOOKUP(K$1,Informe!$A:$FR,ROW($A20),FALSE)=0,VLOOKUP($A20,Formulario!$A:$F,6,FALSE)&lt;HLOOKUP(K$1,Informe!$A:$FR,ROW($A20),FALSE))=FALSE,"ADMISIBLE","NO ADMISIBLE")</f>
        <v>ADMISIBLE</v>
      </c>
      <c r="L20" s="38" t="str">
        <f>IF(OR(HLOOKUP(L$1,Informe!$A:$FR,ROW($A20),FALSE)=0,VLOOKUP($A20,Formulario!$A:$F,6,FALSE)&lt;HLOOKUP(L$1,Informe!$A:$FR,ROW($A20),FALSE))=FALSE,"ADMISIBLE","NO ADMISIBLE")</f>
        <v>ADMISIBLE</v>
      </c>
      <c r="M20" s="38" t="str">
        <f>IF(OR(HLOOKUP(M$1,Informe!$A:$FR,ROW($A20),FALSE)=0,VLOOKUP($A20,Formulario!$A:$F,6,FALSE)&lt;HLOOKUP(M$1,Informe!$A:$FR,ROW($A20),FALSE))=FALSE,"ADMISIBLE","NO ADMISIBLE")</f>
        <v>ADMISIBLE</v>
      </c>
      <c r="N20" s="38" t="str">
        <f>IF(OR(HLOOKUP(N$1,Informe!$A:$FR,ROW($A20),FALSE)=0,VLOOKUP($A20,Formulario!$A:$F,6,FALSE)&lt;HLOOKUP(N$1,Informe!$A:$FR,ROW($A20),FALSE))=FALSE,"ADMISIBLE","NO ADMISIBLE")</f>
        <v>ADMISIBLE</v>
      </c>
      <c r="O20" s="38" t="str">
        <f>IF(OR(HLOOKUP(O$1,Informe!$A:$FR,ROW($A20),FALSE)=0,VLOOKUP($A20,Formulario!$A:$F,6,FALSE)&lt;HLOOKUP(O$1,Informe!$A:$FR,ROW($A20),FALSE))=FALSE,"ADMISIBLE","NO ADMISIBLE")</f>
        <v>ADMISIBLE</v>
      </c>
      <c r="P20" s="38" t="str">
        <f>IF(OR(HLOOKUP(P$1,Informe!$A:$FR,ROW($A20),FALSE)=0,VLOOKUP($A20,Formulario!$A:$F,6,FALSE)&lt;HLOOKUP(P$1,Informe!$A:$FR,ROW($A20),FALSE))=FALSE,"ADMISIBLE","NO ADMISIBLE")</f>
        <v>ADMISIBLE</v>
      </c>
      <c r="Q20" s="38" t="str">
        <f>IF(OR(HLOOKUP(Q$1,Informe!$A:$FR,ROW($A20),FALSE)=0,VLOOKUP($A20,Formulario!$A:$F,6,FALSE)&lt;HLOOKUP(Q$1,Informe!$A:$FR,ROW($A20),FALSE))=FALSE,"ADMISIBLE","NO ADMISIBLE")</f>
        <v>ADMISIBLE</v>
      </c>
      <c r="R20" s="38" t="str">
        <f>IF(OR(HLOOKUP(R$1,Informe!$A:$FR,ROW($A20),FALSE)=0,VLOOKUP($A20,Formulario!$A:$F,6,FALSE)&lt;HLOOKUP(R$1,Informe!$A:$FR,ROW($A20),FALSE))=FALSE,"ADMISIBLE","NO ADMISIBLE")</f>
        <v>ADMISIBLE</v>
      </c>
      <c r="S20" s="38" t="str">
        <f>IF(OR(HLOOKUP(S$1,Informe!$A:$FR,ROW($A20),FALSE)=0,VLOOKUP($A20,Formulario!$A:$F,6,FALSE)&lt;HLOOKUP(S$1,Informe!$A:$FR,ROW($A20),FALSE))=FALSE,"ADMISIBLE","NO ADMISIBLE")</f>
        <v>ADMISIBLE</v>
      </c>
      <c r="T20" s="38" t="str">
        <f>IF(OR(HLOOKUP(T$1,Informe!$A:$FR,ROW($A20),FALSE)=0,VLOOKUP($A20,Formulario!$A:$F,6,FALSE)&lt;HLOOKUP(T$1,Informe!$A:$FR,ROW($A20),FALSE))=FALSE,"ADMISIBLE","NO ADMISIBLE")</f>
        <v>ADMISIBLE</v>
      </c>
      <c r="U20" s="38" t="str">
        <f>IF(OR(HLOOKUP(U$1,Informe!$A:$FR,ROW($A20),FALSE)=0,VLOOKUP($A20,Formulario!$A:$F,6,FALSE)&lt;HLOOKUP(U$1,Informe!$A:$FR,ROW($A20),FALSE))=FALSE,"ADMISIBLE","NO ADMISIBLE")</f>
        <v>ADMISIBLE</v>
      </c>
      <c r="V20" s="38" t="str">
        <f>IF(OR(HLOOKUP(V$1,Informe!$A:$FR,ROW($A20),FALSE)=0,VLOOKUP($A20,Formulario!$A:$F,6,FALSE)&lt;HLOOKUP(V$1,Informe!$A:$FR,ROW($A20),FALSE))=FALSE,"ADMISIBLE","NO ADMISIBLE")</f>
        <v>ADMISIBLE</v>
      </c>
      <c r="W20" s="38" t="str">
        <f>IF(OR(HLOOKUP(W$1,Informe!$A:$FR,ROW($A20),FALSE)=0,VLOOKUP($A20,Formulario!$A:$F,6,FALSE)&lt;HLOOKUP(W$1,Informe!$A:$FR,ROW($A20),FALSE))=FALSE,"ADMISIBLE","NO ADMISIBLE")</f>
        <v>NO ADMISIBLE</v>
      </c>
      <c r="X20" s="38" t="str">
        <f>IF(OR(HLOOKUP(X$1,Informe!$A:$FR,ROW($A20),FALSE)=0,VLOOKUP($A20,Formulario!$A:$F,6,FALSE)&lt;HLOOKUP(X$1,Informe!$A:$FR,ROW($A20),FALSE))=FALSE,"ADMISIBLE","NO ADMISIBLE")</f>
        <v>NO ADMISIBLE</v>
      </c>
      <c r="Y20" s="38" t="str">
        <f>IF(OR(HLOOKUP(Y$1,Informe!$A:$FR,ROW($A20),FALSE)=0,VLOOKUP($A20,Formulario!$A:$F,6,FALSE)&lt;HLOOKUP(Y$1,Informe!$A:$FR,ROW($A20),FALSE))=FALSE,"ADMISIBLE","NO ADMISIBLE")</f>
        <v>ADMISIBLE</v>
      </c>
      <c r="Z20" s="38" t="str">
        <f>IF(OR(HLOOKUP(Z$1,Informe!$A:$FR,ROW($A20),FALSE)=0,VLOOKUP($A20,Formulario!$A:$F,6,FALSE)&lt;HLOOKUP(Z$1,Informe!$A:$FR,ROW($A20),FALSE))=FALSE,"ADMISIBLE","NO ADMISIBLE")</f>
        <v>ADMISIBLE</v>
      </c>
      <c r="AA20" s="38" t="str">
        <f>IF(OR(HLOOKUP(AA$1,Informe!$A:$FR,ROW($A20),FALSE)=0,VLOOKUP($A20,Formulario!$A:$F,6,FALSE)&lt;HLOOKUP(AA$1,Informe!$A:$FR,ROW($A20),FALSE))=FALSE,"ADMISIBLE","NO ADMISIBLE")</f>
        <v>ADMISIBLE</v>
      </c>
      <c r="AB20" s="38" t="str">
        <f>IF(OR(HLOOKUP(AB$1,Informe!$A:$FR,ROW($A20),FALSE)=0,VLOOKUP($A20,Formulario!$A:$F,6,FALSE)&lt;HLOOKUP(AB$1,Informe!$A:$FR,ROW($A20),FALSE))=FALSE,"ADMISIBLE","NO ADMISIBLE")</f>
        <v>ADMISIBLE</v>
      </c>
      <c r="AC20" s="38" t="str">
        <f>IF(OR(HLOOKUP(AC$1,Informe!$A:$FR,ROW($A20),FALSE)=0,VLOOKUP($A20,Formulario!$A:$F,6,FALSE)&lt;HLOOKUP(AC$1,Informe!$A:$FR,ROW($A20),FALSE))=FALSE,"ADMISIBLE","NO ADMISIBLE")</f>
        <v>ADMISIBLE</v>
      </c>
      <c r="AD20" s="38" t="str">
        <f>IF(OR(HLOOKUP(AD$1,Informe!$A:$FR,ROW($A20),FALSE)=0,VLOOKUP($A20,Formulario!$A:$F,6,FALSE)&lt;HLOOKUP(AD$1,Informe!$A:$FR,ROW($A20),FALSE))=FALSE,"ADMISIBLE","NO ADMISIBLE")</f>
        <v>NO ADMISIBLE</v>
      </c>
      <c r="AE20" s="38" t="str">
        <f>IF(OR(HLOOKUP(AE$1,Informe!$A:$FR,ROW($A20),FALSE)=0,VLOOKUP($A20,Formulario!$A:$F,6,FALSE)&lt;HLOOKUP(AE$1,Informe!$A:$FR,ROW($A20),FALSE))=FALSE,"ADMISIBLE","NO ADMISIBLE")</f>
        <v>ADMISIBLE</v>
      </c>
      <c r="AF20" s="38" t="str">
        <f>IF(OR(HLOOKUP(AF$1,Informe!$A:$FR,ROW($A20),FALSE)=0,VLOOKUP($A20,Formulario!$A:$F,6,FALSE)&lt;HLOOKUP(AF$1,Informe!$A:$FR,ROW($A20),FALSE))=FALSE,"ADMISIBLE","NO ADMISIBLE")</f>
        <v>ADMISIBLE</v>
      </c>
      <c r="AG20" s="38" t="str">
        <f>IF(OR(HLOOKUP(AG$1,Informe!$A:$FR,ROW($A20),FALSE)=0,VLOOKUP($A20,Formulario!$A:$F,6,FALSE)&lt;HLOOKUP(AG$1,Informe!$A:$FR,ROW($A20),FALSE))=FALSE,"ADMISIBLE","NO ADMISIBLE")</f>
        <v>ADMISIBLE</v>
      </c>
      <c r="AH20" s="38" t="str">
        <f>IF(OR(HLOOKUP(AH$1,Informe!$A:$FR,ROW($A20),FALSE)=0,VLOOKUP($A20,Formulario!$A:$F,6,FALSE)&lt;HLOOKUP(AH$1,Informe!$A:$FR,ROW($A20),FALSE))=FALSE,"ADMISIBLE","NO ADMISIBLE")</f>
        <v>ADMISIBLE</v>
      </c>
      <c r="AI20" s="38" t="str">
        <f>IF(OR(HLOOKUP(AI$1,Informe!$A:$FR,ROW($A20),FALSE)=0,VLOOKUP($A20,Formulario!$A:$F,6,FALSE)&lt;HLOOKUP(AI$1,Informe!$A:$FR,ROW($A20),FALSE))=FALSE,"ADMISIBLE","NO ADMISIBLE")</f>
        <v>ADMISIBLE</v>
      </c>
      <c r="AJ20" s="38" t="str">
        <f>IF(OR(HLOOKUP(AJ$1,Informe!$A:$FR,ROW($A20),FALSE)=0,VLOOKUP($A20,Formulario!$A:$F,6,FALSE)&lt;HLOOKUP(AJ$1,Informe!$A:$FR,ROW($A20),FALSE))=FALSE,"ADMISIBLE","NO ADMISIBLE")</f>
        <v>ADMISIBLE</v>
      </c>
      <c r="AK20" s="38" t="str">
        <f>IF(OR(HLOOKUP(AK$1,Informe!$A:$FR,ROW($A20),FALSE)=0,VLOOKUP($A20,Formulario!$A:$F,6,FALSE)&lt;HLOOKUP(AK$1,Informe!$A:$FR,ROW($A20),FALSE))=FALSE,"ADMISIBLE","NO ADMISIBLE")</f>
        <v>ADMISIBLE</v>
      </c>
      <c r="AL20" s="38" t="str">
        <f>IF(OR(HLOOKUP(AL$1,Informe!$A:$FR,ROW($A20),FALSE)=0,VLOOKUP($A20,Formulario!$A:$F,6,FALSE)&lt;HLOOKUP(AL$1,Informe!$A:$FR,ROW($A20),FALSE))=FALSE,"ADMISIBLE","NO ADMISIBLE")</f>
        <v>ADMISIBLE</v>
      </c>
      <c r="AM20" s="38" t="str">
        <f>IF(OR(HLOOKUP(AM$1,Informe!$A:$FR,ROW($A20),FALSE)=0,VLOOKUP($A20,Formulario!$A:$F,6,FALSE)&lt;HLOOKUP(AM$1,Informe!$A:$FR,ROW($A20),FALSE))=FALSE,"ADMISIBLE","NO ADMISIBLE")</f>
        <v>ADMISIBLE</v>
      </c>
      <c r="AN20" s="38" t="str">
        <f>IF(OR(HLOOKUP(AN$1,Informe!$A:$FR,ROW($A20),FALSE)=0,VLOOKUP($A20,Formulario!$A:$F,6,FALSE)&lt;HLOOKUP(AN$1,Informe!$A:$FR,ROW($A20),FALSE))=FALSE,"ADMISIBLE","NO ADMISIBLE")</f>
        <v>ADMISIBLE</v>
      </c>
      <c r="AO20" s="38" t="str">
        <f>IF(OR(HLOOKUP(AO$1,Informe!$A:$FR,ROW($A20),FALSE)=0,VLOOKUP($A20,Formulario!$A:$F,6,FALSE)&lt;HLOOKUP(AO$1,Informe!$A:$FR,ROW($A20),FALSE))=FALSE,"ADMISIBLE","NO ADMISIBLE")</f>
        <v>ADMISIBLE</v>
      </c>
      <c r="AP20" s="38" t="str">
        <f>IF(OR(HLOOKUP(AP$1,Informe!$A:$FR,ROW($A20),FALSE)=0,VLOOKUP($A20,Formulario!$A:$F,6,FALSE)&lt;HLOOKUP(AP$1,Informe!$A:$FR,ROW($A20),FALSE))=FALSE,"ADMISIBLE","NO ADMISIBLE")</f>
        <v>ADMISIBLE</v>
      </c>
      <c r="AQ20" s="38" t="str">
        <f>IF(OR(HLOOKUP(AQ$1,Informe!$A:$FR,ROW($A20),FALSE)=0,VLOOKUP($A20,Formulario!$A:$F,6,FALSE)&lt;HLOOKUP(AQ$1,Informe!$A:$FR,ROW($A20),FALSE))=FALSE,"ADMISIBLE","NO ADMISIBLE")</f>
        <v>ADMISIBLE</v>
      </c>
      <c r="AR20" s="38" t="str">
        <f>IF(OR(HLOOKUP(AR$1,Informe!$A:$FR,ROW($A20),FALSE)=0,VLOOKUP($A20,Formulario!$A:$F,6,FALSE)&lt;HLOOKUP(AR$1,Informe!$A:$FR,ROW($A20),FALSE))=FALSE,"ADMISIBLE","NO ADMISIBLE")</f>
        <v>ADMISIBLE</v>
      </c>
      <c r="AS20" s="38" t="str">
        <f>IF(OR(HLOOKUP(AS$1,Informe!$A:$FR,ROW($A20),FALSE)=0,VLOOKUP($A20,Formulario!$A:$F,6,FALSE)&lt;HLOOKUP(AS$1,Informe!$A:$FR,ROW($A20),FALSE))=FALSE,"ADMISIBLE","NO ADMISIBLE")</f>
        <v>NO ADMISIBLE</v>
      </c>
    </row>
    <row r="21" spans="1:45" ht="12.75" customHeight="1" x14ac:dyDescent="0.25">
      <c r="A21" s="22">
        <v>17</v>
      </c>
      <c r="B21" s="37" t="s">
        <v>119</v>
      </c>
      <c r="C21" s="38" t="str">
        <f>IF(OR(HLOOKUP(C$1,Informe!$A:$FR,ROW($A21),FALSE)=0,VLOOKUP($A21,Formulario!$A:$F,6,FALSE)&lt;HLOOKUP(C$1,Informe!$A:$FR,ROW($A21),FALSE))=FALSE,"ADMISIBLE","NO ADMISIBLE")</f>
        <v>ADMISIBLE</v>
      </c>
      <c r="D21" s="38" t="str">
        <f>IF(OR(HLOOKUP(D$1,Informe!$A:$FR,ROW($A21),FALSE)=0,VLOOKUP($A21,Formulario!$A:$F,6,FALSE)&lt;HLOOKUP(D$1,Informe!$A:$FR,ROW($A21),FALSE))=FALSE,"ADMISIBLE","NO ADMISIBLE")</f>
        <v>ADMISIBLE</v>
      </c>
      <c r="E21" s="38" t="str">
        <f>IF(OR(HLOOKUP(E$1,Informe!$A:$FR,ROW($A21),FALSE)=0,VLOOKUP($A21,Formulario!$A:$F,6,FALSE)&lt;HLOOKUP(E$1,Informe!$A:$FR,ROW($A21),FALSE))=FALSE,"ADMISIBLE","NO ADMISIBLE")</f>
        <v>ADMISIBLE</v>
      </c>
      <c r="F21" s="38" t="str">
        <f>IF(OR(HLOOKUP(F$1,Informe!$A:$FR,ROW($A21),FALSE)=0,VLOOKUP($A21,Formulario!$A:$F,6,FALSE)&lt;HLOOKUP(F$1,Informe!$A:$FR,ROW($A21),FALSE))=FALSE,"ADMISIBLE","NO ADMISIBLE")</f>
        <v>ADMISIBLE</v>
      </c>
      <c r="G21" s="38" t="str">
        <f>IF(OR(HLOOKUP(G$1,Informe!$A:$FR,ROW($A21),FALSE)=0,VLOOKUP($A21,Formulario!$A:$F,6,FALSE)&lt;HLOOKUP(G$1,Informe!$A:$FR,ROW($A21),FALSE))=FALSE,"ADMISIBLE","NO ADMISIBLE")</f>
        <v>ADMISIBLE</v>
      </c>
      <c r="H21" s="38" t="str">
        <f>IF(OR(HLOOKUP(H$1,Informe!$A:$FR,ROW($A21),FALSE)=0,VLOOKUP($A21,Formulario!$A:$F,6,FALSE)&lt;HLOOKUP(H$1,Informe!$A:$FR,ROW($A21),FALSE))=FALSE,"ADMISIBLE","NO ADMISIBLE")</f>
        <v>ADMISIBLE</v>
      </c>
      <c r="I21" s="38" t="str">
        <f>IF(OR(HLOOKUP(I$1,Informe!$A:$FR,ROW($A21),FALSE)=0,VLOOKUP($A21,Formulario!$A:$F,6,FALSE)&lt;HLOOKUP(I$1,Informe!$A:$FR,ROW($A21),FALSE))=FALSE,"ADMISIBLE","NO ADMISIBLE")</f>
        <v>ADMISIBLE</v>
      </c>
      <c r="J21" s="38" t="str">
        <f>IF(OR(HLOOKUP(J$1,Informe!$A:$FR,ROW($A21),FALSE)=0,VLOOKUP($A21,Formulario!$A:$F,6,FALSE)&lt;HLOOKUP(J$1,Informe!$A:$FR,ROW($A21),FALSE))=FALSE,"ADMISIBLE","NO ADMISIBLE")</f>
        <v>ADMISIBLE</v>
      </c>
      <c r="K21" s="38" t="str">
        <f>IF(OR(HLOOKUP(K$1,Informe!$A:$FR,ROW($A21),FALSE)=0,VLOOKUP($A21,Formulario!$A:$F,6,FALSE)&lt;HLOOKUP(K$1,Informe!$A:$FR,ROW($A21),FALSE))=FALSE,"ADMISIBLE","NO ADMISIBLE")</f>
        <v>ADMISIBLE</v>
      </c>
      <c r="L21" s="38" t="str">
        <f>IF(OR(HLOOKUP(L$1,Informe!$A:$FR,ROW($A21),FALSE)=0,VLOOKUP($A21,Formulario!$A:$F,6,FALSE)&lt;HLOOKUP(L$1,Informe!$A:$FR,ROW($A21),FALSE))=FALSE,"ADMISIBLE","NO ADMISIBLE")</f>
        <v>ADMISIBLE</v>
      </c>
      <c r="M21" s="38" t="str">
        <f>IF(OR(HLOOKUP(M$1,Informe!$A:$FR,ROW($A21),FALSE)=0,VLOOKUP($A21,Formulario!$A:$F,6,FALSE)&lt;HLOOKUP(M$1,Informe!$A:$FR,ROW($A21),FALSE))=FALSE,"ADMISIBLE","NO ADMISIBLE")</f>
        <v>ADMISIBLE</v>
      </c>
      <c r="N21" s="38" t="str">
        <f>IF(OR(HLOOKUP(N$1,Informe!$A:$FR,ROW($A21),FALSE)=0,VLOOKUP($A21,Formulario!$A:$F,6,FALSE)&lt;HLOOKUP(N$1,Informe!$A:$FR,ROW($A21),FALSE))=FALSE,"ADMISIBLE","NO ADMISIBLE")</f>
        <v>ADMISIBLE</v>
      </c>
      <c r="O21" s="38" t="str">
        <f>IF(OR(HLOOKUP(O$1,Informe!$A:$FR,ROW($A21),FALSE)=0,VLOOKUP($A21,Formulario!$A:$F,6,FALSE)&lt;HLOOKUP(O$1,Informe!$A:$FR,ROW($A21),FALSE))=FALSE,"ADMISIBLE","NO ADMISIBLE")</f>
        <v>ADMISIBLE</v>
      </c>
      <c r="P21" s="38" t="str">
        <f>IF(OR(HLOOKUP(P$1,Informe!$A:$FR,ROW($A21),FALSE)=0,VLOOKUP($A21,Formulario!$A:$F,6,FALSE)&lt;HLOOKUP(P$1,Informe!$A:$FR,ROW($A21),FALSE))=FALSE,"ADMISIBLE","NO ADMISIBLE")</f>
        <v>ADMISIBLE</v>
      </c>
      <c r="Q21" s="38" t="str">
        <f>IF(OR(HLOOKUP(Q$1,Informe!$A:$FR,ROW($A21),FALSE)=0,VLOOKUP($A21,Formulario!$A:$F,6,FALSE)&lt;HLOOKUP(Q$1,Informe!$A:$FR,ROW($A21),FALSE))=FALSE,"ADMISIBLE","NO ADMISIBLE")</f>
        <v>ADMISIBLE</v>
      </c>
      <c r="R21" s="38" t="str">
        <f>IF(OR(HLOOKUP(R$1,Informe!$A:$FR,ROW($A21),FALSE)=0,VLOOKUP($A21,Formulario!$A:$F,6,FALSE)&lt;HLOOKUP(R$1,Informe!$A:$FR,ROW($A21),FALSE))=FALSE,"ADMISIBLE","NO ADMISIBLE")</f>
        <v>ADMISIBLE</v>
      </c>
      <c r="S21" s="38" t="str">
        <f>IF(OR(HLOOKUP(S$1,Informe!$A:$FR,ROW($A21),FALSE)=0,VLOOKUP($A21,Formulario!$A:$F,6,FALSE)&lt;HLOOKUP(S$1,Informe!$A:$FR,ROW($A21),FALSE))=FALSE,"ADMISIBLE","NO ADMISIBLE")</f>
        <v>ADMISIBLE</v>
      </c>
      <c r="T21" s="38" t="str">
        <f>IF(OR(HLOOKUP(T$1,Informe!$A:$FR,ROW($A21),FALSE)=0,VLOOKUP($A21,Formulario!$A:$F,6,FALSE)&lt;HLOOKUP(T$1,Informe!$A:$FR,ROW($A21),FALSE))=FALSE,"ADMISIBLE","NO ADMISIBLE")</f>
        <v>ADMISIBLE</v>
      </c>
      <c r="U21" s="38" t="str">
        <f>IF(OR(HLOOKUP(U$1,Informe!$A:$FR,ROW($A21),FALSE)=0,VLOOKUP($A21,Formulario!$A:$F,6,FALSE)&lt;HLOOKUP(U$1,Informe!$A:$FR,ROW($A21),FALSE))=FALSE,"ADMISIBLE","NO ADMISIBLE")</f>
        <v>ADMISIBLE</v>
      </c>
      <c r="V21" s="38" t="str">
        <f>IF(OR(HLOOKUP(V$1,Informe!$A:$FR,ROW($A21),FALSE)=0,VLOOKUP($A21,Formulario!$A:$F,6,FALSE)&lt;HLOOKUP(V$1,Informe!$A:$FR,ROW($A21),FALSE))=FALSE,"ADMISIBLE","NO ADMISIBLE")</f>
        <v>ADMISIBLE</v>
      </c>
      <c r="W21" s="38" t="str">
        <f>IF(OR(HLOOKUP(W$1,Informe!$A:$FR,ROW($A21),FALSE)=0,VLOOKUP($A21,Formulario!$A:$F,6,FALSE)&lt;HLOOKUP(W$1,Informe!$A:$FR,ROW($A21),FALSE))=FALSE,"ADMISIBLE","NO ADMISIBLE")</f>
        <v>NO ADMISIBLE</v>
      </c>
      <c r="X21" s="38" t="str">
        <f>IF(OR(HLOOKUP(X$1,Informe!$A:$FR,ROW($A21),FALSE)=0,VLOOKUP($A21,Formulario!$A:$F,6,FALSE)&lt;HLOOKUP(X$1,Informe!$A:$FR,ROW($A21),FALSE))=FALSE,"ADMISIBLE","NO ADMISIBLE")</f>
        <v>NO ADMISIBLE</v>
      </c>
      <c r="Y21" s="38" t="str">
        <f>IF(OR(HLOOKUP(Y$1,Informe!$A:$FR,ROW($A21),FALSE)=0,VLOOKUP($A21,Formulario!$A:$F,6,FALSE)&lt;HLOOKUP(Y$1,Informe!$A:$FR,ROW($A21),FALSE))=FALSE,"ADMISIBLE","NO ADMISIBLE")</f>
        <v>ADMISIBLE</v>
      </c>
      <c r="Z21" s="38" t="str">
        <f>IF(OR(HLOOKUP(Z$1,Informe!$A:$FR,ROW($A21),FALSE)=0,VLOOKUP($A21,Formulario!$A:$F,6,FALSE)&lt;HLOOKUP(Z$1,Informe!$A:$FR,ROW($A21),FALSE))=FALSE,"ADMISIBLE","NO ADMISIBLE")</f>
        <v>ADMISIBLE</v>
      </c>
      <c r="AA21" s="38" t="str">
        <f>IF(OR(HLOOKUP(AA$1,Informe!$A:$FR,ROW($A21),FALSE)=0,VLOOKUP($A21,Formulario!$A:$F,6,FALSE)&lt;HLOOKUP(AA$1,Informe!$A:$FR,ROW($A21),FALSE))=FALSE,"ADMISIBLE","NO ADMISIBLE")</f>
        <v>ADMISIBLE</v>
      </c>
      <c r="AB21" s="38" t="str">
        <f>IF(OR(HLOOKUP(AB$1,Informe!$A:$FR,ROW($A21),FALSE)=0,VLOOKUP($A21,Formulario!$A:$F,6,FALSE)&lt;HLOOKUP(AB$1,Informe!$A:$FR,ROW($A21),FALSE))=FALSE,"ADMISIBLE","NO ADMISIBLE")</f>
        <v>ADMISIBLE</v>
      </c>
      <c r="AC21" s="38" t="str">
        <f>IF(OR(HLOOKUP(AC$1,Informe!$A:$FR,ROW($A21),FALSE)=0,VLOOKUP($A21,Formulario!$A:$F,6,FALSE)&lt;HLOOKUP(AC$1,Informe!$A:$FR,ROW($A21),FALSE))=FALSE,"ADMISIBLE","NO ADMISIBLE")</f>
        <v>ADMISIBLE</v>
      </c>
      <c r="AD21" s="38" t="str">
        <f>IF(OR(HLOOKUP(AD$1,Informe!$A:$FR,ROW($A21),FALSE)=0,VLOOKUP($A21,Formulario!$A:$F,6,FALSE)&lt;HLOOKUP(AD$1,Informe!$A:$FR,ROW($A21),FALSE))=FALSE,"ADMISIBLE","NO ADMISIBLE")</f>
        <v>NO ADMISIBLE</v>
      </c>
      <c r="AE21" s="38" t="str">
        <f>IF(OR(HLOOKUP(AE$1,Informe!$A:$FR,ROW($A21),FALSE)=0,VLOOKUP($A21,Formulario!$A:$F,6,FALSE)&lt;HLOOKUP(AE$1,Informe!$A:$FR,ROW($A21),FALSE))=FALSE,"ADMISIBLE","NO ADMISIBLE")</f>
        <v>ADMISIBLE</v>
      </c>
      <c r="AF21" s="38" t="str">
        <f>IF(OR(HLOOKUP(AF$1,Informe!$A:$FR,ROW($A21),FALSE)=0,VLOOKUP($A21,Formulario!$A:$F,6,FALSE)&lt;HLOOKUP(AF$1,Informe!$A:$FR,ROW($A21),FALSE))=FALSE,"ADMISIBLE","NO ADMISIBLE")</f>
        <v>ADMISIBLE</v>
      </c>
      <c r="AG21" s="38" t="str">
        <f>IF(OR(HLOOKUP(AG$1,Informe!$A:$FR,ROW($A21),FALSE)=0,VLOOKUP($A21,Formulario!$A:$F,6,FALSE)&lt;HLOOKUP(AG$1,Informe!$A:$FR,ROW($A21),FALSE))=FALSE,"ADMISIBLE","NO ADMISIBLE")</f>
        <v>ADMISIBLE</v>
      </c>
      <c r="AH21" s="38" t="str">
        <f>IF(OR(HLOOKUP(AH$1,Informe!$A:$FR,ROW($A21),FALSE)=0,VLOOKUP($A21,Formulario!$A:$F,6,FALSE)&lt;HLOOKUP(AH$1,Informe!$A:$FR,ROW($A21),FALSE))=FALSE,"ADMISIBLE","NO ADMISIBLE")</f>
        <v>ADMISIBLE</v>
      </c>
      <c r="AI21" s="38" t="str">
        <f>IF(OR(HLOOKUP(AI$1,Informe!$A:$FR,ROW($A21),FALSE)=0,VLOOKUP($A21,Formulario!$A:$F,6,FALSE)&lt;HLOOKUP(AI$1,Informe!$A:$FR,ROW($A21),FALSE))=FALSE,"ADMISIBLE","NO ADMISIBLE")</f>
        <v>ADMISIBLE</v>
      </c>
      <c r="AJ21" s="38" t="str">
        <f>IF(OR(HLOOKUP(AJ$1,Informe!$A:$FR,ROW($A21),FALSE)=0,VLOOKUP($A21,Formulario!$A:$F,6,FALSE)&lt;HLOOKUP(AJ$1,Informe!$A:$FR,ROW($A21),FALSE))=FALSE,"ADMISIBLE","NO ADMISIBLE")</f>
        <v>ADMISIBLE</v>
      </c>
      <c r="AK21" s="38" t="str">
        <f>IF(OR(HLOOKUP(AK$1,Informe!$A:$FR,ROW($A21),FALSE)=0,VLOOKUP($A21,Formulario!$A:$F,6,FALSE)&lt;HLOOKUP(AK$1,Informe!$A:$FR,ROW($A21),FALSE))=FALSE,"ADMISIBLE","NO ADMISIBLE")</f>
        <v>ADMISIBLE</v>
      </c>
      <c r="AL21" s="38" t="str">
        <f>IF(OR(HLOOKUP(AL$1,Informe!$A:$FR,ROW($A21),FALSE)=0,VLOOKUP($A21,Formulario!$A:$F,6,FALSE)&lt;HLOOKUP(AL$1,Informe!$A:$FR,ROW($A21),FALSE))=FALSE,"ADMISIBLE","NO ADMISIBLE")</f>
        <v>ADMISIBLE</v>
      </c>
      <c r="AM21" s="38" t="str">
        <f>IF(OR(HLOOKUP(AM$1,Informe!$A:$FR,ROW($A21),FALSE)=0,VLOOKUP($A21,Formulario!$A:$F,6,FALSE)&lt;HLOOKUP(AM$1,Informe!$A:$FR,ROW($A21),FALSE))=FALSE,"ADMISIBLE","NO ADMISIBLE")</f>
        <v>ADMISIBLE</v>
      </c>
      <c r="AN21" s="38" t="str">
        <f>IF(OR(HLOOKUP(AN$1,Informe!$A:$FR,ROW($A21),FALSE)=0,VLOOKUP($A21,Formulario!$A:$F,6,FALSE)&lt;HLOOKUP(AN$1,Informe!$A:$FR,ROW($A21),FALSE))=FALSE,"ADMISIBLE","NO ADMISIBLE")</f>
        <v>ADMISIBLE</v>
      </c>
      <c r="AO21" s="38" t="str">
        <f>IF(OR(HLOOKUP(AO$1,Informe!$A:$FR,ROW($A21),FALSE)=0,VLOOKUP($A21,Formulario!$A:$F,6,FALSE)&lt;HLOOKUP(AO$1,Informe!$A:$FR,ROW($A21),FALSE))=FALSE,"ADMISIBLE","NO ADMISIBLE")</f>
        <v>ADMISIBLE</v>
      </c>
      <c r="AP21" s="38" t="str">
        <f>IF(OR(HLOOKUP(AP$1,Informe!$A:$FR,ROW($A21),FALSE)=0,VLOOKUP($A21,Formulario!$A:$F,6,FALSE)&lt;HLOOKUP(AP$1,Informe!$A:$FR,ROW($A21),FALSE))=FALSE,"ADMISIBLE","NO ADMISIBLE")</f>
        <v>ADMISIBLE</v>
      </c>
      <c r="AQ21" s="38" t="str">
        <f>IF(OR(HLOOKUP(AQ$1,Informe!$A:$FR,ROW($A21),FALSE)=0,VLOOKUP($A21,Formulario!$A:$F,6,FALSE)&lt;HLOOKUP(AQ$1,Informe!$A:$FR,ROW($A21),FALSE))=FALSE,"ADMISIBLE","NO ADMISIBLE")</f>
        <v>ADMISIBLE</v>
      </c>
      <c r="AR21" s="38" t="str">
        <f>IF(OR(HLOOKUP(AR$1,Informe!$A:$FR,ROW($A21),FALSE)=0,VLOOKUP($A21,Formulario!$A:$F,6,FALSE)&lt;HLOOKUP(AR$1,Informe!$A:$FR,ROW($A21),FALSE))=FALSE,"ADMISIBLE","NO ADMISIBLE")</f>
        <v>ADMISIBLE</v>
      </c>
      <c r="AS21" s="38" t="str">
        <f>IF(OR(HLOOKUP(AS$1,Informe!$A:$FR,ROW($A21),FALSE)=0,VLOOKUP($A21,Formulario!$A:$F,6,FALSE)&lt;HLOOKUP(AS$1,Informe!$A:$FR,ROW($A21),FALSE))=FALSE,"ADMISIBLE","NO ADMISIBLE")</f>
        <v>NO ADMISIBLE</v>
      </c>
    </row>
    <row r="22" spans="1:45" ht="12.75" customHeight="1" x14ac:dyDescent="0.25">
      <c r="A22" s="22">
        <v>18</v>
      </c>
      <c r="B22" s="37" t="s">
        <v>120</v>
      </c>
      <c r="C22" s="38" t="str">
        <f>IF(OR(HLOOKUP(C$1,Informe!$A:$FR,ROW($A22),FALSE)=0,VLOOKUP($A22,Formulario!$A:$F,6,FALSE)&lt;HLOOKUP(C$1,Informe!$A:$FR,ROW($A22),FALSE))=FALSE,"ADMISIBLE","NO ADMISIBLE")</f>
        <v>ADMISIBLE</v>
      </c>
      <c r="D22" s="38" t="str">
        <f>IF(OR(HLOOKUP(D$1,Informe!$A:$FR,ROW($A22),FALSE)=0,VLOOKUP($A22,Formulario!$A:$F,6,FALSE)&lt;HLOOKUP(D$1,Informe!$A:$FR,ROW($A22),FALSE))=FALSE,"ADMISIBLE","NO ADMISIBLE")</f>
        <v>ADMISIBLE</v>
      </c>
      <c r="E22" s="38" t="str">
        <f>IF(OR(HLOOKUP(E$1,Informe!$A:$FR,ROW($A22),FALSE)=0,VLOOKUP($A22,Formulario!$A:$F,6,FALSE)&lt;HLOOKUP(E$1,Informe!$A:$FR,ROW($A22),FALSE))=FALSE,"ADMISIBLE","NO ADMISIBLE")</f>
        <v>ADMISIBLE</v>
      </c>
      <c r="F22" s="38" t="str">
        <f>IF(OR(HLOOKUP(F$1,Informe!$A:$FR,ROW($A22),FALSE)=0,VLOOKUP($A22,Formulario!$A:$F,6,FALSE)&lt;HLOOKUP(F$1,Informe!$A:$FR,ROW($A22),FALSE))=FALSE,"ADMISIBLE","NO ADMISIBLE")</f>
        <v>ADMISIBLE</v>
      </c>
      <c r="G22" s="38" t="str">
        <f>IF(OR(HLOOKUP(G$1,Informe!$A:$FR,ROW($A22),FALSE)=0,VLOOKUP($A22,Formulario!$A:$F,6,FALSE)&lt;HLOOKUP(G$1,Informe!$A:$FR,ROW($A22),FALSE))=FALSE,"ADMISIBLE","NO ADMISIBLE")</f>
        <v>ADMISIBLE</v>
      </c>
      <c r="H22" s="38" t="str">
        <f>IF(OR(HLOOKUP(H$1,Informe!$A:$FR,ROW($A22),FALSE)=0,VLOOKUP($A22,Formulario!$A:$F,6,FALSE)&lt;HLOOKUP(H$1,Informe!$A:$FR,ROW($A22),FALSE))=FALSE,"ADMISIBLE","NO ADMISIBLE")</f>
        <v>ADMISIBLE</v>
      </c>
      <c r="I22" s="38" t="str">
        <f>IF(OR(HLOOKUP(I$1,Informe!$A:$FR,ROW($A22),FALSE)=0,VLOOKUP($A22,Formulario!$A:$F,6,FALSE)&lt;HLOOKUP(I$1,Informe!$A:$FR,ROW($A22),FALSE))=FALSE,"ADMISIBLE","NO ADMISIBLE")</f>
        <v>ADMISIBLE</v>
      </c>
      <c r="J22" s="38" t="str">
        <f>IF(OR(HLOOKUP(J$1,Informe!$A:$FR,ROW($A22),FALSE)=0,VLOOKUP($A22,Formulario!$A:$F,6,FALSE)&lt;HLOOKUP(J$1,Informe!$A:$FR,ROW($A22),FALSE))=FALSE,"ADMISIBLE","NO ADMISIBLE")</f>
        <v>ADMISIBLE</v>
      </c>
      <c r="K22" s="38" t="str">
        <f>IF(OR(HLOOKUP(K$1,Informe!$A:$FR,ROW($A22),FALSE)=0,VLOOKUP($A22,Formulario!$A:$F,6,FALSE)&lt;HLOOKUP(K$1,Informe!$A:$FR,ROW($A22),FALSE))=FALSE,"ADMISIBLE","NO ADMISIBLE")</f>
        <v>ADMISIBLE</v>
      </c>
      <c r="L22" s="38" t="str">
        <f>IF(OR(HLOOKUP(L$1,Informe!$A:$FR,ROW($A22),FALSE)=0,VLOOKUP($A22,Formulario!$A:$F,6,FALSE)&lt;HLOOKUP(L$1,Informe!$A:$FR,ROW($A22),FALSE))=FALSE,"ADMISIBLE","NO ADMISIBLE")</f>
        <v>ADMISIBLE</v>
      </c>
      <c r="M22" s="38" t="str">
        <f>IF(OR(HLOOKUP(M$1,Informe!$A:$FR,ROW($A22),FALSE)=0,VLOOKUP($A22,Formulario!$A:$F,6,FALSE)&lt;HLOOKUP(M$1,Informe!$A:$FR,ROW($A22),FALSE))=FALSE,"ADMISIBLE","NO ADMISIBLE")</f>
        <v>ADMISIBLE</v>
      </c>
      <c r="N22" s="38" t="str">
        <f>IF(OR(HLOOKUP(N$1,Informe!$A:$FR,ROW($A22),FALSE)=0,VLOOKUP($A22,Formulario!$A:$F,6,FALSE)&lt;HLOOKUP(N$1,Informe!$A:$FR,ROW($A22),FALSE))=FALSE,"ADMISIBLE","NO ADMISIBLE")</f>
        <v>ADMISIBLE</v>
      </c>
      <c r="O22" s="38" t="str">
        <f>IF(OR(HLOOKUP(O$1,Informe!$A:$FR,ROW($A22),FALSE)=0,VLOOKUP($A22,Formulario!$A:$F,6,FALSE)&lt;HLOOKUP(O$1,Informe!$A:$FR,ROW($A22),FALSE))=FALSE,"ADMISIBLE","NO ADMISIBLE")</f>
        <v>ADMISIBLE</v>
      </c>
      <c r="P22" s="38" t="str">
        <f>IF(OR(HLOOKUP(P$1,Informe!$A:$FR,ROW($A22),FALSE)=0,VLOOKUP($A22,Formulario!$A:$F,6,FALSE)&lt;HLOOKUP(P$1,Informe!$A:$FR,ROW($A22),FALSE))=FALSE,"ADMISIBLE","NO ADMISIBLE")</f>
        <v>ADMISIBLE</v>
      </c>
      <c r="Q22" s="38" t="str">
        <f>IF(OR(HLOOKUP(Q$1,Informe!$A:$FR,ROW($A22),FALSE)=0,VLOOKUP($A22,Formulario!$A:$F,6,FALSE)&lt;HLOOKUP(Q$1,Informe!$A:$FR,ROW($A22),FALSE))=FALSE,"ADMISIBLE","NO ADMISIBLE")</f>
        <v>ADMISIBLE</v>
      </c>
      <c r="R22" s="38" t="str">
        <f>IF(OR(HLOOKUP(R$1,Informe!$A:$FR,ROW($A22),FALSE)=0,VLOOKUP($A22,Formulario!$A:$F,6,FALSE)&lt;HLOOKUP(R$1,Informe!$A:$FR,ROW($A22),FALSE))=FALSE,"ADMISIBLE","NO ADMISIBLE")</f>
        <v>ADMISIBLE</v>
      </c>
      <c r="S22" s="38" t="str">
        <f>IF(OR(HLOOKUP(S$1,Informe!$A:$FR,ROW($A22),FALSE)=0,VLOOKUP($A22,Formulario!$A:$F,6,FALSE)&lt;HLOOKUP(S$1,Informe!$A:$FR,ROW($A22),FALSE))=FALSE,"ADMISIBLE","NO ADMISIBLE")</f>
        <v>ADMISIBLE</v>
      </c>
      <c r="T22" s="38" t="str">
        <f>IF(OR(HLOOKUP(T$1,Informe!$A:$FR,ROW($A22),FALSE)=0,VLOOKUP($A22,Formulario!$A:$F,6,FALSE)&lt;HLOOKUP(T$1,Informe!$A:$FR,ROW($A22),FALSE))=FALSE,"ADMISIBLE","NO ADMISIBLE")</f>
        <v>ADMISIBLE</v>
      </c>
      <c r="U22" s="38" t="str">
        <f>IF(OR(HLOOKUP(U$1,Informe!$A:$FR,ROW($A22),FALSE)=0,VLOOKUP($A22,Formulario!$A:$F,6,FALSE)&lt;HLOOKUP(U$1,Informe!$A:$FR,ROW($A22),FALSE))=FALSE,"ADMISIBLE","NO ADMISIBLE")</f>
        <v>ADMISIBLE</v>
      </c>
      <c r="V22" s="38" t="str">
        <f>IF(OR(HLOOKUP(V$1,Informe!$A:$FR,ROW($A22),FALSE)=0,VLOOKUP($A22,Formulario!$A:$F,6,FALSE)&lt;HLOOKUP(V$1,Informe!$A:$FR,ROW($A22),FALSE))=FALSE,"ADMISIBLE","NO ADMISIBLE")</f>
        <v>ADMISIBLE</v>
      </c>
      <c r="W22" s="38" t="str">
        <f>IF(OR(HLOOKUP(W$1,Informe!$A:$FR,ROW($A22),FALSE)=0,VLOOKUP($A22,Formulario!$A:$F,6,FALSE)&lt;HLOOKUP(W$1,Informe!$A:$FR,ROW($A22),FALSE))=FALSE,"ADMISIBLE","NO ADMISIBLE")</f>
        <v>NO ADMISIBLE</v>
      </c>
      <c r="X22" s="38" t="str">
        <f>IF(OR(HLOOKUP(X$1,Informe!$A:$FR,ROW($A22),FALSE)=0,VLOOKUP($A22,Formulario!$A:$F,6,FALSE)&lt;HLOOKUP(X$1,Informe!$A:$FR,ROW($A22),FALSE))=FALSE,"ADMISIBLE","NO ADMISIBLE")</f>
        <v>NO ADMISIBLE</v>
      </c>
      <c r="Y22" s="38" t="str">
        <f>IF(OR(HLOOKUP(Y$1,Informe!$A:$FR,ROW($A22),FALSE)=0,VLOOKUP($A22,Formulario!$A:$F,6,FALSE)&lt;HLOOKUP(Y$1,Informe!$A:$FR,ROW($A22),FALSE))=FALSE,"ADMISIBLE","NO ADMISIBLE")</f>
        <v>ADMISIBLE</v>
      </c>
      <c r="Z22" s="38" t="str">
        <f>IF(OR(HLOOKUP(Z$1,Informe!$A:$FR,ROW($A22),FALSE)=0,VLOOKUP($A22,Formulario!$A:$F,6,FALSE)&lt;HLOOKUP(Z$1,Informe!$A:$FR,ROW($A22),FALSE))=FALSE,"ADMISIBLE","NO ADMISIBLE")</f>
        <v>ADMISIBLE</v>
      </c>
      <c r="AA22" s="38" t="str">
        <f>IF(OR(HLOOKUP(AA$1,Informe!$A:$FR,ROW($A22),FALSE)=0,VLOOKUP($A22,Formulario!$A:$F,6,FALSE)&lt;HLOOKUP(AA$1,Informe!$A:$FR,ROW($A22),FALSE))=FALSE,"ADMISIBLE","NO ADMISIBLE")</f>
        <v>ADMISIBLE</v>
      </c>
      <c r="AB22" s="38" t="str">
        <f>IF(OR(HLOOKUP(AB$1,Informe!$A:$FR,ROW($A22),FALSE)=0,VLOOKUP($A22,Formulario!$A:$F,6,FALSE)&lt;HLOOKUP(AB$1,Informe!$A:$FR,ROW($A22),FALSE))=FALSE,"ADMISIBLE","NO ADMISIBLE")</f>
        <v>ADMISIBLE</v>
      </c>
      <c r="AC22" s="38" t="str">
        <f>IF(OR(HLOOKUP(AC$1,Informe!$A:$FR,ROW($A22),FALSE)=0,VLOOKUP($A22,Formulario!$A:$F,6,FALSE)&lt;HLOOKUP(AC$1,Informe!$A:$FR,ROW($A22),FALSE))=FALSE,"ADMISIBLE","NO ADMISIBLE")</f>
        <v>ADMISIBLE</v>
      </c>
      <c r="AD22" s="38" t="str">
        <f>IF(OR(HLOOKUP(AD$1,Informe!$A:$FR,ROW($A22),FALSE)=0,VLOOKUP($A22,Formulario!$A:$F,6,FALSE)&lt;HLOOKUP(AD$1,Informe!$A:$FR,ROW($A22),FALSE))=FALSE,"ADMISIBLE","NO ADMISIBLE")</f>
        <v>NO ADMISIBLE</v>
      </c>
      <c r="AE22" s="38" t="str">
        <f>IF(OR(HLOOKUP(AE$1,Informe!$A:$FR,ROW($A22),FALSE)=0,VLOOKUP($A22,Formulario!$A:$F,6,FALSE)&lt;HLOOKUP(AE$1,Informe!$A:$FR,ROW($A22),FALSE))=FALSE,"ADMISIBLE","NO ADMISIBLE")</f>
        <v>ADMISIBLE</v>
      </c>
      <c r="AF22" s="38" t="str">
        <f>IF(OR(HLOOKUP(AF$1,Informe!$A:$FR,ROW($A22),FALSE)=0,VLOOKUP($A22,Formulario!$A:$F,6,FALSE)&lt;HLOOKUP(AF$1,Informe!$A:$FR,ROW($A22),FALSE))=FALSE,"ADMISIBLE","NO ADMISIBLE")</f>
        <v>ADMISIBLE</v>
      </c>
      <c r="AG22" s="38" t="str">
        <f>IF(OR(HLOOKUP(AG$1,Informe!$A:$FR,ROW($A22),FALSE)=0,VLOOKUP($A22,Formulario!$A:$F,6,FALSE)&lt;HLOOKUP(AG$1,Informe!$A:$FR,ROW($A22),FALSE))=FALSE,"ADMISIBLE","NO ADMISIBLE")</f>
        <v>ADMISIBLE</v>
      </c>
      <c r="AH22" s="38" t="str">
        <f>IF(OR(HLOOKUP(AH$1,Informe!$A:$FR,ROW($A22),FALSE)=0,VLOOKUP($A22,Formulario!$A:$F,6,FALSE)&lt;HLOOKUP(AH$1,Informe!$A:$FR,ROW($A22),FALSE))=FALSE,"ADMISIBLE","NO ADMISIBLE")</f>
        <v>ADMISIBLE</v>
      </c>
      <c r="AI22" s="38" t="str">
        <f>IF(OR(HLOOKUP(AI$1,Informe!$A:$FR,ROW($A22),FALSE)=0,VLOOKUP($A22,Formulario!$A:$F,6,FALSE)&lt;HLOOKUP(AI$1,Informe!$A:$FR,ROW($A22),FALSE))=FALSE,"ADMISIBLE","NO ADMISIBLE")</f>
        <v>ADMISIBLE</v>
      </c>
      <c r="AJ22" s="38" t="str">
        <f>IF(OR(HLOOKUP(AJ$1,Informe!$A:$FR,ROW($A22),FALSE)=0,VLOOKUP($A22,Formulario!$A:$F,6,FALSE)&lt;HLOOKUP(AJ$1,Informe!$A:$FR,ROW($A22),FALSE))=FALSE,"ADMISIBLE","NO ADMISIBLE")</f>
        <v>ADMISIBLE</v>
      </c>
      <c r="AK22" s="38" t="str">
        <f>IF(OR(HLOOKUP(AK$1,Informe!$A:$FR,ROW($A22),FALSE)=0,VLOOKUP($A22,Formulario!$A:$F,6,FALSE)&lt;HLOOKUP(AK$1,Informe!$A:$FR,ROW($A22),FALSE))=FALSE,"ADMISIBLE","NO ADMISIBLE")</f>
        <v>ADMISIBLE</v>
      </c>
      <c r="AL22" s="38" t="str">
        <f>IF(OR(HLOOKUP(AL$1,Informe!$A:$FR,ROW($A22),FALSE)=0,VLOOKUP($A22,Formulario!$A:$F,6,FALSE)&lt;HLOOKUP(AL$1,Informe!$A:$FR,ROW($A22),FALSE))=FALSE,"ADMISIBLE","NO ADMISIBLE")</f>
        <v>ADMISIBLE</v>
      </c>
      <c r="AM22" s="38" t="str">
        <f>IF(OR(HLOOKUP(AM$1,Informe!$A:$FR,ROW($A22),FALSE)=0,VLOOKUP($A22,Formulario!$A:$F,6,FALSE)&lt;HLOOKUP(AM$1,Informe!$A:$FR,ROW($A22),FALSE))=FALSE,"ADMISIBLE","NO ADMISIBLE")</f>
        <v>ADMISIBLE</v>
      </c>
      <c r="AN22" s="38" t="str">
        <f>IF(OR(HLOOKUP(AN$1,Informe!$A:$FR,ROW($A22),FALSE)=0,VLOOKUP($A22,Formulario!$A:$F,6,FALSE)&lt;HLOOKUP(AN$1,Informe!$A:$FR,ROW($A22),FALSE))=FALSE,"ADMISIBLE","NO ADMISIBLE")</f>
        <v>ADMISIBLE</v>
      </c>
      <c r="AO22" s="38" t="str">
        <f>IF(OR(HLOOKUP(AO$1,Informe!$A:$FR,ROW($A22),FALSE)=0,VLOOKUP($A22,Formulario!$A:$F,6,FALSE)&lt;HLOOKUP(AO$1,Informe!$A:$FR,ROW($A22),FALSE))=FALSE,"ADMISIBLE","NO ADMISIBLE")</f>
        <v>ADMISIBLE</v>
      </c>
      <c r="AP22" s="38" t="str">
        <f>IF(OR(HLOOKUP(AP$1,Informe!$A:$FR,ROW($A22),FALSE)=0,VLOOKUP($A22,Formulario!$A:$F,6,FALSE)&lt;HLOOKUP(AP$1,Informe!$A:$FR,ROW($A22),FALSE))=FALSE,"ADMISIBLE","NO ADMISIBLE")</f>
        <v>ADMISIBLE</v>
      </c>
      <c r="AQ22" s="38" t="str">
        <f>IF(OR(HLOOKUP(AQ$1,Informe!$A:$FR,ROW($A22),FALSE)=0,VLOOKUP($A22,Formulario!$A:$F,6,FALSE)&lt;HLOOKUP(AQ$1,Informe!$A:$FR,ROW($A22),FALSE))=FALSE,"ADMISIBLE","NO ADMISIBLE")</f>
        <v>ADMISIBLE</v>
      </c>
      <c r="AR22" s="38" t="str">
        <f>IF(OR(HLOOKUP(AR$1,Informe!$A:$FR,ROW($A22),FALSE)=0,VLOOKUP($A22,Formulario!$A:$F,6,FALSE)&lt;HLOOKUP(AR$1,Informe!$A:$FR,ROW($A22),FALSE))=FALSE,"ADMISIBLE","NO ADMISIBLE")</f>
        <v>ADMISIBLE</v>
      </c>
      <c r="AS22" s="38" t="str">
        <f>IF(OR(HLOOKUP(AS$1,Informe!$A:$FR,ROW($A22),FALSE)=0,VLOOKUP($A22,Formulario!$A:$F,6,FALSE)&lt;HLOOKUP(AS$1,Informe!$A:$FR,ROW($A22),FALSE))=FALSE,"ADMISIBLE","NO ADMISIBLE")</f>
        <v>NO ADMISIBLE</v>
      </c>
    </row>
    <row r="23" spans="1:45" ht="12.75" customHeight="1" x14ac:dyDescent="0.25">
      <c r="A23" s="22">
        <v>19</v>
      </c>
      <c r="B23" s="37" t="s">
        <v>121</v>
      </c>
      <c r="C23" s="38" t="str">
        <f>IF(OR(HLOOKUP(C$1,Informe!$A:$FR,ROW($A23),FALSE)=0,VLOOKUP($A23,Formulario!$A:$F,6,FALSE)&lt;HLOOKUP(C$1,Informe!$A:$FR,ROW($A23),FALSE))=FALSE,"ADMISIBLE","NO ADMISIBLE")</f>
        <v>ADMISIBLE</v>
      </c>
      <c r="D23" s="38" t="str">
        <f>IF(OR(HLOOKUP(D$1,Informe!$A:$FR,ROW($A23),FALSE)=0,VLOOKUP($A23,Formulario!$A:$F,6,FALSE)&lt;HLOOKUP(D$1,Informe!$A:$FR,ROW($A23),FALSE))=FALSE,"ADMISIBLE","NO ADMISIBLE")</f>
        <v>ADMISIBLE</v>
      </c>
      <c r="E23" s="38" t="str">
        <f>IF(OR(HLOOKUP(E$1,Informe!$A:$FR,ROW($A23),FALSE)=0,VLOOKUP($A23,Formulario!$A:$F,6,FALSE)&lt;HLOOKUP(E$1,Informe!$A:$FR,ROW($A23),FALSE))=FALSE,"ADMISIBLE","NO ADMISIBLE")</f>
        <v>ADMISIBLE</v>
      </c>
      <c r="F23" s="38" t="str">
        <f>IF(OR(HLOOKUP(F$1,Informe!$A:$FR,ROW($A23),FALSE)=0,VLOOKUP($A23,Formulario!$A:$F,6,FALSE)&lt;HLOOKUP(F$1,Informe!$A:$FR,ROW($A23),FALSE))=FALSE,"ADMISIBLE","NO ADMISIBLE")</f>
        <v>ADMISIBLE</v>
      </c>
      <c r="G23" s="38" t="str">
        <f>IF(OR(HLOOKUP(G$1,Informe!$A:$FR,ROW($A23),FALSE)=0,VLOOKUP($A23,Formulario!$A:$F,6,FALSE)&lt;HLOOKUP(G$1,Informe!$A:$FR,ROW($A23),FALSE))=FALSE,"ADMISIBLE","NO ADMISIBLE")</f>
        <v>ADMISIBLE</v>
      </c>
      <c r="H23" s="38" t="str">
        <f>IF(OR(HLOOKUP(H$1,Informe!$A:$FR,ROW($A23),FALSE)=0,VLOOKUP($A23,Formulario!$A:$F,6,FALSE)&lt;HLOOKUP(H$1,Informe!$A:$FR,ROW($A23),FALSE))=FALSE,"ADMISIBLE","NO ADMISIBLE")</f>
        <v>ADMISIBLE</v>
      </c>
      <c r="I23" s="38" t="str">
        <f>IF(OR(HLOOKUP(I$1,Informe!$A:$FR,ROW($A23),FALSE)=0,VLOOKUP($A23,Formulario!$A:$F,6,FALSE)&lt;HLOOKUP(I$1,Informe!$A:$FR,ROW($A23),FALSE))=FALSE,"ADMISIBLE","NO ADMISIBLE")</f>
        <v>ADMISIBLE</v>
      </c>
      <c r="J23" s="38" t="str">
        <f>IF(OR(HLOOKUP(J$1,Informe!$A:$FR,ROW($A23),FALSE)=0,VLOOKUP($A23,Formulario!$A:$F,6,FALSE)&lt;HLOOKUP(J$1,Informe!$A:$FR,ROW($A23),FALSE))=FALSE,"ADMISIBLE","NO ADMISIBLE")</f>
        <v>ADMISIBLE</v>
      </c>
      <c r="K23" s="38" t="str">
        <f>IF(OR(HLOOKUP(K$1,Informe!$A:$FR,ROW($A23),FALSE)=0,VLOOKUP($A23,Formulario!$A:$F,6,FALSE)&lt;HLOOKUP(K$1,Informe!$A:$FR,ROW($A23),FALSE))=FALSE,"ADMISIBLE","NO ADMISIBLE")</f>
        <v>ADMISIBLE</v>
      </c>
      <c r="L23" s="38" t="str">
        <f>IF(OR(HLOOKUP(L$1,Informe!$A:$FR,ROW($A23),FALSE)=0,VLOOKUP($A23,Formulario!$A:$F,6,FALSE)&lt;HLOOKUP(L$1,Informe!$A:$FR,ROW($A23),FALSE))=FALSE,"ADMISIBLE","NO ADMISIBLE")</f>
        <v>ADMISIBLE</v>
      </c>
      <c r="M23" s="38" t="str">
        <f>IF(OR(HLOOKUP(M$1,Informe!$A:$FR,ROW($A23),FALSE)=0,VLOOKUP($A23,Formulario!$A:$F,6,FALSE)&lt;HLOOKUP(M$1,Informe!$A:$FR,ROW($A23),FALSE))=FALSE,"ADMISIBLE","NO ADMISIBLE")</f>
        <v>ADMISIBLE</v>
      </c>
      <c r="N23" s="38" t="str">
        <f>IF(OR(HLOOKUP(N$1,Informe!$A:$FR,ROW($A23),FALSE)=0,VLOOKUP($A23,Formulario!$A:$F,6,FALSE)&lt;HLOOKUP(N$1,Informe!$A:$FR,ROW($A23),FALSE))=FALSE,"ADMISIBLE","NO ADMISIBLE")</f>
        <v>ADMISIBLE</v>
      </c>
      <c r="O23" s="38" t="str">
        <f>IF(OR(HLOOKUP(O$1,Informe!$A:$FR,ROW($A23),FALSE)=0,VLOOKUP($A23,Formulario!$A:$F,6,FALSE)&lt;HLOOKUP(O$1,Informe!$A:$FR,ROW($A23),FALSE))=FALSE,"ADMISIBLE","NO ADMISIBLE")</f>
        <v>ADMISIBLE</v>
      </c>
      <c r="P23" s="38" t="str">
        <f>IF(OR(HLOOKUP(P$1,Informe!$A:$FR,ROW($A23),FALSE)=0,VLOOKUP($A23,Formulario!$A:$F,6,FALSE)&lt;HLOOKUP(P$1,Informe!$A:$FR,ROW($A23),FALSE))=FALSE,"ADMISIBLE","NO ADMISIBLE")</f>
        <v>ADMISIBLE</v>
      </c>
      <c r="Q23" s="38" t="str">
        <f>IF(OR(HLOOKUP(Q$1,Informe!$A:$FR,ROW($A23),FALSE)=0,VLOOKUP($A23,Formulario!$A:$F,6,FALSE)&lt;HLOOKUP(Q$1,Informe!$A:$FR,ROW($A23),FALSE))=FALSE,"ADMISIBLE","NO ADMISIBLE")</f>
        <v>ADMISIBLE</v>
      </c>
      <c r="R23" s="38" t="str">
        <f>IF(OR(HLOOKUP(R$1,Informe!$A:$FR,ROW($A23),FALSE)=0,VLOOKUP($A23,Formulario!$A:$F,6,FALSE)&lt;HLOOKUP(R$1,Informe!$A:$FR,ROW($A23),FALSE))=FALSE,"ADMISIBLE","NO ADMISIBLE")</f>
        <v>ADMISIBLE</v>
      </c>
      <c r="S23" s="38" t="str">
        <f>IF(OR(HLOOKUP(S$1,Informe!$A:$FR,ROW($A23),FALSE)=0,VLOOKUP($A23,Formulario!$A:$F,6,FALSE)&lt;HLOOKUP(S$1,Informe!$A:$FR,ROW($A23),FALSE))=FALSE,"ADMISIBLE","NO ADMISIBLE")</f>
        <v>ADMISIBLE</v>
      </c>
      <c r="T23" s="38" t="str">
        <f>IF(OR(HLOOKUP(T$1,Informe!$A:$FR,ROW($A23),FALSE)=0,VLOOKUP($A23,Formulario!$A:$F,6,FALSE)&lt;HLOOKUP(T$1,Informe!$A:$FR,ROW($A23),FALSE))=FALSE,"ADMISIBLE","NO ADMISIBLE")</f>
        <v>ADMISIBLE</v>
      </c>
      <c r="U23" s="38" t="str">
        <f>IF(OR(HLOOKUP(U$1,Informe!$A:$FR,ROW($A23),FALSE)=0,VLOOKUP($A23,Formulario!$A:$F,6,FALSE)&lt;HLOOKUP(U$1,Informe!$A:$FR,ROW($A23),FALSE))=FALSE,"ADMISIBLE","NO ADMISIBLE")</f>
        <v>ADMISIBLE</v>
      </c>
      <c r="V23" s="38" t="str">
        <f>IF(OR(HLOOKUP(V$1,Informe!$A:$FR,ROW($A23),FALSE)=0,VLOOKUP($A23,Formulario!$A:$F,6,FALSE)&lt;HLOOKUP(V$1,Informe!$A:$FR,ROW($A23),FALSE))=FALSE,"ADMISIBLE","NO ADMISIBLE")</f>
        <v>ADMISIBLE</v>
      </c>
      <c r="W23" s="38" t="str">
        <f>IF(OR(HLOOKUP(W$1,Informe!$A:$FR,ROW($A23),FALSE)=0,VLOOKUP($A23,Formulario!$A:$F,6,FALSE)&lt;HLOOKUP(W$1,Informe!$A:$FR,ROW($A23),FALSE))=FALSE,"ADMISIBLE","NO ADMISIBLE")</f>
        <v>NO ADMISIBLE</v>
      </c>
      <c r="X23" s="38" t="str">
        <f>IF(OR(HLOOKUP(X$1,Informe!$A:$FR,ROW($A23),FALSE)=0,VLOOKUP($A23,Formulario!$A:$F,6,FALSE)&lt;HLOOKUP(X$1,Informe!$A:$FR,ROW($A23),FALSE))=FALSE,"ADMISIBLE","NO ADMISIBLE")</f>
        <v>NO ADMISIBLE</v>
      </c>
      <c r="Y23" s="38" t="str">
        <f>IF(OR(HLOOKUP(Y$1,Informe!$A:$FR,ROW($A23),FALSE)=0,VLOOKUP($A23,Formulario!$A:$F,6,FALSE)&lt;HLOOKUP(Y$1,Informe!$A:$FR,ROW($A23),FALSE))=FALSE,"ADMISIBLE","NO ADMISIBLE")</f>
        <v>ADMISIBLE</v>
      </c>
      <c r="Z23" s="38" t="str">
        <f>IF(OR(HLOOKUP(Z$1,Informe!$A:$FR,ROW($A23),FALSE)=0,VLOOKUP($A23,Formulario!$A:$F,6,FALSE)&lt;HLOOKUP(Z$1,Informe!$A:$FR,ROW($A23),FALSE))=FALSE,"ADMISIBLE","NO ADMISIBLE")</f>
        <v>ADMISIBLE</v>
      </c>
      <c r="AA23" s="38" t="str">
        <f>IF(OR(HLOOKUP(AA$1,Informe!$A:$FR,ROW($A23),FALSE)=0,VLOOKUP($A23,Formulario!$A:$F,6,FALSE)&lt;HLOOKUP(AA$1,Informe!$A:$FR,ROW($A23),FALSE))=FALSE,"ADMISIBLE","NO ADMISIBLE")</f>
        <v>ADMISIBLE</v>
      </c>
      <c r="AB23" s="38" t="str">
        <f>IF(OR(HLOOKUP(AB$1,Informe!$A:$FR,ROW($A23),FALSE)=0,VLOOKUP($A23,Formulario!$A:$F,6,FALSE)&lt;HLOOKUP(AB$1,Informe!$A:$FR,ROW($A23),FALSE))=FALSE,"ADMISIBLE","NO ADMISIBLE")</f>
        <v>ADMISIBLE</v>
      </c>
      <c r="AC23" s="38" t="str">
        <f>IF(OR(HLOOKUP(AC$1,Informe!$A:$FR,ROW($A23),FALSE)=0,VLOOKUP($A23,Formulario!$A:$F,6,FALSE)&lt;HLOOKUP(AC$1,Informe!$A:$FR,ROW($A23),FALSE))=FALSE,"ADMISIBLE","NO ADMISIBLE")</f>
        <v>ADMISIBLE</v>
      </c>
      <c r="AD23" s="38" t="str">
        <f>IF(OR(HLOOKUP(AD$1,Informe!$A:$FR,ROW($A23),FALSE)=0,VLOOKUP($A23,Formulario!$A:$F,6,FALSE)&lt;HLOOKUP(AD$1,Informe!$A:$FR,ROW($A23),FALSE))=FALSE,"ADMISIBLE","NO ADMISIBLE")</f>
        <v>NO ADMISIBLE</v>
      </c>
      <c r="AE23" s="38" t="str">
        <f>IF(OR(HLOOKUP(AE$1,Informe!$A:$FR,ROW($A23),FALSE)=0,VLOOKUP($A23,Formulario!$A:$F,6,FALSE)&lt;HLOOKUP(AE$1,Informe!$A:$FR,ROW($A23),FALSE))=FALSE,"ADMISIBLE","NO ADMISIBLE")</f>
        <v>ADMISIBLE</v>
      </c>
      <c r="AF23" s="38" t="str">
        <f>IF(OR(HLOOKUP(AF$1,Informe!$A:$FR,ROW($A23),FALSE)=0,VLOOKUP($A23,Formulario!$A:$F,6,FALSE)&lt;HLOOKUP(AF$1,Informe!$A:$FR,ROW($A23),FALSE))=FALSE,"ADMISIBLE","NO ADMISIBLE")</f>
        <v>ADMISIBLE</v>
      </c>
      <c r="AG23" s="38" t="str">
        <f>IF(OR(HLOOKUP(AG$1,Informe!$A:$FR,ROW($A23),FALSE)=0,VLOOKUP($A23,Formulario!$A:$F,6,FALSE)&lt;HLOOKUP(AG$1,Informe!$A:$FR,ROW($A23),FALSE))=FALSE,"ADMISIBLE","NO ADMISIBLE")</f>
        <v>ADMISIBLE</v>
      </c>
      <c r="AH23" s="38" t="str">
        <f>IF(OR(HLOOKUP(AH$1,Informe!$A:$FR,ROW($A23),FALSE)=0,VLOOKUP($A23,Formulario!$A:$F,6,FALSE)&lt;HLOOKUP(AH$1,Informe!$A:$FR,ROW($A23),FALSE))=FALSE,"ADMISIBLE","NO ADMISIBLE")</f>
        <v>ADMISIBLE</v>
      </c>
      <c r="AI23" s="38" t="str">
        <f>IF(OR(HLOOKUP(AI$1,Informe!$A:$FR,ROW($A23),FALSE)=0,VLOOKUP($A23,Formulario!$A:$F,6,FALSE)&lt;HLOOKUP(AI$1,Informe!$A:$FR,ROW($A23),FALSE))=FALSE,"ADMISIBLE","NO ADMISIBLE")</f>
        <v>ADMISIBLE</v>
      </c>
      <c r="AJ23" s="38" t="str">
        <f>IF(OR(HLOOKUP(AJ$1,Informe!$A:$FR,ROW($A23),FALSE)=0,VLOOKUP($A23,Formulario!$A:$F,6,FALSE)&lt;HLOOKUP(AJ$1,Informe!$A:$FR,ROW($A23),FALSE))=FALSE,"ADMISIBLE","NO ADMISIBLE")</f>
        <v>ADMISIBLE</v>
      </c>
      <c r="AK23" s="38" t="str">
        <f>IF(OR(HLOOKUP(AK$1,Informe!$A:$FR,ROW($A23),FALSE)=0,VLOOKUP($A23,Formulario!$A:$F,6,FALSE)&lt;HLOOKUP(AK$1,Informe!$A:$FR,ROW($A23),FALSE))=FALSE,"ADMISIBLE","NO ADMISIBLE")</f>
        <v>ADMISIBLE</v>
      </c>
      <c r="AL23" s="38" t="str">
        <f>IF(OR(HLOOKUP(AL$1,Informe!$A:$FR,ROW($A23),FALSE)=0,VLOOKUP($A23,Formulario!$A:$F,6,FALSE)&lt;HLOOKUP(AL$1,Informe!$A:$FR,ROW($A23),FALSE))=FALSE,"ADMISIBLE","NO ADMISIBLE")</f>
        <v>ADMISIBLE</v>
      </c>
      <c r="AM23" s="38" t="str">
        <f>IF(OR(HLOOKUP(AM$1,Informe!$A:$FR,ROW($A23),FALSE)=0,VLOOKUP($A23,Formulario!$A:$F,6,FALSE)&lt;HLOOKUP(AM$1,Informe!$A:$FR,ROW($A23),FALSE))=FALSE,"ADMISIBLE","NO ADMISIBLE")</f>
        <v>ADMISIBLE</v>
      </c>
      <c r="AN23" s="38" t="str">
        <f>IF(OR(HLOOKUP(AN$1,Informe!$A:$FR,ROW($A23),FALSE)=0,VLOOKUP($A23,Formulario!$A:$F,6,FALSE)&lt;HLOOKUP(AN$1,Informe!$A:$FR,ROW($A23),FALSE))=FALSE,"ADMISIBLE","NO ADMISIBLE")</f>
        <v>ADMISIBLE</v>
      </c>
      <c r="AO23" s="38" t="str">
        <f>IF(OR(HLOOKUP(AO$1,Informe!$A:$FR,ROW($A23),FALSE)=0,VLOOKUP($A23,Formulario!$A:$F,6,FALSE)&lt;HLOOKUP(AO$1,Informe!$A:$FR,ROW($A23),FALSE))=FALSE,"ADMISIBLE","NO ADMISIBLE")</f>
        <v>ADMISIBLE</v>
      </c>
      <c r="AP23" s="38" t="str">
        <f>IF(OR(HLOOKUP(AP$1,Informe!$A:$FR,ROW($A23),FALSE)=0,VLOOKUP($A23,Formulario!$A:$F,6,FALSE)&lt;HLOOKUP(AP$1,Informe!$A:$FR,ROW($A23),FALSE))=FALSE,"ADMISIBLE","NO ADMISIBLE")</f>
        <v>ADMISIBLE</v>
      </c>
      <c r="AQ23" s="38" t="str">
        <f>IF(OR(HLOOKUP(AQ$1,Informe!$A:$FR,ROW($A23),FALSE)=0,VLOOKUP($A23,Formulario!$A:$F,6,FALSE)&lt;HLOOKUP(AQ$1,Informe!$A:$FR,ROW($A23),FALSE))=FALSE,"ADMISIBLE","NO ADMISIBLE")</f>
        <v>ADMISIBLE</v>
      </c>
      <c r="AR23" s="38" t="str">
        <f>IF(OR(HLOOKUP(AR$1,Informe!$A:$FR,ROW($A23),FALSE)=0,VLOOKUP($A23,Formulario!$A:$F,6,FALSE)&lt;HLOOKUP(AR$1,Informe!$A:$FR,ROW($A23),FALSE))=FALSE,"ADMISIBLE","NO ADMISIBLE")</f>
        <v>ADMISIBLE</v>
      </c>
      <c r="AS23" s="38" t="str">
        <f>IF(OR(HLOOKUP(AS$1,Informe!$A:$FR,ROW($A23),FALSE)=0,VLOOKUP($A23,Formulario!$A:$F,6,FALSE)&lt;HLOOKUP(AS$1,Informe!$A:$FR,ROW($A23),FALSE))=FALSE,"ADMISIBLE","NO ADMISIBLE")</f>
        <v>NO ADMISIBLE</v>
      </c>
    </row>
    <row r="24" spans="1:45" ht="12.75" customHeight="1" x14ac:dyDescent="0.25">
      <c r="A24" s="22">
        <v>20</v>
      </c>
      <c r="B24" s="37" t="s">
        <v>122</v>
      </c>
      <c r="C24" s="38" t="str">
        <f>IF(OR(HLOOKUP(C$1,Informe!$A:$FR,ROW($A24),FALSE)=0,VLOOKUP($A24,Formulario!$A:$F,6,FALSE)&lt;HLOOKUP(C$1,Informe!$A:$FR,ROW($A24),FALSE))=FALSE,"ADMISIBLE","NO ADMISIBLE")</f>
        <v>ADMISIBLE</v>
      </c>
      <c r="D24" s="38" t="str">
        <f>IF(OR(HLOOKUP(D$1,Informe!$A:$FR,ROW($A24),FALSE)=0,VLOOKUP($A24,Formulario!$A:$F,6,FALSE)&lt;HLOOKUP(D$1,Informe!$A:$FR,ROW($A24),FALSE))=FALSE,"ADMISIBLE","NO ADMISIBLE")</f>
        <v>ADMISIBLE</v>
      </c>
      <c r="E24" s="38" t="str">
        <f>IF(OR(HLOOKUP(E$1,Informe!$A:$FR,ROW($A24),FALSE)=0,VLOOKUP($A24,Formulario!$A:$F,6,FALSE)&lt;HLOOKUP(E$1,Informe!$A:$FR,ROW($A24),FALSE))=FALSE,"ADMISIBLE","NO ADMISIBLE")</f>
        <v>ADMISIBLE</v>
      </c>
      <c r="F24" s="38" t="str">
        <f>IF(OR(HLOOKUP(F$1,Informe!$A:$FR,ROW($A24),FALSE)=0,VLOOKUP($A24,Formulario!$A:$F,6,FALSE)&lt;HLOOKUP(F$1,Informe!$A:$FR,ROW($A24),FALSE))=FALSE,"ADMISIBLE","NO ADMISIBLE")</f>
        <v>ADMISIBLE</v>
      </c>
      <c r="G24" s="38" t="str">
        <f>IF(OR(HLOOKUP(G$1,Informe!$A:$FR,ROW($A24),FALSE)=0,VLOOKUP($A24,Formulario!$A:$F,6,FALSE)&lt;HLOOKUP(G$1,Informe!$A:$FR,ROW($A24),FALSE))=FALSE,"ADMISIBLE","NO ADMISIBLE")</f>
        <v>ADMISIBLE</v>
      </c>
      <c r="H24" s="38" t="str">
        <f>IF(OR(HLOOKUP(H$1,Informe!$A:$FR,ROW($A24),FALSE)=0,VLOOKUP($A24,Formulario!$A:$F,6,FALSE)&lt;HLOOKUP(H$1,Informe!$A:$FR,ROW($A24),FALSE))=FALSE,"ADMISIBLE","NO ADMISIBLE")</f>
        <v>ADMISIBLE</v>
      </c>
      <c r="I24" s="38" t="str">
        <f>IF(OR(HLOOKUP(I$1,Informe!$A:$FR,ROW($A24),FALSE)=0,VLOOKUP($A24,Formulario!$A:$F,6,FALSE)&lt;HLOOKUP(I$1,Informe!$A:$FR,ROW($A24),FALSE))=FALSE,"ADMISIBLE","NO ADMISIBLE")</f>
        <v>ADMISIBLE</v>
      </c>
      <c r="J24" s="38" t="str">
        <f>IF(OR(HLOOKUP(J$1,Informe!$A:$FR,ROW($A24),FALSE)=0,VLOOKUP($A24,Formulario!$A:$F,6,FALSE)&lt;HLOOKUP(J$1,Informe!$A:$FR,ROW($A24),FALSE))=FALSE,"ADMISIBLE","NO ADMISIBLE")</f>
        <v>ADMISIBLE</v>
      </c>
      <c r="K24" s="38" t="str">
        <f>IF(OR(HLOOKUP(K$1,Informe!$A:$FR,ROW($A24),FALSE)=0,VLOOKUP($A24,Formulario!$A:$F,6,FALSE)&lt;HLOOKUP(K$1,Informe!$A:$FR,ROW($A24),FALSE))=FALSE,"ADMISIBLE","NO ADMISIBLE")</f>
        <v>ADMISIBLE</v>
      </c>
      <c r="L24" s="38" t="str">
        <f>IF(OR(HLOOKUP(L$1,Informe!$A:$FR,ROW($A24),FALSE)=0,VLOOKUP($A24,Formulario!$A:$F,6,FALSE)&lt;HLOOKUP(L$1,Informe!$A:$FR,ROW($A24),FALSE))=FALSE,"ADMISIBLE","NO ADMISIBLE")</f>
        <v>ADMISIBLE</v>
      </c>
      <c r="M24" s="38" t="str">
        <f>IF(OR(HLOOKUP(M$1,Informe!$A:$FR,ROW($A24),FALSE)=0,VLOOKUP($A24,Formulario!$A:$F,6,FALSE)&lt;HLOOKUP(M$1,Informe!$A:$FR,ROW($A24),FALSE))=FALSE,"ADMISIBLE","NO ADMISIBLE")</f>
        <v>ADMISIBLE</v>
      </c>
      <c r="N24" s="38" t="str">
        <f>IF(OR(HLOOKUP(N$1,Informe!$A:$FR,ROW($A24),FALSE)=0,VLOOKUP($A24,Formulario!$A:$F,6,FALSE)&lt;HLOOKUP(N$1,Informe!$A:$FR,ROW($A24),FALSE))=FALSE,"ADMISIBLE","NO ADMISIBLE")</f>
        <v>ADMISIBLE</v>
      </c>
      <c r="O24" s="38" t="str">
        <f>IF(OR(HLOOKUP(O$1,Informe!$A:$FR,ROW($A24),FALSE)=0,VLOOKUP($A24,Formulario!$A:$F,6,FALSE)&lt;HLOOKUP(O$1,Informe!$A:$FR,ROW($A24),FALSE))=FALSE,"ADMISIBLE","NO ADMISIBLE")</f>
        <v>ADMISIBLE</v>
      </c>
      <c r="P24" s="38" t="str">
        <f>IF(OR(HLOOKUP(P$1,Informe!$A:$FR,ROW($A24),FALSE)=0,VLOOKUP($A24,Formulario!$A:$F,6,FALSE)&lt;HLOOKUP(P$1,Informe!$A:$FR,ROW($A24),FALSE))=FALSE,"ADMISIBLE","NO ADMISIBLE")</f>
        <v>ADMISIBLE</v>
      </c>
      <c r="Q24" s="38" t="str">
        <f>IF(OR(HLOOKUP(Q$1,Informe!$A:$FR,ROW($A24),FALSE)=0,VLOOKUP($A24,Formulario!$A:$F,6,FALSE)&lt;HLOOKUP(Q$1,Informe!$A:$FR,ROW($A24),FALSE))=FALSE,"ADMISIBLE","NO ADMISIBLE")</f>
        <v>ADMISIBLE</v>
      </c>
      <c r="R24" s="38" t="str">
        <f>IF(OR(HLOOKUP(R$1,Informe!$A:$FR,ROW($A24),FALSE)=0,VLOOKUP($A24,Formulario!$A:$F,6,FALSE)&lt;HLOOKUP(R$1,Informe!$A:$FR,ROW($A24),FALSE))=FALSE,"ADMISIBLE","NO ADMISIBLE")</f>
        <v>ADMISIBLE</v>
      </c>
      <c r="S24" s="38" t="str">
        <f>IF(OR(HLOOKUP(S$1,Informe!$A:$FR,ROW($A24),FALSE)=0,VLOOKUP($A24,Formulario!$A:$F,6,FALSE)&lt;HLOOKUP(S$1,Informe!$A:$FR,ROW($A24),FALSE))=FALSE,"ADMISIBLE","NO ADMISIBLE")</f>
        <v>ADMISIBLE</v>
      </c>
      <c r="T24" s="38" t="str">
        <f>IF(OR(HLOOKUP(T$1,Informe!$A:$FR,ROW($A24),FALSE)=0,VLOOKUP($A24,Formulario!$A:$F,6,FALSE)&lt;HLOOKUP(T$1,Informe!$A:$FR,ROW($A24),FALSE))=FALSE,"ADMISIBLE","NO ADMISIBLE")</f>
        <v>ADMISIBLE</v>
      </c>
      <c r="U24" s="38" t="str">
        <f>IF(OR(HLOOKUP(U$1,Informe!$A:$FR,ROW($A24),FALSE)=0,VLOOKUP($A24,Formulario!$A:$F,6,FALSE)&lt;HLOOKUP(U$1,Informe!$A:$FR,ROW($A24),FALSE))=FALSE,"ADMISIBLE","NO ADMISIBLE")</f>
        <v>ADMISIBLE</v>
      </c>
      <c r="V24" s="38" t="str">
        <f>IF(OR(HLOOKUP(V$1,Informe!$A:$FR,ROW($A24),FALSE)=0,VLOOKUP($A24,Formulario!$A:$F,6,FALSE)&lt;HLOOKUP(V$1,Informe!$A:$FR,ROW($A24),FALSE))=FALSE,"ADMISIBLE","NO ADMISIBLE")</f>
        <v>ADMISIBLE</v>
      </c>
      <c r="W24" s="38" t="str">
        <f>IF(OR(HLOOKUP(W$1,Informe!$A:$FR,ROW($A24),FALSE)=0,VLOOKUP($A24,Formulario!$A:$F,6,FALSE)&lt;HLOOKUP(W$1,Informe!$A:$FR,ROW($A24),FALSE))=FALSE,"ADMISIBLE","NO ADMISIBLE")</f>
        <v>NO ADMISIBLE</v>
      </c>
      <c r="X24" s="38" t="str">
        <f>IF(OR(HLOOKUP(X$1,Informe!$A:$FR,ROW($A24),FALSE)=0,VLOOKUP($A24,Formulario!$A:$F,6,FALSE)&lt;HLOOKUP(X$1,Informe!$A:$FR,ROW($A24),FALSE))=FALSE,"ADMISIBLE","NO ADMISIBLE")</f>
        <v>NO ADMISIBLE</v>
      </c>
      <c r="Y24" s="38" t="str">
        <f>IF(OR(HLOOKUP(Y$1,Informe!$A:$FR,ROW($A24),FALSE)=0,VLOOKUP($A24,Formulario!$A:$F,6,FALSE)&lt;HLOOKUP(Y$1,Informe!$A:$FR,ROW($A24),FALSE))=FALSE,"ADMISIBLE","NO ADMISIBLE")</f>
        <v>ADMISIBLE</v>
      </c>
      <c r="Z24" s="38" t="str">
        <f>IF(OR(HLOOKUP(Z$1,Informe!$A:$FR,ROW($A24),FALSE)=0,VLOOKUP($A24,Formulario!$A:$F,6,FALSE)&lt;HLOOKUP(Z$1,Informe!$A:$FR,ROW($A24),FALSE))=FALSE,"ADMISIBLE","NO ADMISIBLE")</f>
        <v>ADMISIBLE</v>
      </c>
      <c r="AA24" s="38" t="str">
        <f>IF(OR(HLOOKUP(AA$1,Informe!$A:$FR,ROW($A24),FALSE)=0,VLOOKUP($A24,Formulario!$A:$F,6,FALSE)&lt;HLOOKUP(AA$1,Informe!$A:$FR,ROW($A24),FALSE))=FALSE,"ADMISIBLE","NO ADMISIBLE")</f>
        <v>ADMISIBLE</v>
      </c>
      <c r="AB24" s="38" t="str">
        <f>IF(OR(HLOOKUP(AB$1,Informe!$A:$FR,ROW($A24),FALSE)=0,VLOOKUP($A24,Formulario!$A:$F,6,FALSE)&lt;HLOOKUP(AB$1,Informe!$A:$FR,ROW($A24),FALSE))=FALSE,"ADMISIBLE","NO ADMISIBLE")</f>
        <v>ADMISIBLE</v>
      </c>
      <c r="AC24" s="38" t="str">
        <f>IF(OR(HLOOKUP(AC$1,Informe!$A:$FR,ROW($A24),FALSE)=0,VLOOKUP($A24,Formulario!$A:$F,6,FALSE)&lt;HLOOKUP(AC$1,Informe!$A:$FR,ROW($A24),FALSE))=FALSE,"ADMISIBLE","NO ADMISIBLE")</f>
        <v>ADMISIBLE</v>
      </c>
      <c r="AD24" s="38" t="str">
        <f>IF(OR(HLOOKUP(AD$1,Informe!$A:$FR,ROW($A24),FALSE)=0,VLOOKUP($A24,Formulario!$A:$F,6,FALSE)&lt;HLOOKUP(AD$1,Informe!$A:$FR,ROW($A24),FALSE))=FALSE,"ADMISIBLE","NO ADMISIBLE")</f>
        <v>NO ADMISIBLE</v>
      </c>
      <c r="AE24" s="38" t="str">
        <f>IF(OR(HLOOKUP(AE$1,Informe!$A:$FR,ROW($A24),FALSE)=0,VLOOKUP($A24,Formulario!$A:$F,6,FALSE)&lt;HLOOKUP(AE$1,Informe!$A:$FR,ROW($A24),FALSE))=FALSE,"ADMISIBLE","NO ADMISIBLE")</f>
        <v>ADMISIBLE</v>
      </c>
      <c r="AF24" s="38" t="str">
        <f>IF(OR(HLOOKUP(AF$1,Informe!$A:$FR,ROW($A24),FALSE)=0,VLOOKUP($A24,Formulario!$A:$F,6,FALSE)&lt;HLOOKUP(AF$1,Informe!$A:$FR,ROW($A24),FALSE))=FALSE,"ADMISIBLE","NO ADMISIBLE")</f>
        <v>ADMISIBLE</v>
      </c>
      <c r="AG24" s="38" t="str">
        <f>IF(OR(HLOOKUP(AG$1,Informe!$A:$FR,ROW($A24),FALSE)=0,VLOOKUP($A24,Formulario!$A:$F,6,FALSE)&lt;HLOOKUP(AG$1,Informe!$A:$FR,ROW($A24),FALSE))=FALSE,"ADMISIBLE","NO ADMISIBLE")</f>
        <v>ADMISIBLE</v>
      </c>
      <c r="AH24" s="38" t="str">
        <f>IF(OR(HLOOKUP(AH$1,Informe!$A:$FR,ROW($A24),FALSE)=0,VLOOKUP($A24,Formulario!$A:$F,6,FALSE)&lt;HLOOKUP(AH$1,Informe!$A:$FR,ROW($A24),FALSE))=FALSE,"ADMISIBLE","NO ADMISIBLE")</f>
        <v>ADMISIBLE</v>
      </c>
      <c r="AI24" s="38" t="str">
        <f>IF(OR(HLOOKUP(AI$1,Informe!$A:$FR,ROW($A24),FALSE)=0,VLOOKUP($A24,Formulario!$A:$F,6,FALSE)&lt;HLOOKUP(AI$1,Informe!$A:$FR,ROW($A24),FALSE))=FALSE,"ADMISIBLE","NO ADMISIBLE")</f>
        <v>ADMISIBLE</v>
      </c>
      <c r="AJ24" s="38" t="str">
        <f>IF(OR(HLOOKUP(AJ$1,Informe!$A:$FR,ROW($A24),FALSE)=0,VLOOKUP($A24,Formulario!$A:$F,6,FALSE)&lt;HLOOKUP(AJ$1,Informe!$A:$FR,ROW($A24),FALSE))=FALSE,"ADMISIBLE","NO ADMISIBLE")</f>
        <v>ADMISIBLE</v>
      </c>
      <c r="AK24" s="38" t="str">
        <f>IF(OR(HLOOKUP(AK$1,Informe!$A:$FR,ROW($A24),FALSE)=0,VLOOKUP($A24,Formulario!$A:$F,6,FALSE)&lt;HLOOKUP(AK$1,Informe!$A:$FR,ROW($A24),FALSE))=FALSE,"ADMISIBLE","NO ADMISIBLE")</f>
        <v>ADMISIBLE</v>
      </c>
      <c r="AL24" s="38" t="str">
        <f>IF(OR(HLOOKUP(AL$1,Informe!$A:$FR,ROW($A24),FALSE)=0,VLOOKUP($A24,Formulario!$A:$F,6,FALSE)&lt;HLOOKUP(AL$1,Informe!$A:$FR,ROW($A24),FALSE))=FALSE,"ADMISIBLE","NO ADMISIBLE")</f>
        <v>ADMISIBLE</v>
      </c>
      <c r="AM24" s="38" t="str">
        <f>IF(OR(HLOOKUP(AM$1,Informe!$A:$FR,ROW($A24),FALSE)=0,VLOOKUP($A24,Formulario!$A:$F,6,FALSE)&lt;HLOOKUP(AM$1,Informe!$A:$FR,ROW($A24),FALSE))=FALSE,"ADMISIBLE","NO ADMISIBLE")</f>
        <v>ADMISIBLE</v>
      </c>
      <c r="AN24" s="38" t="str">
        <f>IF(OR(HLOOKUP(AN$1,Informe!$A:$FR,ROW($A24),FALSE)=0,VLOOKUP($A24,Formulario!$A:$F,6,FALSE)&lt;HLOOKUP(AN$1,Informe!$A:$FR,ROW($A24),FALSE))=FALSE,"ADMISIBLE","NO ADMISIBLE")</f>
        <v>ADMISIBLE</v>
      </c>
      <c r="AO24" s="38" t="str">
        <f>IF(OR(HLOOKUP(AO$1,Informe!$A:$FR,ROW($A24),FALSE)=0,VLOOKUP($A24,Formulario!$A:$F,6,FALSE)&lt;HLOOKUP(AO$1,Informe!$A:$FR,ROW($A24),FALSE))=FALSE,"ADMISIBLE","NO ADMISIBLE")</f>
        <v>ADMISIBLE</v>
      </c>
      <c r="AP24" s="38" t="str">
        <f>IF(OR(HLOOKUP(AP$1,Informe!$A:$FR,ROW($A24),FALSE)=0,VLOOKUP($A24,Formulario!$A:$F,6,FALSE)&lt;HLOOKUP(AP$1,Informe!$A:$FR,ROW($A24),FALSE))=FALSE,"ADMISIBLE","NO ADMISIBLE")</f>
        <v>ADMISIBLE</v>
      </c>
      <c r="AQ24" s="38" t="str">
        <f>IF(OR(HLOOKUP(AQ$1,Informe!$A:$FR,ROW($A24),FALSE)=0,VLOOKUP($A24,Formulario!$A:$F,6,FALSE)&lt;HLOOKUP(AQ$1,Informe!$A:$FR,ROW($A24),FALSE))=FALSE,"ADMISIBLE","NO ADMISIBLE")</f>
        <v>ADMISIBLE</v>
      </c>
      <c r="AR24" s="38" t="str">
        <f>IF(OR(HLOOKUP(AR$1,Informe!$A:$FR,ROW($A24),FALSE)=0,VLOOKUP($A24,Formulario!$A:$F,6,FALSE)&lt;HLOOKUP(AR$1,Informe!$A:$FR,ROW($A24),FALSE))=FALSE,"ADMISIBLE","NO ADMISIBLE")</f>
        <v>ADMISIBLE</v>
      </c>
      <c r="AS24" s="38" t="str">
        <f>IF(OR(HLOOKUP(AS$1,Informe!$A:$FR,ROW($A24),FALSE)=0,VLOOKUP($A24,Formulario!$A:$F,6,FALSE)&lt;HLOOKUP(AS$1,Informe!$A:$FR,ROW($A24),FALSE))=FALSE,"ADMISIBLE","NO ADMISIBLE")</f>
        <v>NO ADMISIBLE</v>
      </c>
    </row>
    <row r="25" spans="1:45" ht="12.75" customHeight="1" x14ac:dyDescent="0.25">
      <c r="A25" s="22">
        <v>21</v>
      </c>
      <c r="B25" s="37" t="s">
        <v>123</v>
      </c>
      <c r="C25" s="38" t="str">
        <f>IF(OR(HLOOKUP(C$1,Informe!$A:$FR,ROW($A25),FALSE)=0,VLOOKUP($A25,Formulario!$A:$F,6,FALSE)&lt;HLOOKUP(C$1,Informe!$A:$FR,ROW($A25),FALSE))=FALSE,"ADMISIBLE","NO ADMISIBLE")</f>
        <v>ADMISIBLE</v>
      </c>
      <c r="D25" s="38" t="str">
        <f>IF(OR(HLOOKUP(D$1,Informe!$A:$FR,ROW($A25),FALSE)=0,VLOOKUP($A25,Formulario!$A:$F,6,FALSE)&lt;HLOOKUP(D$1,Informe!$A:$FR,ROW($A25),FALSE))=FALSE,"ADMISIBLE","NO ADMISIBLE")</f>
        <v>ADMISIBLE</v>
      </c>
      <c r="E25" s="38" t="str">
        <f>IF(OR(HLOOKUP(E$1,Informe!$A:$FR,ROW($A25),FALSE)=0,VLOOKUP($A25,Formulario!$A:$F,6,FALSE)&lt;HLOOKUP(E$1,Informe!$A:$FR,ROW($A25),FALSE))=FALSE,"ADMISIBLE","NO ADMISIBLE")</f>
        <v>ADMISIBLE</v>
      </c>
      <c r="F25" s="38" t="str">
        <f>IF(OR(HLOOKUP(F$1,Informe!$A:$FR,ROW($A25),FALSE)=0,VLOOKUP($A25,Formulario!$A:$F,6,FALSE)&lt;HLOOKUP(F$1,Informe!$A:$FR,ROW($A25),FALSE))=FALSE,"ADMISIBLE","NO ADMISIBLE")</f>
        <v>ADMISIBLE</v>
      </c>
      <c r="G25" s="38" t="str">
        <f>IF(OR(HLOOKUP(G$1,Informe!$A:$FR,ROW($A25),FALSE)=0,VLOOKUP($A25,Formulario!$A:$F,6,FALSE)&lt;HLOOKUP(G$1,Informe!$A:$FR,ROW($A25),FALSE))=FALSE,"ADMISIBLE","NO ADMISIBLE")</f>
        <v>ADMISIBLE</v>
      </c>
      <c r="H25" s="38" t="str">
        <f>IF(OR(HLOOKUP(H$1,Informe!$A:$FR,ROW($A25),FALSE)=0,VLOOKUP($A25,Formulario!$A:$F,6,FALSE)&lt;HLOOKUP(H$1,Informe!$A:$FR,ROW($A25),FALSE))=FALSE,"ADMISIBLE","NO ADMISIBLE")</f>
        <v>ADMISIBLE</v>
      </c>
      <c r="I25" s="38" t="str">
        <f>IF(OR(HLOOKUP(I$1,Informe!$A:$FR,ROW($A25),FALSE)=0,VLOOKUP($A25,Formulario!$A:$F,6,FALSE)&lt;HLOOKUP(I$1,Informe!$A:$FR,ROW($A25),FALSE))=FALSE,"ADMISIBLE","NO ADMISIBLE")</f>
        <v>ADMISIBLE</v>
      </c>
      <c r="J25" s="38" t="str">
        <f>IF(OR(HLOOKUP(J$1,Informe!$A:$FR,ROW($A25),FALSE)=0,VLOOKUP($A25,Formulario!$A:$F,6,FALSE)&lt;HLOOKUP(J$1,Informe!$A:$FR,ROW($A25),FALSE))=FALSE,"ADMISIBLE","NO ADMISIBLE")</f>
        <v>ADMISIBLE</v>
      </c>
      <c r="K25" s="38" t="str">
        <f>IF(OR(HLOOKUP(K$1,Informe!$A:$FR,ROW($A25),FALSE)=0,VLOOKUP($A25,Formulario!$A:$F,6,FALSE)&lt;HLOOKUP(K$1,Informe!$A:$FR,ROW($A25),FALSE))=FALSE,"ADMISIBLE","NO ADMISIBLE")</f>
        <v>ADMISIBLE</v>
      </c>
      <c r="L25" s="38" t="str">
        <f>IF(OR(HLOOKUP(L$1,Informe!$A:$FR,ROW($A25),FALSE)=0,VLOOKUP($A25,Formulario!$A:$F,6,FALSE)&lt;HLOOKUP(L$1,Informe!$A:$FR,ROW($A25),FALSE))=FALSE,"ADMISIBLE","NO ADMISIBLE")</f>
        <v>ADMISIBLE</v>
      </c>
      <c r="M25" s="38" t="str">
        <f>IF(OR(HLOOKUP(M$1,Informe!$A:$FR,ROW($A25),FALSE)=0,VLOOKUP($A25,Formulario!$A:$F,6,FALSE)&lt;HLOOKUP(M$1,Informe!$A:$FR,ROW($A25),FALSE))=FALSE,"ADMISIBLE","NO ADMISIBLE")</f>
        <v>ADMISIBLE</v>
      </c>
      <c r="N25" s="38" t="str">
        <f>IF(OR(HLOOKUP(N$1,Informe!$A:$FR,ROW($A25),FALSE)=0,VLOOKUP($A25,Formulario!$A:$F,6,FALSE)&lt;HLOOKUP(N$1,Informe!$A:$FR,ROW($A25),FALSE))=FALSE,"ADMISIBLE","NO ADMISIBLE")</f>
        <v>ADMISIBLE</v>
      </c>
      <c r="O25" s="38" t="str">
        <f>IF(OR(HLOOKUP(O$1,Informe!$A:$FR,ROW($A25),FALSE)=0,VLOOKUP($A25,Formulario!$A:$F,6,FALSE)&lt;HLOOKUP(O$1,Informe!$A:$FR,ROW($A25),FALSE))=FALSE,"ADMISIBLE","NO ADMISIBLE")</f>
        <v>ADMISIBLE</v>
      </c>
      <c r="P25" s="38" t="str">
        <f>IF(OR(HLOOKUP(P$1,Informe!$A:$FR,ROW($A25),FALSE)=0,VLOOKUP($A25,Formulario!$A:$F,6,FALSE)&lt;HLOOKUP(P$1,Informe!$A:$FR,ROW($A25),FALSE))=FALSE,"ADMISIBLE","NO ADMISIBLE")</f>
        <v>ADMISIBLE</v>
      </c>
      <c r="Q25" s="38" t="str">
        <f>IF(OR(HLOOKUP(Q$1,Informe!$A:$FR,ROW($A25),FALSE)=0,VLOOKUP($A25,Formulario!$A:$F,6,FALSE)&lt;HLOOKUP(Q$1,Informe!$A:$FR,ROW($A25),FALSE))=FALSE,"ADMISIBLE","NO ADMISIBLE")</f>
        <v>ADMISIBLE</v>
      </c>
      <c r="R25" s="38" t="str">
        <f>IF(OR(HLOOKUP(R$1,Informe!$A:$FR,ROW($A25),FALSE)=0,VLOOKUP($A25,Formulario!$A:$F,6,FALSE)&lt;HLOOKUP(R$1,Informe!$A:$FR,ROW($A25),FALSE))=FALSE,"ADMISIBLE","NO ADMISIBLE")</f>
        <v>ADMISIBLE</v>
      </c>
      <c r="S25" s="38" t="str">
        <f>IF(OR(HLOOKUP(S$1,Informe!$A:$FR,ROW($A25),FALSE)=0,VLOOKUP($A25,Formulario!$A:$F,6,FALSE)&lt;HLOOKUP(S$1,Informe!$A:$FR,ROW($A25),FALSE))=FALSE,"ADMISIBLE","NO ADMISIBLE")</f>
        <v>ADMISIBLE</v>
      </c>
      <c r="T25" s="38" t="str">
        <f>IF(OR(HLOOKUP(T$1,Informe!$A:$FR,ROW($A25),FALSE)=0,VLOOKUP($A25,Formulario!$A:$F,6,FALSE)&lt;HLOOKUP(T$1,Informe!$A:$FR,ROW($A25),FALSE))=FALSE,"ADMISIBLE","NO ADMISIBLE")</f>
        <v>ADMISIBLE</v>
      </c>
      <c r="U25" s="38" t="str">
        <f>IF(OR(HLOOKUP(U$1,Informe!$A:$FR,ROW($A25),FALSE)=0,VLOOKUP($A25,Formulario!$A:$F,6,FALSE)&lt;HLOOKUP(U$1,Informe!$A:$FR,ROW($A25),FALSE))=FALSE,"ADMISIBLE","NO ADMISIBLE")</f>
        <v>ADMISIBLE</v>
      </c>
      <c r="V25" s="38" t="str">
        <f>IF(OR(HLOOKUP(V$1,Informe!$A:$FR,ROW($A25),FALSE)=0,VLOOKUP($A25,Formulario!$A:$F,6,FALSE)&lt;HLOOKUP(V$1,Informe!$A:$FR,ROW($A25),FALSE))=FALSE,"ADMISIBLE","NO ADMISIBLE")</f>
        <v>ADMISIBLE</v>
      </c>
      <c r="W25" s="38" t="str">
        <f>IF(OR(HLOOKUP(W$1,Informe!$A:$FR,ROW($A25),FALSE)=0,VLOOKUP($A25,Formulario!$A:$F,6,FALSE)&lt;HLOOKUP(W$1,Informe!$A:$FR,ROW($A25),FALSE))=FALSE,"ADMISIBLE","NO ADMISIBLE")</f>
        <v>NO ADMISIBLE</v>
      </c>
      <c r="X25" s="38" t="str">
        <f>IF(OR(HLOOKUP(X$1,Informe!$A:$FR,ROW($A25),FALSE)=0,VLOOKUP($A25,Formulario!$A:$F,6,FALSE)&lt;HLOOKUP(X$1,Informe!$A:$FR,ROW($A25),FALSE))=FALSE,"ADMISIBLE","NO ADMISIBLE")</f>
        <v>NO ADMISIBLE</v>
      </c>
      <c r="Y25" s="38" t="str">
        <f>IF(OR(HLOOKUP(Y$1,Informe!$A:$FR,ROW($A25),FALSE)=0,VLOOKUP($A25,Formulario!$A:$F,6,FALSE)&lt;HLOOKUP(Y$1,Informe!$A:$FR,ROW($A25),FALSE))=FALSE,"ADMISIBLE","NO ADMISIBLE")</f>
        <v>ADMISIBLE</v>
      </c>
      <c r="Z25" s="38" t="str">
        <f>IF(OR(HLOOKUP(Z$1,Informe!$A:$FR,ROW($A25),FALSE)=0,VLOOKUP($A25,Formulario!$A:$F,6,FALSE)&lt;HLOOKUP(Z$1,Informe!$A:$FR,ROW($A25),FALSE))=FALSE,"ADMISIBLE","NO ADMISIBLE")</f>
        <v>ADMISIBLE</v>
      </c>
      <c r="AA25" s="38" t="str">
        <f>IF(OR(HLOOKUP(AA$1,Informe!$A:$FR,ROW($A25),FALSE)=0,VLOOKUP($A25,Formulario!$A:$F,6,FALSE)&lt;HLOOKUP(AA$1,Informe!$A:$FR,ROW($A25),FALSE))=FALSE,"ADMISIBLE","NO ADMISIBLE")</f>
        <v>ADMISIBLE</v>
      </c>
      <c r="AB25" s="38" t="str">
        <f>IF(OR(HLOOKUP(AB$1,Informe!$A:$FR,ROW($A25),FALSE)=0,VLOOKUP($A25,Formulario!$A:$F,6,FALSE)&lt;HLOOKUP(AB$1,Informe!$A:$FR,ROW($A25),FALSE))=FALSE,"ADMISIBLE","NO ADMISIBLE")</f>
        <v>ADMISIBLE</v>
      </c>
      <c r="AC25" s="38" t="str">
        <f>IF(OR(HLOOKUP(AC$1,Informe!$A:$FR,ROW($A25),FALSE)=0,VLOOKUP($A25,Formulario!$A:$F,6,FALSE)&lt;HLOOKUP(AC$1,Informe!$A:$FR,ROW($A25),FALSE))=FALSE,"ADMISIBLE","NO ADMISIBLE")</f>
        <v>ADMISIBLE</v>
      </c>
      <c r="AD25" s="38" t="str">
        <f>IF(OR(HLOOKUP(AD$1,Informe!$A:$FR,ROW($A25),FALSE)=0,VLOOKUP($A25,Formulario!$A:$F,6,FALSE)&lt;HLOOKUP(AD$1,Informe!$A:$FR,ROW($A25),FALSE))=FALSE,"ADMISIBLE","NO ADMISIBLE")</f>
        <v>NO ADMISIBLE</v>
      </c>
      <c r="AE25" s="38" t="str">
        <f>IF(OR(HLOOKUP(AE$1,Informe!$A:$FR,ROW($A25),FALSE)=0,VLOOKUP($A25,Formulario!$A:$F,6,FALSE)&lt;HLOOKUP(AE$1,Informe!$A:$FR,ROW($A25),FALSE))=FALSE,"ADMISIBLE","NO ADMISIBLE")</f>
        <v>ADMISIBLE</v>
      </c>
      <c r="AF25" s="38" t="str">
        <f>IF(OR(HLOOKUP(AF$1,Informe!$A:$FR,ROW($A25),FALSE)=0,VLOOKUP($A25,Formulario!$A:$F,6,FALSE)&lt;HLOOKUP(AF$1,Informe!$A:$FR,ROW($A25),FALSE))=FALSE,"ADMISIBLE","NO ADMISIBLE")</f>
        <v>ADMISIBLE</v>
      </c>
      <c r="AG25" s="38" t="str">
        <f>IF(OR(HLOOKUP(AG$1,Informe!$A:$FR,ROW($A25),FALSE)=0,VLOOKUP($A25,Formulario!$A:$F,6,FALSE)&lt;HLOOKUP(AG$1,Informe!$A:$FR,ROW($A25),FALSE))=FALSE,"ADMISIBLE","NO ADMISIBLE")</f>
        <v>ADMISIBLE</v>
      </c>
      <c r="AH25" s="38" t="str">
        <f>IF(OR(HLOOKUP(AH$1,Informe!$A:$FR,ROW($A25),FALSE)=0,VLOOKUP($A25,Formulario!$A:$F,6,FALSE)&lt;HLOOKUP(AH$1,Informe!$A:$FR,ROW($A25),FALSE))=FALSE,"ADMISIBLE","NO ADMISIBLE")</f>
        <v>ADMISIBLE</v>
      </c>
      <c r="AI25" s="38" t="str">
        <f>IF(OR(HLOOKUP(AI$1,Informe!$A:$FR,ROW($A25),FALSE)=0,VLOOKUP($A25,Formulario!$A:$F,6,FALSE)&lt;HLOOKUP(AI$1,Informe!$A:$FR,ROW($A25),FALSE))=FALSE,"ADMISIBLE","NO ADMISIBLE")</f>
        <v>ADMISIBLE</v>
      </c>
      <c r="AJ25" s="38" t="str">
        <f>IF(OR(HLOOKUP(AJ$1,Informe!$A:$FR,ROW($A25),FALSE)=0,VLOOKUP($A25,Formulario!$A:$F,6,FALSE)&lt;HLOOKUP(AJ$1,Informe!$A:$FR,ROW($A25),FALSE))=FALSE,"ADMISIBLE","NO ADMISIBLE")</f>
        <v>ADMISIBLE</v>
      </c>
      <c r="AK25" s="38" t="str">
        <f>IF(OR(HLOOKUP(AK$1,Informe!$A:$FR,ROW($A25),FALSE)=0,VLOOKUP($A25,Formulario!$A:$F,6,FALSE)&lt;HLOOKUP(AK$1,Informe!$A:$FR,ROW($A25),FALSE))=FALSE,"ADMISIBLE","NO ADMISIBLE")</f>
        <v>ADMISIBLE</v>
      </c>
      <c r="AL25" s="38" t="str">
        <f>IF(OR(HLOOKUP(AL$1,Informe!$A:$FR,ROW($A25),FALSE)=0,VLOOKUP($A25,Formulario!$A:$F,6,FALSE)&lt;HLOOKUP(AL$1,Informe!$A:$FR,ROW($A25),FALSE))=FALSE,"ADMISIBLE","NO ADMISIBLE")</f>
        <v>ADMISIBLE</v>
      </c>
      <c r="AM25" s="38" t="str">
        <f>IF(OR(HLOOKUP(AM$1,Informe!$A:$FR,ROW($A25),FALSE)=0,VLOOKUP($A25,Formulario!$A:$F,6,FALSE)&lt;HLOOKUP(AM$1,Informe!$A:$FR,ROW($A25),FALSE))=FALSE,"ADMISIBLE","NO ADMISIBLE")</f>
        <v>ADMISIBLE</v>
      </c>
      <c r="AN25" s="38" t="str">
        <f>IF(OR(HLOOKUP(AN$1,Informe!$A:$FR,ROW($A25),FALSE)=0,VLOOKUP($A25,Formulario!$A:$F,6,FALSE)&lt;HLOOKUP(AN$1,Informe!$A:$FR,ROW($A25),FALSE))=FALSE,"ADMISIBLE","NO ADMISIBLE")</f>
        <v>ADMISIBLE</v>
      </c>
      <c r="AO25" s="38" t="str">
        <f>IF(OR(HLOOKUP(AO$1,Informe!$A:$FR,ROW($A25),FALSE)=0,VLOOKUP($A25,Formulario!$A:$F,6,FALSE)&lt;HLOOKUP(AO$1,Informe!$A:$FR,ROW($A25),FALSE))=FALSE,"ADMISIBLE","NO ADMISIBLE")</f>
        <v>ADMISIBLE</v>
      </c>
      <c r="AP25" s="38" t="str">
        <f>IF(OR(HLOOKUP(AP$1,Informe!$A:$FR,ROW($A25),FALSE)=0,VLOOKUP($A25,Formulario!$A:$F,6,FALSE)&lt;HLOOKUP(AP$1,Informe!$A:$FR,ROW($A25),FALSE))=FALSE,"ADMISIBLE","NO ADMISIBLE")</f>
        <v>ADMISIBLE</v>
      </c>
      <c r="AQ25" s="38" t="str">
        <f>IF(OR(HLOOKUP(AQ$1,Informe!$A:$FR,ROW($A25),FALSE)=0,VLOOKUP($A25,Formulario!$A:$F,6,FALSE)&lt;HLOOKUP(AQ$1,Informe!$A:$FR,ROW($A25),FALSE))=FALSE,"ADMISIBLE","NO ADMISIBLE")</f>
        <v>ADMISIBLE</v>
      </c>
      <c r="AR25" s="38" t="str">
        <f>IF(OR(HLOOKUP(AR$1,Informe!$A:$FR,ROW($A25),FALSE)=0,VLOOKUP($A25,Formulario!$A:$F,6,FALSE)&lt;HLOOKUP(AR$1,Informe!$A:$FR,ROW($A25),FALSE))=FALSE,"ADMISIBLE","NO ADMISIBLE")</f>
        <v>ADMISIBLE</v>
      </c>
      <c r="AS25" s="38" t="str">
        <f>IF(OR(HLOOKUP(AS$1,Informe!$A:$FR,ROW($A25),FALSE)=0,VLOOKUP($A25,Formulario!$A:$F,6,FALSE)&lt;HLOOKUP(AS$1,Informe!$A:$FR,ROW($A25),FALSE))=FALSE,"ADMISIBLE","NO ADMISIBLE")</f>
        <v>NO ADMISIBLE</v>
      </c>
    </row>
    <row r="26" spans="1:45" ht="12.75" customHeight="1" x14ac:dyDescent="0.25">
      <c r="A26" s="22">
        <v>22</v>
      </c>
      <c r="B26" s="37" t="s">
        <v>124</v>
      </c>
      <c r="C26" s="38" t="str">
        <f>IF(OR(HLOOKUP(C$1,Informe!$A:$FR,ROW($A26),FALSE)=0,VLOOKUP($A26,Formulario!$A:$F,6,FALSE)&lt;HLOOKUP(C$1,Informe!$A:$FR,ROW($A26),FALSE))=FALSE,"ADMISIBLE","NO ADMISIBLE")</f>
        <v>ADMISIBLE</v>
      </c>
      <c r="D26" s="38" t="str">
        <f>IF(OR(HLOOKUP(D$1,Informe!$A:$FR,ROW($A26),FALSE)=0,VLOOKUP($A26,Formulario!$A:$F,6,FALSE)&lt;HLOOKUP(D$1,Informe!$A:$FR,ROW($A26),FALSE))=FALSE,"ADMISIBLE","NO ADMISIBLE")</f>
        <v>ADMISIBLE</v>
      </c>
      <c r="E26" s="38" t="str">
        <f>IF(OR(HLOOKUP(E$1,Informe!$A:$FR,ROW($A26),FALSE)=0,VLOOKUP($A26,Formulario!$A:$F,6,FALSE)&lt;HLOOKUP(E$1,Informe!$A:$FR,ROW($A26),FALSE))=FALSE,"ADMISIBLE","NO ADMISIBLE")</f>
        <v>ADMISIBLE</v>
      </c>
      <c r="F26" s="38" t="str">
        <f>IF(OR(HLOOKUP(F$1,Informe!$A:$FR,ROW($A26),FALSE)=0,VLOOKUP($A26,Formulario!$A:$F,6,FALSE)&lt;HLOOKUP(F$1,Informe!$A:$FR,ROW($A26),FALSE))=FALSE,"ADMISIBLE","NO ADMISIBLE")</f>
        <v>ADMISIBLE</v>
      </c>
      <c r="G26" s="38" t="str">
        <f>IF(OR(HLOOKUP(G$1,Informe!$A:$FR,ROW($A26),FALSE)=0,VLOOKUP($A26,Formulario!$A:$F,6,FALSE)&lt;HLOOKUP(G$1,Informe!$A:$FR,ROW($A26),FALSE))=FALSE,"ADMISIBLE","NO ADMISIBLE")</f>
        <v>ADMISIBLE</v>
      </c>
      <c r="H26" s="38" t="str">
        <f>IF(OR(HLOOKUP(H$1,Informe!$A:$FR,ROW($A26),FALSE)=0,VLOOKUP($A26,Formulario!$A:$F,6,FALSE)&lt;HLOOKUP(H$1,Informe!$A:$FR,ROW($A26),FALSE))=FALSE,"ADMISIBLE","NO ADMISIBLE")</f>
        <v>ADMISIBLE</v>
      </c>
      <c r="I26" s="38" t="str">
        <f>IF(OR(HLOOKUP(I$1,Informe!$A:$FR,ROW($A26),FALSE)=0,VLOOKUP($A26,Formulario!$A:$F,6,FALSE)&lt;HLOOKUP(I$1,Informe!$A:$FR,ROW($A26),FALSE))=FALSE,"ADMISIBLE","NO ADMISIBLE")</f>
        <v>ADMISIBLE</v>
      </c>
      <c r="J26" s="38" t="str">
        <f>IF(OR(HLOOKUP(J$1,Informe!$A:$FR,ROW($A26),FALSE)=0,VLOOKUP($A26,Formulario!$A:$F,6,FALSE)&lt;HLOOKUP(J$1,Informe!$A:$FR,ROW($A26),FALSE))=FALSE,"ADMISIBLE","NO ADMISIBLE")</f>
        <v>ADMISIBLE</v>
      </c>
      <c r="K26" s="38" t="str">
        <f>IF(OR(HLOOKUP(K$1,Informe!$A:$FR,ROW($A26),FALSE)=0,VLOOKUP($A26,Formulario!$A:$F,6,FALSE)&lt;HLOOKUP(K$1,Informe!$A:$FR,ROW($A26),FALSE))=FALSE,"ADMISIBLE","NO ADMISIBLE")</f>
        <v>ADMISIBLE</v>
      </c>
      <c r="L26" s="38" t="str">
        <f>IF(OR(HLOOKUP(L$1,Informe!$A:$FR,ROW($A26),FALSE)=0,VLOOKUP($A26,Formulario!$A:$F,6,FALSE)&lt;HLOOKUP(L$1,Informe!$A:$FR,ROW($A26),FALSE))=FALSE,"ADMISIBLE","NO ADMISIBLE")</f>
        <v>ADMISIBLE</v>
      </c>
      <c r="M26" s="38" t="str">
        <f>IF(OR(HLOOKUP(M$1,Informe!$A:$FR,ROW($A26),FALSE)=0,VLOOKUP($A26,Formulario!$A:$F,6,FALSE)&lt;HLOOKUP(M$1,Informe!$A:$FR,ROW($A26),FALSE))=FALSE,"ADMISIBLE","NO ADMISIBLE")</f>
        <v>ADMISIBLE</v>
      </c>
      <c r="N26" s="38" t="str">
        <f>IF(OR(HLOOKUP(N$1,Informe!$A:$FR,ROW($A26),FALSE)=0,VLOOKUP($A26,Formulario!$A:$F,6,FALSE)&lt;HLOOKUP(N$1,Informe!$A:$FR,ROW($A26),FALSE))=FALSE,"ADMISIBLE","NO ADMISIBLE")</f>
        <v>ADMISIBLE</v>
      </c>
      <c r="O26" s="38" t="str">
        <f>IF(OR(HLOOKUP(O$1,Informe!$A:$FR,ROW($A26),FALSE)=0,VLOOKUP($A26,Formulario!$A:$F,6,FALSE)&lt;HLOOKUP(O$1,Informe!$A:$FR,ROW($A26),FALSE))=FALSE,"ADMISIBLE","NO ADMISIBLE")</f>
        <v>ADMISIBLE</v>
      </c>
      <c r="P26" s="38" t="str">
        <f>IF(OR(HLOOKUP(P$1,Informe!$A:$FR,ROW($A26),FALSE)=0,VLOOKUP($A26,Formulario!$A:$F,6,FALSE)&lt;HLOOKUP(P$1,Informe!$A:$FR,ROW($A26),FALSE))=FALSE,"ADMISIBLE","NO ADMISIBLE")</f>
        <v>ADMISIBLE</v>
      </c>
      <c r="Q26" s="38" t="str">
        <f>IF(OR(HLOOKUP(Q$1,Informe!$A:$FR,ROW($A26),FALSE)=0,VLOOKUP($A26,Formulario!$A:$F,6,FALSE)&lt;HLOOKUP(Q$1,Informe!$A:$FR,ROW($A26),FALSE))=FALSE,"ADMISIBLE","NO ADMISIBLE")</f>
        <v>ADMISIBLE</v>
      </c>
      <c r="R26" s="38" t="str">
        <f>IF(OR(HLOOKUP(R$1,Informe!$A:$FR,ROW($A26),FALSE)=0,VLOOKUP($A26,Formulario!$A:$F,6,FALSE)&lt;HLOOKUP(R$1,Informe!$A:$FR,ROW($A26),FALSE))=FALSE,"ADMISIBLE","NO ADMISIBLE")</f>
        <v>ADMISIBLE</v>
      </c>
      <c r="S26" s="38" t="str">
        <f>IF(OR(HLOOKUP(S$1,Informe!$A:$FR,ROW($A26),FALSE)=0,VLOOKUP($A26,Formulario!$A:$F,6,FALSE)&lt;HLOOKUP(S$1,Informe!$A:$FR,ROW($A26),FALSE))=FALSE,"ADMISIBLE","NO ADMISIBLE")</f>
        <v>ADMISIBLE</v>
      </c>
      <c r="T26" s="38" t="str">
        <f>IF(OR(HLOOKUP(T$1,Informe!$A:$FR,ROW($A26),FALSE)=0,VLOOKUP($A26,Formulario!$A:$F,6,FALSE)&lt;HLOOKUP(T$1,Informe!$A:$FR,ROW($A26),FALSE))=FALSE,"ADMISIBLE","NO ADMISIBLE")</f>
        <v>ADMISIBLE</v>
      </c>
      <c r="U26" s="38" t="str">
        <f>IF(OR(HLOOKUP(U$1,Informe!$A:$FR,ROW($A26),FALSE)=0,VLOOKUP($A26,Formulario!$A:$F,6,FALSE)&lt;HLOOKUP(U$1,Informe!$A:$FR,ROW($A26),FALSE))=FALSE,"ADMISIBLE","NO ADMISIBLE")</f>
        <v>ADMISIBLE</v>
      </c>
      <c r="V26" s="38" t="str">
        <f>IF(OR(HLOOKUP(V$1,Informe!$A:$FR,ROW($A26),FALSE)=0,VLOOKUP($A26,Formulario!$A:$F,6,FALSE)&lt;HLOOKUP(V$1,Informe!$A:$FR,ROW($A26),FALSE))=FALSE,"ADMISIBLE","NO ADMISIBLE")</f>
        <v>ADMISIBLE</v>
      </c>
      <c r="W26" s="38" t="str">
        <f>IF(OR(HLOOKUP(W$1,Informe!$A:$FR,ROW($A26),FALSE)=0,VLOOKUP($A26,Formulario!$A:$F,6,FALSE)&lt;HLOOKUP(W$1,Informe!$A:$FR,ROW($A26),FALSE))=FALSE,"ADMISIBLE","NO ADMISIBLE")</f>
        <v>NO ADMISIBLE</v>
      </c>
      <c r="X26" s="38" t="str">
        <f>IF(OR(HLOOKUP(X$1,Informe!$A:$FR,ROW($A26),FALSE)=0,VLOOKUP($A26,Formulario!$A:$F,6,FALSE)&lt;HLOOKUP(X$1,Informe!$A:$FR,ROW($A26),FALSE))=FALSE,"ADMISIBLE","NO ADMISIBLE")</f>
        <v>NO ADMISIBLE</v>
      </c>
      <c r="Y26" s="38" t="str">
        <f>IF(OR(HLOOKUP(Y$1,Informe!$A:$FR,ROW($A26),FALSE)=0,VLOOKUP($A26,Formulario!$A:$F,6,FALSE)&lt;HLOOKUP(Y$1,Informe!$A:$FR,ROW($A26),FALSE))=FALSE,"ADMISIBLE","NO ADMISIBLE")</f>
        <v>ADMISIBLE</v>
      </c>
      <c r="Z26" s="38" t="str">
        <f>IF(OR(HLOOKUP(Z$1,Informe!$A:$FR,ROW($A26),FALSE)=0,VLOOKUP($A26,Formulario!$A:$F,6,FALSE)&lt;HLOOKUP(Z$1,Informe!$A:$FR,ROW($A26),FALSE))=FALSE,"ADMISIBLE","NO ADMISIBLE")</f>
        <v>ADMISIBLE</v>
      </c>
      <c r="AA26" s="38" t="str">
        <f>IF(OR(HLOOKUP(AA$1,Informe!$A:$FR,ROW($A26),FALSE)=0,VLOOKUP($A26,Formulario!$A:$F,6,FALSE)&lt;HLOOKUP(AA$1,Informe!$A:$FR,ROW($A26),FALSE))=FALSE,"ADMISIBLE","NO ADMISIBLE")</f>
        <v>ADMISIBLE</v>
      </c>
      <c r="AB26" s="38" t="str">
        <f>IF(OR(HLOOKUP(AB$1,Informe!$A:$FR,ROW($A26),FALSE)=0,VLOOKUP($A26,Formulario!$A:$F,6,FALSE)&lt;HLOOKUP(AB$1,Informe!$A:$FR,ROW($A26),FALSE))=FALSE,"ADMISIBLE","NO ADMISIBLE")</f>
        <v>ADMISIBLE</v>
      </c>
      <c r="AC26" s="38" t="str">
        <f>IF(OR(HLOOKUP(AC$1,Informe!$A:$FR,ROW($A26),FALSE)=0,VLOOKUP($A26,Formulario!$A:$F,6,FALSE)&lt;HLOOKUP(AC$1,Informe!$A:$FR,ROW($A26),FALSE))=FALSE,"ADMISIBLE","NO ADMISIBLE")</f>
        <v>ADMISIBLE</v>
      </c>
      <c r="AD26" s="38" t="str">
        <f>IF(OR(HLOOKUP(AD$1,Informe!$A:$FR,ROW($A26),FALSE)=0,VLOOKUP($A26,Formulario!$A:$F,6,FALSE)&lt;HLOOKUP(AD$1,Informe!$A:$FR,ROW($A26),FALSE))=FALSE,"ADMISIBLE","NO ADMISIBLE")</f>
        <v>NO ADMISIBLE</v>
      </c>
      <c r="AE26" s="38" t="str">
        <f>IF(OR(HLOOKUP(AE$1,Informe!$A:$FR,ROW($A26),FALSE)=0,VLOOKUP($A26,Formulario!$A:$F,6,FALSE)&lt;HLOOKUP(AE$1,Informe!$A:$FR,ROW($A26),FALSE))=FALSE,"ADMISIBLE","NO ADMISIBLE")</f>
        <v>ADMISIBLE</v>
      </c>
      <c r="AF26" s="38" t="str">
        <f>IF(OR(HLOOKUP(AF$1,Informe!$A:$FR,ROW($A26),FALSE)=0,VLOOKUP($A26,Formulario!$A:$F,6,FALSE)&lt;HLOOKUP(AF$1,Informe!$A:$FR,ROW($A26),FALSE))=FALSE,"ADMISIBLE","NO ADMISIBLE")</f>
        <v>ADMISIBLE</v>
      </c>
      <c r="AG26" s="38" t="str">
        <f>IF(OR(HLOOKUP(AG$1,Informe!$A:$FR,ROW($A26),FALSE)=0,VLOOKUP($A26,Formulario!$A:$F,6,FALSE)&lt;HLOOKUP(AG$1,Informe!$A:$FR,ROW($A26),FALSE))=FALSE,"ADMISIBLE","NO ADMISIBLE")</f>
        <v>ADMISIBLE</v>
      </c>
      <c r="AH26" s="38" t="str">
        <f>IF(OR(HLOOKUP(AH$1,Informe!$A:$FR,ROW($A26),FALSE)=0,VLOOKUP($A26,Formulario!$A:$F,6,FALSE)&lt;HLOOKUP(AH$1,Informe!$A:$FR,ROW($A26),FALSE))=FALSE,"ADMISIBLE","NO ADMISIBLE")</f>
        <v>ADMISIBLE</v>
      </c>
      <c r="AI26" s="38" t="str">
        <f>IF(OR(HLOOKUP(AI$1,Informe!$A:$FR,ROW($A26),FALSE)=0,VLOOKUP($A26,Formulario!$A:$F,6,FALSE)&lt;HLOOKUP(AI$1,Informe!$A:$FR,ROW($A26),FALSE))=FALSE,"ADMISIBLE","NO ADMISIBLE")</f>
        <v>ADMISIBLE</v>
      </c>
      <c r="AJ26" s="38" t="str">
        <f>IF(OR(HLOOKUP(AJ$1,Informe!$A:$FR,ROW($A26),FALSE)=0,VLOOKUP($A26,Formulario!$A:$F,6,FALSE)&lt;HLOOKUP(AJ$1,Informe!$A:$FR,ROW($A26),FALSE))=FALSE,"ADMISIBLE","NO ADMISIBLE")</f>
        <v>ADMISIBLE</v>
      </c>
      <c r="AK26" s="38" t="str">
        <f>IF(OR(HLOOKUP(AK$1,Informe!$A:$FR,ROW($A26),FALSE)=0,VLOOKUP($A26,Formulario!$A:$F,6,FALSE)&lt;HLOOKUP(AK$1,Informe!$A:$FR,ROW($A26),FALSE))=FALSE,"ADMISIBLE","NO ADMISIBLE")</f>
        <v>ADMISIBLE</v>
      </c>
      <c r="AL26" s="38" t="str">
        <f>IF(OR(HLOOKUP(AL$1,Informe!$A:$FR,ROW($A26),FALSE)=0,VLOOKUP($A26,Formulario!$A:$F,6,FALSE)&lt;HLOOKUP(AL$1,Informe!$A:$FR,ROW($A26),FALSE))=FALSE,"ADMISIBLE","NO ADMISIBLE")</f>
        <v>ADMISIBLE</v>
      </c>
      <c r="AM26" s="38" t="str">
        <f>IF(OR(HLOOKUP(AM$1,Informe!$A:$FR,ROW($A26),FALSE)=0,VLOOKUP($A26,Formulario!$A:$F,6,FALSE)&lt;HLOOKUP(AM$1,Informe!$A:$FR,ROW($A26),FALSE))=FALSE,"ADMISIBLE","NO ADMISIBLE")</f>
        <v>ADMISIBLE</v>
      </c>
      <c r="AN26" s="38" t="str">
        <f>IF(OR(HLOOKUP(AN$1,Informe!$A:$FR,ROW($A26),FALSE)=0,VLOOKUP($A26,Formulario!$A:$F,6,FALSE)&lt;HLOOKUP(AN$1,Informe!$A:$FR,ROW($A26),FALSE))=FALSE,"ADMISIBLE","NO ADMISIBLE")</f>
        <v>ADMISIBLE</v>
      </c>
      <c r="AO26" s="38" t="str">
        <f>IF(OR(HLOOKUP(AO$1,Informe!$A:$FR,ROW($A26),FALSE)=0,VLOOKUP($A26,Formulario!$A:$F,6,FALSE)&lt;HLOOKUP(AO$1,Informe!$A:$FR,ROW($A26),FALSE))=FALSE,"ADMISIBLE","NO ADMISIBLE")</f>
        <v>ADMISIBLE</v>
      </c>
      <c r="AP26" s="38" t="str">
        <f>IF(OR(HLOOKUP(AP$1,Informe!$A:$FR,ROW($A26),FALSE)=0,VLOOKUP($A26,Formulario!$A:$F,6,FALSE)&lt;HLOOKUP(AP$1,Informe!$A:$FR,ROW($A26),FALSE))=FALSE,"ADMISIBLE","NO ADMISIBLE")</f>
        <v>ADMISIBLE</v>
      </c>
      <c r="AQ26" s="38" t="str">
        <f>IF(OR(HLOOKUP(AQ$1,Informe!$A:$FR,ROW($A26),FALSE)=0,VLOOKUP($A26,Formulario!$A:$F,6,FALSE)&lt;HLOOKUP(AQ$1,Informe!$A:$FR,ROW($A26),FALSE))=FALSE,"ADMISIBLE","NO ADMISIBLE")</f>
        <v>ADMISIBLE</v>
      </c>
      <c r="AR26" s="38" t="str">
        <f>IF(OR(HLOOKUP(AR$1,Informe!$A:$FR,ROW($A26),FALSE)=0,VLOOKUP($A26,Formulario!$A:$F,6,FALSE)&lt;HLOOKUP(AR$1,Informe!$A:$FR,ROW($A26),FALSE))=FALSE,"ADMISIBLE","NO ADMISIBLE")</f>
        <v>ADMISIBLE</v>
      </c>
      <c r="AS26" s="38" t="str">
        <f>IF(OR(HLOOKUP(AS$1,Informe!$A:$FR,ROW($A26),FALSE)=0,VLOOKUP($A26,Formulario!$A:$F,6,FALSE)&lt;HLOOKUP(AS$1,Informe!$A:$FR,ROW($A26),FALSE))=FALSE,"ADMISIBLE","NO ADMISIBLE")</f>
        <v>NO ADMISIBLE</v>
      </c>
    </row>
    <row r="27" spans="1:45" ht="12.75" customHeight="1" x14ac:dyDescent="0.25">
      <c r="A27" s="22">
        <v>23</v>
      </c>
      <c r="B27" s="37" t="s">
        <v>125</v>
      </c>
      <c r="C27" s="38" t="str">
        <f>IF(OR(HLOOKUP(C$1,Informe!$A:$FR,ROW($A27),FALSE)=0,VLOOKUP($A27,Formulario!$A:$F,6,FALSE)&lt;HLOOKUP(C$1,Informe!$A:$FR,ROW($A27),FALSE))=FALSE,"ADMISIBLE","NO ADMISIBLE")</f>
        <v>ADMISIBLE</v>
      </c>
      <c r="D27" s="38" t="str">
        <f>IF(OR(HLOOKUP(D$1,Informe!$A:$FR,ROW($A27),FALSE)=0,VLOOKUP($A27,Formulario!$A:$F,6,FALSE)&lt;HLOOKUP(D$1,Informe!$A:$FR,ROW($A27),FALSE))=FALSE,"ADMISIBLE","NO ADMISIBLE")</f>
        <v>ADMISIBLE</v>
      </c>
      <c r="E27" s="38" t="str">
        <f>IF(OR(HLOOKUP(E$1,Informe!$A:$FR,ROW($A27),FALSE)=0,VLOOKUP($A27,Formulario!$A:$F,6,FALSE)&lt;HLOOKUP(E$1,Informe!$A:$FR,ROW($A27),FALSE))=FALSE,"ADMISIBLE","NO ADMISIBLE")</f>
        <v>ADMISIBLE</v>
      </c>
      <c r="F27" s="38" t="str">
        <f>IF(OR(HLOOKUP(F$1,Informe!$A:$FR,ROW($A27),FALSE)=0,VLOOKUP($A27,Formulario!$A:$F,6,FALSE)&lt;HLOOKUP(F$1,Informe!$A:$FR,ROW($A27),FALSE))=FALSE,"ADMISIBLE","NO ADMISIBLE")</f>
        <v>ADMISIBLE</v>
      </c>
      <c r="G27" s="38" t="str">
        <f>IF(OR(HLOOKUP(G$1,Informe!$A:$FR,ROW($A27),FALSE)=0,VLOOKUP($A27,Formulario!$A:$F,6,FALSE)&lt;HLOOKUP(G$1,Informe!$A:$FR,ROW($A27),FALSE))=FALSE,"ADMISIBLE","NO ADMISIBLE")</f>
        <v>ADMISIBLE</v>
      </c>
      <c r="H27" s="38" t="str">
        <f>IF(OR(HLOOKUP(H$1,Informe!$A:$FR,ROW($A27),FALSE)=0,VLOOKUP($A27,Formulario!$A:$F,6,FALSE)&lt;HLOOKUP(H$1,Informe!$A:$FR,ROW($A27),FALSE))=FALSE,"ADMISIBLE","NO ADMISIBLE")</f>
        <v>ADMISIBLE</v>
      </c>
      <c r="I27" s="38" t="str">
        <f>IF(OR(HLOOKUP(I$1,Informe!$A:$FR,ROW($A27),FALSE)=0,VLOOKUP($A27,Formulario!$A:$F,6,FALSE)&lt;HLOOKUP(I$1,Informe!$A:$FR,ROW($A27),FALSE))=FALSE,"ADMISIBLE","NO ADMISIBLE")</f>
        <v>ADMISIBLE</v>
      </c>
      <c r="J27" s="38" t="str">
        <f>IF(OR(HLOOKUP(J$1,Informe!$A:$FR,ROW($A27),FALSE)=0,VLOOKUP($A27,Formulario!$A:$F,6,FALSE)&lt;HLOOKUP(J$1,Informe!$A:$FR,ROW($A27),FALSE))=FALSE,"ADMISIBLE","NO ADMISIBLE")</f>
        <v>ADMISIBLE</v>
      </c>
      <c r="K27" s="38" t="str">
        <f>IF(OR(HLOOKUP(K$1,Informe!$A:$FR,ROW($A27),FALSE)=0,VLOOKUP($A27,Formulario!$A:$F,6,FALSE)&lt;HLOOKUP(K$1,Informe!$A:$FR,ROW($A27),FALSE))=FALSE,"ADMISIBLE","NO ADMISIBLE")</f>
        <v>ADMISIBLE</v>
      </c>
      <c r="L27" s="38" t="str">
        <f>IF(OR(HLOOKUP(L$1,Informe!$A:$FR,ROW($A27),FALSE)=0,VLOOKUP($A27,Formulario!$A:$F,6,FALSE)&lt;HLOOKUP(L$1,Informe!$A:$FR,ROW($A27),FALSE))=FALSE,"ADMISIBLE","NO ADMISIBLE")</f>
        <v>ADMISIBLE</v>
      </c>
      <c r="M27" s="38" t="str">
        <f>IF(OR(HLOOKUP(M$1,Informe!$A:$FR,ROW($A27),FALSE)=0,VLOOKUP($A27,Formulario!$A:$F,6,FALSE)&lt;HLOOKUP(M$1,Informe!$A:$FR,ROW($A27),FALSE))=FALSE,"ADMISIBLE","NO ADMISIBLE")</f>
        <v>ADMISIBLE</v>
      </c>
      <c r="N27" s="38" t="str">
        <f>IF(OR(HLOOKUP(N$1,Informe!$A:$FR,ROW($A27),FALSE)=0,VLOOKUP($A27,Formulario!$A:$F,6,FALSE)&lt;HLOOKUP(N$1,Informe!$A:$FR,ROW($A27),FALSE))=FALSE,"ADMISIBLE","NO ADMISIBLE")</f>
        <v>ADMISIBLE</v>
      </c>
      <c r="O27" s="38" t="str">
        <f>IF(OR(HLOOKUP(O$1,Informe!$A:$FR,ROW($A27),FALSE)=0,VLOOKUP($A27,Formulario!$A:$F,6,FALSE)&lt;HLOOKUP(O$1,Informe!$A:$FR,ROW($A27),FALSE))=FALSE,"ADMISIBLE","NO ADMISIBLE")</f>
        <v>ADMISIBLE</v>
      </c>
      <c r="P27" s="38" t="str">
        <f>IF(OR(HLOOKUP(P$1,Informe!$A:$FR,ROW($A27),FALSE)=0,VLOOKUP($A27,Formulario!$A:$F,6,FALSE)&lt;HLOOKUP(P$1,Informe!$A:$FR,ROW($A27),FALSE))=FALSE,"ADMISIBLE","NO ADMISIBLE")</f>
        <v>ADMISIBLE</v>
      </c>
      <c r="Q27" s="38" t="str">
        <f>IF(OR(HLOOKUP(Q$1,Informe!$A:$FR,ROW($A27),FALSE)=0,VLOOKUP($A27,Formulario!$A:$F,6,FALSE)&lt;HLOOKUP(Q$1,Informe!$A:$FR,ROW($A27),FALSE))=FALSE,"ADMISIBLE","NO ADMISIBLE")</f>
        <v>ADMISIBLE</v>
      </c>
      <c r="R27" s="38" t="str">
        <f>IF(OR(HLOOKUP(R$1,Informe!$A:$FR,ROW($A27),FALSE)=0,VLOOKUP($A27,Formulario!$A:$F,6,FALSE)&lt;HLOOKUP(R$1,Informe!$A:$FR,ROW($A27),FALSE))=FALSE,"ADMISIBLE","NO ADMISIBLE")</f>
        <v>ADMISIBLE</v>
      </c>
      <c r="S27" s="38" t="str">
        <f>IF(OR(HLOOKUP(S$1,Informe!$A:$FR,ROW($A27),FALSE)=0,VLOOKUP($A27,Formulario!$A:$F,6,FALSE)&lt;HLOOKUP(S$1,Informe!$A:$FR,ROW($A27),FALSE))=FALSE,"ADMISIBLE","NO ADMISIBLE")</f>
        <v>ADMISIBLE</v>
      </c>
      <c r="T27" s="38" t="str">
        <f>IF(OR(HLOOKUP(T$1,Informe!$A:$FR,ROW($A27),FALSE)=0,VLOOKUP($A27,Formulario!$A:$F,6,FALSE)&lt;HLOOKUP(T$1,Informe!$A:$FR,ROW($A27),FALSE))=FALSE,"ADMISIBLE","NO ADMISIBLE")</f>
        <v>ADMISIBLE</v>
      </c>
      <c r="U27" s="38" t="str">
        <f>IF(OR(HLOOKUP(U$1,Informe!$A:$FR,ROW($A27),FALSE)=0,VLOOKUP($A27,Formulario!$A:$F,6,FALSE)&lt;HLOOKUP(U$1,Informe!$A:$FR,ROW($A27),FALSE))=FALSE,"ADMISIBLE","NO ADMISIBLE")</f>
        <v>ADMISIBLE</v>
      </c>
      <c r="V27" s="38" t="str">
        <f>IF(OR(HLOOKUP(V$1,Informe!$A:$FR,ROW($A27),FALSE)=0,VLOOKUP($A27,Formulario!$A:$F,6,FALSE)&lt;HLOOKUP(V$1,Informe!$A:$FR,ROW($A27),FALSE))=FALSE,"ADMISIBLE","NO ADMISIBLE")</f>
        <v>ADMISIBLE</v>
      </c>
      <c r="W27" s="38" t="str">
        <f>IF(OR(HLOOKUP(W$1,Informe!$A:$FR,ROW($A27),FALSE)=0,VLOOKUP($A27,Formulario!$A:$F,6,FALSE)&lt;HLOOKUP(W$1,Informe!$A:$FR,ROW($A27),FALSE))=FALSE,"ADMISIBLE","NO ADMISIBLE")</f>
        <v>NO ADMISIBLE</v>
      </c>
      <c r="X27" s="38" t="str">
        <f>IF(OR(HLOOKUP(X$1,Informe!$A:$FR,ROW($A27),FALSE)=0,VLOOKUP($A27,Formulario!$A:$F,6,FALSE)&lt;HLOOKUP(X$1,Informe!$A:$FR,ROW($A27),FALSE))=FALSE,"ADMISIBLE","NO ADMISIBLE")</f>
        <v>NO ADMISIBLE</v>
      </c>
      <c r="Y27" s="38" t="str">
        <f>IF(OR(HLOOKUP(Y$1,Informe!$A:$FR,ROW($A27),FALSE)=0,VLOOKUP($A27,Formulario!$A:$F,6,FALSE)&lt;HLOOKUP(Y$1,Informe!$A:$FR,ROW($A27),FALSE))=FALSE,"ADMISIBLE","NO ADMISIBLE")</f>
        <v>ADMISIBLE</v>
      </c>
      <c r="Z27" s="38" t="str">
        <f>IF(OR(HLOOKUP(Z$1,Informe!$A:$FR,ROW($A27),FALSE)=0,VLOOKUP($A27,Formulario!$A:$F,6,FALSE)&lt;HLOOKUP(Z$1,Informe!$A:$FR,ROW($A27),FALSE))=FALSE,"ADMISIBLE","NO ADMISIBLE")</f>
        <v>ADMISIBLE</v>
      </c>
      <c r="AA27" s="38" t="str">
        <f>IF(OR(HLOOKUP(AA$1,Informe!$A:$FR,ROW($A27),FALSE)=0,VLOOKUP($A27,Formulario!$A:$F,6,FALSE)&lt;HLOOKUP(AA$1,Informe!$A:$FR,ROW($A27),FALSE))=FALSE,"ADMISIBLE","NO ADMISIBLE")</f>
        <v>ADMISIBLE</v>
      </c>
      <c r="AB27" s="38" t="str">
        <f>IF(OR(HLOOKUP(AB$1,Informe!$A:$FR,ROW($A27),FALSE)=0,VLOOKUP($A27,Formulario!$A:$F,6,FALSE)&lt;HLOOKUP(AB$1,Informe!$A:$FR,ROW($A27),FALSE))=FALSE,"ADMISIBLE","NO ADMISIBLE")</f>
        <v>ADMISIBLE</v>
      </c>
      <c r="AC27" s="38" t="str">
        <f>IF(OR(HLOOKUP(AC$1,Informe!$A:$FR,ROW($A27),FALSE)=0,VLOOKUP($A27,Formulario!$A:$F,6,FALSE)&lt;HLOOKUP(AC$1,Informe!$A:$FR,ROW($A27),FALSE))=FALSE,"ADMISIBLE","NO ADMISIBLE")</f>
        <v>ADMISIBLE</v>
      </c>
      <c r="AD27" s="38" t="str">
        <f>IF(OR(HLOOKUP(AD$1,Informe!$A:$FR,ROW($A27),FALSE)=0,VLOOKUP($A27,Formulario!$A:$F,6,FALSE)&lt;HLOOKUP(AD$1,Informe!$A:$FR,ROW($A27),FALSE))=FALSE,"ADMISIBLE","NO ADMISIBLE")</f>
        <v>NO ADMISIBLE</v>
      </c>
      <c r="AE27" s="38" t="str">
        <f>IF(OR(HLOOKUP(AE$1,Informe!$A:$FR,ROW($A27),FALSE)=0,VLOOKUP($A27,Formulario!$A:$F,6,FALSE)&lt;HLOOKUP(AE$1,Informe!$A:$FR,ROW($A27),FALSE))=FALSE,"ADMISIBLE","NO ADMISIBLE")</f>
        <v>ADMISIBLE</v>
      </c>
      <c r="AF27" s="38" t="str">
        <f>IF(OR(HLOOKUP(AF$1,Informe!$A:$FR,ROW($A27),FALSE)=0,VLOOKUP($A27,Formulario!$A:$F,6,FALSE)&lt;HLOOKUP(AF$1,Informe!$A:$FR,ROW($A27),FALSE))=FALSE,"ADMISIBLE","NO ADMISIBLE")</f>
        <v>ADMISIBLE</v>
      </c>
      <c r="AG27" s="38" t="str">
        <f>IF(OR(HLOOKUP(AG$1,Informe!$A:$FR,ROW($A27),FALSE)=0,VLOOKUP($A27,Formulario!$A:$F,6,FALSE)&lt;HLOOKUP(AG$1,Informe!$A:$FR,ROW($A27),FALSE))=FALSE,"ADMISIBLE","NO ADMISIBLE")</f>
        <v>ADMISIBLE</v>
      </c>
      <c r="AH27" s="38" t="str">
        <f>IF(OR(HLOOKUP(AH$1,Informe!$A:$FR,ROW($A27),FALSE)=0,VLOOKUP($A27,Formulario!$A:$F,6,FALSE)&lt;HLOOKUP(AH$1,Informe!$A:$FR,ROW($A27),FALSE))=FALSE,"ADMISIBLE","NO ADMISIBLE")</f>
        <v>ADMISIBLE</v>
      </c>
      <c r="AI27" s="38" t="str">
        <f>IF(OR(HLOOKUP(AI$1,Informe!$A:$FR,ROW($A27),FALSE)=0,VLOOKUP($A27,Formulario!$A:$F,6,FALSE)&lt;HLOOKUP(AI$1,Informe!$A:$FR,ROW($A27),FALSE))=FALSE,"ADMISIBLE","NO ADMISIBLE")</f>
        <v>ADMISIBLE</v>
      </c>
      <c r="AJ27" s="38" t="str">
        <f>IF(OR(HLOOKUP(AJ$1,Informe!$A:$FR,ROW($A27),FALSE)=0,VLOOKUP($A27,Formulario!$A:$F,6,FALSE)&lt;HLOOKUP(AJ$1,Informe!$A:$FR,ROW($A27),FALSE))=FALSE,"ADMISIBLE","NO ADMISIBLE")</f>
        <v>ADMISIBLE</v>
      </c>
      <c r="AK27" s="38" t="str">
        <f>IF(OR(HLOOKUP(AK$1,Informe!$A:$FR,ROW($A27),FALSE)=0,VLOOKUP($A27,Formulario!$A:$F,6,FALSE)&lt;HLOOKUP(AK$1,Informe!$A:$FR,ROW($A27),FALSE))=FALSE,"ADMISIBLE","NO ADMISIBLE")</f>
        <v>ADMISIBLE</v>
      </c>
      <c r="AL27" s="38" t="str">
        <f>IF(OR(HLOOKUP(AL$1,Informe!$A:$FR,ROW($A27),FALSE)=0,VLOOKUP($A27,Formulario!$A:$F,6,FALSE)&lt;HLOOKUP(AL$1,Informe!$A:$FR,ROW($A27),FALSE))=FALSE,"ADMISIBLE","NO ADMISIBLE")</f>
        <v>ADMISIBLE</v>
      </c>
      <c r="AM27" s="38" t="str">
        <f>IF(OR(HLOOKUP(AM$1,Informe!$A:$FR,ROW($A27),FALSE)=0,VLOOKUP($A27,Formulario!$A:$F,6,FALSE)&lt;HLOOKUP(AM$1,Informe!$A:$FR,ROW($A27),FALSE))=FALSE,"ADMISIBLE","NO ADMISIBLE")</f>
        <v>ADMISIBLE</v>
      </c>
      <c r="AN27" s="38" t="str">
        <f>IF(OR(HLOOKUP(AN$1,Informe!$A:$FR,ROW($A27),FALSE)=0,VLOOKUP($A27,Formulario!$A:$F,6,FALSE)&lt;HLOOKUP(AN$1,Informe!$A:$FR,ROW($A27),FALSE))=FALSE,"ADMISIBLE","NO ADMISIBLE")</f>
        <v>ADMISIBLE</v>
      </c>
      <c r="AO27" s="38" t="str">
        <f>IF(OR(HLOOKUP(AO$1,Informe!$A:$FR,ROW($A27),FALSE)=0,VLOOKUP($A27,Formulario!$A:$F,6,FALSE)&lt;HLOOKUP(AO$1,Informe!$A:$FR,ROW($A27),FALSE))=FALSE,"ADMISIBLE","NO ADMISIBLE")</f>
        <v>ADMISIBLE</v>
      </c>
      <c r="AP27" s="38" t="str">
        <f>IF(OR(HLOOKUP(AP$1,Informe!$A:$FR,ROW($A27),FALSE)=0,VLOOKUP($A27,Formulario!$A:$F,6,FALSE)&lt;HLOOKUP(AP$1,Informe!$A:$FR,ROW($A27),FALSE))=FALSE,"ADMISIBLE","NO ADMISIBLE")</f>
        <v>ADMISIBLE</v>
      </c>
      <c r="AQ27" s="38" t="str">
        <f>IF(OR(HLOOKUP(AQ$1,Informe!$A:$FR,ROW($A27),FALSE)=0,VLOOKUP($A27,Formulario!$A:$F,6,FALSE)&lt;HLOOKUP(AQ$1,Informe!$A:$FR,ROW($A27),FALSE))=FALSE,"ADMISIBLE","NO ADMISIBLE")</f>
        <v>ADMISIBLE</v>
      </c>
      <c r="AR27" s="38" t="str">
        <f>IF(OR(HLOOKUP(AR$1,Informe!$A:$FR,ROW($A27),FALSE)=0,VLOOKUP($A27,Formulario!$A:$F,6,FALSE)&lt;HLOOKUP(AR$1,Informe!$A:$FR,ROW($A27),FALSE))=FALSE,"ADMISIBLE","NO ADMISIBLE")</f>
        <v>ADMISIBLE</v>
      </c>
      <c r="AS27" s="38" t="str">
        <f>IF(OR(HLOOKUP(AS$1,Informe!$A:$FR,ROW($A27),FALSE)=0,VLOOKUP($A27,Formulario!$A:$F,6,FALSE)&lt;HLOOKUP(AS$1,Informe!$A:$FR,ROW($A27),FALSE))=FALSE,"ADMISIBLE","NO ADMISIBLE")</f>
        <v>NO ADMISIBLE</v>
      </c>
    </row>
    <row r="28" spans="1:45" ht="12.75" customHeight="1" x14ac:dyDescent="0.25">
      <c r="A28" s="22">
        <v>24</v>
      </c>
      <c r="B28" s="37" t="s">
        <v>126</v>
      </c>
      <c r="C28" s="38" t="str">
        <f>IF(OR(HLOOKUP(C$1,Informe!$A:$FR,ROW($A28),FALSE)=0,VLOOKUP($A28,Formulario!$A:$F,6,FALSE)&lt;HLOOKUP(C$1,Informe!$A:$FR,ROW($A28),FALSE))=FALSE,"ADMISIBLE","NO ADMISIBLE")</f>
        <v>ADMISIBLE</v>
      </c>
      <c r="D28" s="38" t="str">
        <f>IF(OR(HLOOKUP(D$1,Informe!$A:$FR,ROW($A28),FALSE)=0,VLOOKUP($A28,Formulario!$A:$F,6,FALSE)&lt;HLOOKUP(D$1,Informe!$A:$FR,ROW($A28),FALSE))=FALSE,"ADMISIBLE","NO ADMISIBLE")</f>
        <v>ADMISIBLE</v>
      </c>
      <c r="E28" s="38" t="str">
        <f>IF(OR(HLOOKUP(E$1,Informe!$A:$FR,ROW($A28),FALSE)=0,VLOOKUP($A28,Formulario!$A:$F,6,FALSE)&lt;HLOOKUP(E$1,Informe!$A:$FR,ROW($A28),FALSE))=FALSE,"ADMISIBLE","NO ADMISIBLE")</f>
        <v>ADMISIBLE</v>
      </c>
      <c r="F28" s="38" t="str">
        <f>IF(OR(HLOOKUP(F$1,Informe!$A:$FR,ROW($A28),FALSE)=0,VLOOKUP($A28,Formulario!$A:$F,6,FALSE)&lt;HLOOKUP(F$1,Informe!$A:$FR,ROW($A28),FALSE))=FALSE,"ADMISIBLE","NO ADMISIBLE")</f>
        <v>ADMISIBLE</v>
      </c>
      <c r="G28" s="38" t="str">
        <f>IF(OR(HLOOKUP(G$1,Informe!$A:$FR,ROW($A28),FALSE)=0,VLOOKUP($A28,Formulario!$A:$F,6,FALSE)&lt;HLOOKUP(G$1,Informe!$A:$FR,ROW($A28),FALSE))=FALSE,"ADMISIBLE","NO ADMISIBLE")</f>
        <v>ADMISIBLE</v>
      </c>
      <c r="H28" s="38" t="str">
        <f>IF(OR(HLOOKUP(H$1,Informe!$A:$FR,ROW($A28),FALSE)=0,VLOOKUP($A28,Formulario!$A:$F,6,FALSE)&lt;HLOOKUP(H$1,Informe!$A:$FR,ROW($A28),FALSE))=FALSE,"ADMISIBLE","NO ADMISIBLE")</f>
        <v>ADMISIBLE</v>
      </c>
      <c r="I28" s="38" t="str">
        <f>IF(OR(HLOOKUP(I$1,Informe!$A:$FR,ROW($A28),FALSE)=0,VLOOKUP($A28,Formulario!$A:$F,6,FALSE)&lt;HLOOKUP(I$1,Informe!$A:$FR,ROW($A28),FALSE))=FALSE,"ADMISIBLE","NO ADMISIBLE")</f>
        <v>ADMISIBLE</v>
      </c>
      <c r="J28" s="38" t="str">
        <f>IF(OR(HLOOKUP(J$1,Informe!$A:$FR,ROW($A28),FALSE)=0,VLOOKUP($A28,Formulario!$A:$F,6,FALSE)&lt;HLOOKUP(J$1,Informe!$A:$FR,ROW($A28),FALSE))=FALSE,"ADMISIBLE","NO ADMISIBLE")</f>
        <v>ADMISIBLE</v>
      </c>
      <c r="K28" s="38" t="str">
        <f>IF(OR(HLOOKUP(K$1,Informe!$A:$FR,ROW($A28),FALSE)=0,VLOOKUP($A28,Formulario!$A:$F,6,FALSE)&lt;HLOOKUP(K$1,Informe!$A:$FR,ROW($A28),FALSE))=FALSE,"ADMISIBLE","NO ADMISIBLE")</f>
        <v>ADMISIBLE</v>
      </c>
      <c r="L28" s="38" t="str">
        <f>IF(OR(HLOOKUP(L$1,Informe!$A:$FR,ROW($A28),FALSE)=0,VLOOKUP($A28,Formulario!$A:$F,6,FALSE)&lt;HLOOKUP(L$1,Informe!$A:$FR,ROW($A28),FALSE))=FALSE,"ADMISIBLE","NO ADMISIBLE")</f>
        <v>ADMISIBLE</v>
      </c>
      <c r="M28" s="38" t="str">
        <f>IF(OR(HLOOKUP(M$1,Informe!$A:$FR,ROW($A28),FALSE)=0,VLOOKUP($A28,Formulario!$A:$F,6,FALSE)&lt;HLOOKUP(M$1,Informe!$A:$FR,ROW($A28),FALSE))=FALSE,"ADMISIBLE","NO ADMISIBLE")</f>
        <v>ADMISIBLE</v>
      </c>
      <c r="N28" s="38" t="str">
        <f>IF(OR(HLOOKUP(N$1,Informe!$A:$FR,ROW($A28),FALSE)=0,VLOOKUP($A28,Formulario!$A:$F,6,FALSE)&lt;HLOOKUP(N$1,Informe!$A:$FR,ROW($A28),FALSE))=FALSE,"ADMISIBLE","NO ADMISIBLE")</f>
        <v>ADMISIBLE</v>
      </c>
      <c r="O28" s="38" t="str">
        <f>IF(OR(HLOOKUP(O$1,Informe!$A:$FR,ROW($A28),FALSE)=0,VLOOKUP($A28,Formulario!$A:$F,6,FALSE)&lt;HLOOKUP(O$1,Informe!$A:$FR,ROW($A28),FALSE))=FALSE,"ADMISIBLE","NO ADMISIBLE")</f>
        <v>ADMISIBLE</v>
      </c>
      <c r="P28" s="38" t="str">
        <f>IF(OR(HLOOKUP(P$1,Informe!$A:$FR,ROW($A28),FALSE)=0,VLOOKUP($A28,Formulario!$A:$F,6,FALSE)&lt;HLOOKUP(P$1,Informe!$A:$FR,ROW($A28),FALSE))=FALSE,"ADMISIBLE","NO ADMISIBLE")</f>
        <v>ADMISIBLE</v>
      </c>
      <c r="Q28" s="38" t="str">
        <f>IF(OR(HLOOKUP(Q$1,Informe!$A:$FR,ROW($A28),FALSE)=0,VLOOKUP($A28,Formulario!$A:$F,6,FALSE)&lt;HLOOKUP(Q$1,Informe!$A:$FR,ROW($A28),FALSE))=FALSE,"ADMISIBLE","NO ADMISIBLE")</f>
        <v>ADMISIBLE</v>
      </c>
      <c r="R28" s="38" t="str">
        <f>IF(OR(HLOOKUP(R$1,Informe!$A:$FR,ROW($A28),FALSE)=0,VLOOKUP($A28,Formulario!$A:$F,6,FALSE)&lt;HLOOKUP(R$1,Informe!$A:$FR,ROW($A28),FALSE))=FALSE,"ADMISIBLE","NO ADMISIBLE")</f>
        <v>ADMISIBLE</v>
      </c>
      <c r="S28" s="38" t="str">
        <f>IF(OR(HLOOKUP(S$1,Informe!$A:$FR,ROW($A28),FALSE)=0,VLOOKUP($A28,Formulario!$A:$F,6,FALSE)&lt;HLOOKUP(S$1,Informe!$A:$FR,ROW($A28),FALSE))=FALSE,"ADMISIBLE","NO ADMISIBLE")</f>
        <v>ADMISIBLE</v>
      </c>
      <c r="T28" s="38" t="str">
        <f>IF(OR(HLOOKUP(T$1,Informe!$A:$FR,ROW($A28),FALSE)=0,VLOOKUP($A28,Formulario!$A:$F,6,FALSE)&lt;HLOOKUP(T$1,Informe!$A:$FR,ROW($A28),FALSE))=FALSE,"ADMISIBLE","NO ADMISIBLE")</f>
        <v>ADMISIBLE</v>
      </c>
      <c r="U28" s="38" t="str">
        <f>IF(OR(HLOOKUP(U$1,Informe!$A:$FR,ROW($A28),FALSE)=0,VLOOKUP($A28,Formulario!$A:$F,6,FALSE)&lt;HLOOKUP(U$1,Informe!$A:$FR,ROW($A28),FALSE))=FALSE,"ADMISIBLE","NO ADMISIBLE")</f>
        <v>ADMISIBLE</v>
      </c>
      <c r="V28" s="38" t="str">
        <f>IF(OR(HLOOKUP(V$1,Informe!$A:$FR,ROW($A28),FALSE)=0,VLOOKUP($A28,Formulario!$A:$F,6,FALSE)&lt;HLOOKUP(V$1,Informe!$A:$FR,ROW($A28),FALSE))=FALSE,"ADMISIBLE","NO ADMISIBLE")</f>
        <v>ADMISIBLE</v>
      </c>
      <c r="W28" s="38" t="str">
        <f>IF(OR(HLOOKUP(W$1,Informe!$A:$FR,ROW($A28),FALSE)=0,VLOOKUP($A28,Formulario!$A:$F,6,FALSE)&lt;HLOOKUP(W$1,Informe!$A:$FR,ROW($A28),FALSE))=FALSE,"ADMISIBLE","NO ADMISIBLE")</f>
        <v>NO ADMISIBLE</v>
      </c>
      <c r="X28" s="38" t="str">
        <f>IF(OR(HLOOKUP(X$1,Informe!$A:$FR,ROW($A28),FALSE)=0,VLOOKUP($A28,Formulario!$A:$F,6,FALSE)&lt;HLOOKUP(X$1,Informe!$A:$FR,ROW($A28),FALSE))=FALSE,"ADMISIBLE","NO ADMISIBLE")</f>
        <v>NO ADMISIBLE</v>
      </c>
      <c r="Y28" s="38" t="str">
        <f>IF(OR(HLOOKUP(Y$1,Informe!$A:$FR,ROW($A28),FALSE)=0,VLOOKUP($A28,Formulario!$A:$F,6,FALSE)&lt;HLOOKUP(Y$1,Informe!$A:$FR,ROW($A28),FALSE))=FALSE,"ADMISIBLE","NO ADMISIBLE")</f>
        <v>ADMISIBLE</v>
      </c>
      <c r="Z28" s="38" t="str">
        <f>IF(OR(HLOOKUP(Z$1,Informe!$A:$FR,ROW($A28),FALSE)=0,VLOOKUP($A28,Formulario!$A:$F,6,FALSE)&lt;HLOOKUP(Z$1,Informe!$A:$FR,ROW($A28),FALSE))=FALSE,"ADMISIBLE","NO ADMISIBLE")</f>
        <v>ADMISIBLE</v>
      </c>
      <c r="AA28" s="38" t="str">
        <f>IF(OR(HLOOKUP(AA$1,Informe!$A:$FR,ROW($A28),FALSE)=0,VLOOKUP($A28,Formulario!$A:$F,6,FALSE)&lt;HLOOKUP(AA$1,Informe!$A:$FR,ROW($A28),FALSE))=FALSE,"ADMISIBLE","NO ADMISIBLE")</f>
        <v>ADMISIBLE</v>
      </c>
      <c r="AB28" s="38" t="str">
        <f>IF(OR(HLOOKUP(AB$1,Informe!$A:$FR,ROW($A28),FALSE)=0,VLOOKUP($A28,Formulario!$A:$F,6,FALSE)&lt;HLOOKUP(AB$1,Informe!$A:$FR,ROW($A28),FALSE))=FALSE,"ADMISIBLE","NO ADMISIBLE")</f>
        <v>ADMISIBLE</v>
      </c>
      <c r="AC28" s="38" t="str">
        <f>IF(OR(HLOOKUP(AC$1,Informe!$A:$FR,ROW($A28),FALSE)=0,VLOOKUP($A28,Formulario!$A:$F,6,FALSE)&lt;HLOOKUP(AC$1,Informe!$A:$FR,ROW($A28),FALSE))=FALSE,"ADMISIBLE","NO ADMISIBLE")</f>
        <v>ADMISIBLE</v>
      </c>
      <c r="AD28" s="38" t="str">
        <f>IF(OR(HLOOKUP(AD$1,Informe!$A:$FR,ROW($A28),FALSE)=0,VLOOKUP($A28,Formulario!$A:$F,6,FALSE)&lt;HLOOKUP(AD$1,Informe!$A:$FR,ROW($A28),FALSE))=FALSE,"ADMISIBLE","NO ADMISIBLE")</f>
        <v>NO ADMISIBLE</v>
      </c>
      <c r="AE28" s="38" t="str">
        <f>IF(OR(HLOOKUP(AE$1,Informe!$A:$FR,ROW($A28),FALSE)=0,VLOOKUP($A28,Formulario!$A:$F,6,FALSE)&lt;HLOOKUP(AE$1,Informe!$A:$FR,ROW($A28),FALSE))=FALSE,"ADMISIBLE","NO ADMISIBLE")</f>
        <v>ADMISIBLE</v>
      </c>
      <c r="AF28" s="38" t="str">
        <f>IF(OR(HLOOKUP(AF$1,Informe!$A:$FR,ROW($A28),FALSE)=0,VLOOKUP($A28,Formulario!$A:$F,6,FALSE)&lt;HLOOKUP(AF$1,Informe!$A:$FR,ROW($A28),FALSE))=FALSE,"ADMISIBLE","NO ADMISIBLE")</f>
        <v>ADMISIBLE</v>
      </c>
      <c r="AG28" s="38" t="str">
        <f>IF(OR(HLOOKUP(AG$1,Informe!$A:$FR,ROW($A28),FALSE)=0,VLOOKUP($A28,Formulario!$A:$F,6,FALSE)&lt;HLOOKUP(AG$1,Informe!$A:$FR,ROW($A28),FALSE))=FALSE,"ADMISIBLE","NO ADMISIBLE")</f>
        <v>ADMISIBLE</v>
      </c>
      <c r="AH28" s="38" t="str">
        <f>IF(OR(HLOOKUP(AH$1,Informe!$A:$FR,ROW($A28),FALSE)=0,VLOOKUP($A28,Formulario!$A:$F,6,FALSE)&lt;HLOOKUP(AH$1,Informe!$A:$FR,ROW($A28),FALSE))=FALSE,"ADMISIBLE","NO ADMISIBLE")</f>
        <v>ADMISIBLE</v>
      </c>
      <c r="AI28" s="38" t="str">
        <f>IF(OR(HLOOKUP(AI$1,Informe!$A:$FR,ROW($A28),FALSE)=0,VLOOKUP($A28,Formulario!$A:$F,6,FALSE)&lt;HLOOKUP(AI$1,Informe!$A:$FR,ROW($A28),FALSE))=FALSE,"ADMISIBLE","NO ADMISIBLE")</f>
        <v>ADMISIBLE</v>
      </c>
      <c r="AJ28" s="38" t="str">
        <f>IF(OR(HLOOKUP(AJ$1,Informe!$A:$FR,ROW($A28),FALSE)=0,VLOOKUP($A28,Formulario!$A:$F,6,FALSE)&lt;HLOOKUP(AJ$1,Informe!$A:$FR,ROW($A28),FALSE))=FALSE,"ADMISIBLE","NO ADMISIBLE")</f>
        <v>ADMISIBLE</v>
      </c>
      <c r="AK28" s="38" t="str">
        <f>IF(OR(HLOOKUP(AK$1,Informe!$A:$FR,ROW($A28),FALSE)=0,VLOOKUP($A28,Formulario!$A:$F,6,FALSE)&lt;HLOOKUP(AK$1,Informe!$A:$FR,ROW($A28),FALSE))=FALSE,"ADMISIBLE","NO ADMISIBLE")</f>
        <v>ADMISIBLE</v>
      </c>
      <c r="AL28" s="38" t="str">
        <f>IF(OR(HLOOKUP(AL$1,Informe!$A:$FR,ROW($A28),FALSE)=0,VLOOKUP($A28,Formulario!$A:$F,6,FALSE)&lt;HLOOKUP(AL$1,Informe!$A:$FR,ROW($A28),FALSE))=FALSE,"ADMISIBLE","NO ADMISIBLE")</f>
        <v>ADMISIBLE</v>
      </c>
      <c r="AM28" s="38" t="str">
        <f>IF(OR(HLOOKUP(AM$1,Informe!$A:$FR,ROW($A28),FALSE)=0,VLOOKUP($A28,Formulario!$A:$F,6,FALSE)&lt;HLOOKUP(AM$1,Informe!$A:$FR,ROW($A28),FALSE))=FALSE,"ADMISIBLE","NO ADMISIBLE")</f>
        <v>ADMISIBLE</v>
      </c>
      <c r="AN28" s="38" t="str">
        <f>IF(OR(HLOOKUP(AN$1,Informe!$A:$FR,ROW($A28),FALSE)=0,VLOOKUP($A28,Formulario!$A:$F,6,FALSE)&lt;HLOOKUP(AN$1,Informe!$A:$FR,ROW($A28),FALSE))=FALSE,"ADMISIBLE","NO ADMISIBLE")</f>
        <v>ADMISIBLE</v>
      </c>
      <c r="AO28" s="38" t="str">
        <f>IF(OR(HLOOKUP(AO$1,Informe!$A:$FR,ROW($A28),FALSE)=0,VLOOKUP($A28,Formulario!$A:$F,6,FALSE)&lt;HLOOKUP(AO$1,Informe!$A:$FR,ROW($A28),FALSE))=FALSE,"ADMISIBLE","NO ADMISIBLE")</f>
        <v>ADMISIBLE</v>
      </c>
      <c r="AP28" s="38" t="str">
        <f>IF(OR(HLOOKUP(AP$1,Informe!$A:$FR,ROW($A28),FALSE)=0,VLOOKUP($A28,Formulario!$A:$F,6,FALSE)&lt;HLOOKUP(AP$1,Informe!$A:$FR,ROW($A28),FALSE))=FALSE,"ADMISIBLE","NO ADMISIBLE")</f>
        <v>ADMISIBLE</v>
      </c>
      <c r="AQ28" s="38" t="str">
        <f>IF(OR(HLOOKUP(AQ$1,Informe!$A:$FR,ROW($A28),FALSE)=0,VLOOKUP($A28,Formulario!$A:$F,6,FALSE)&lt;HLOOKUP(AQ$1,Informe!$A:$FR,ROW($A28),FALSE))=FALSE,"ADMISIBLE","NO ADMISIBLE")</f>
        <v>ADMISIBLE</v>
      </c>
      <c r="AR28" s="38" t="str">
        <f>IF(OR(HLOOKUP(AR$1,Informe!$A:$FR,ROW($A28),FALSE)=0,VLOOKUP($A28,Formulario!$A:$F,6,FALSE)&lt;HLOOKUP(AR$1,Informe!$A:$FR,ROW($A28),FALSE))=FALSE,"ADMISIBLE","NO ADMISIBLE")</f>
        <v>ADMISIBLE</v>
      </c>
      <c r="AS28" s="38" t="str">
        <f>IF(OR(HLOOKUP(AS$1,Informe!$A:$FR,ROW($A28),FALSE)=0,VLOOKUP($A28,Formulario!$A:$F,6,FALSE)&lt;HLOOKUP(AS$1,Informe!$A:$FR,ROW($A28),FALSE))=FALSE,"ADMISIBLE","NO ADMISIBLE")</f>
        <v>NO ADMISIBLE</v>
      </c>
    </row>
    <row r="29" spans="1:45" ht="12.75" customHeight="1" x14ac:dyDescent="0.25">
      <c r="A29" s="22">
        <v>25</v>
      </c>
      <c r="B29" s="37" t="s">
        <v>127</v>
      </c>
      <c r="C29" s="38" t="str">
        <f>IF(VLOOKUP($A29,Formulario!$A:$G,6,FALSE)=HLOOKUP(C$1,Informe!$A:$FR,ROW($A29),FALSE),"ADMISIBLE","NO ADMISIBLE")</f>
        <v>ADMISIBLE</v>
      </c>
      <c r="D29" s="38" t="str">
        <f>IF(VLOOKUP($A29,Formulario!$A:$G,6,FALSE)=HLOOKUP(D$1,Informe!$A:$FR,ROW($A29),FALSE),"ADMISIBLE","NO ADMISIBLE")</f>
        <v>ADMISIBLE</v>
      </c>
      <c r="E29" s="38" t="str">
        <f>IF(VLOOKUP($A29,Formulario!$A:$G,6,FALSE)=HLOOKUP(E$1,Informe!$A:$FR,ROW($A29),FALSE),"ADMISIBLE","NO ADMISIBLE")</f>
        <v>ADMISIBLE</v>
      </c>
      <c r="F29" s="38" t="str">
        <f>IF(VLOOKUP($A29,Formulario!$A:$G,6,FALSE)=HLOOKUP(F$1,Informe!$A:$FR,ROW($A29),FALSE),"ADMISIBLE","NO ADMISIBLE")</f>
        <v>ADMISIBLE</v>
      </c>
      <c r="G29" s="38" t="str">
        <f>IF(VLOOKUP($A29,Formulario!$A:$G,6,FALSE)=HLOOKUP(G$1,Informe!$A:$FR,ROW($A29),FALSE),"ADMISIBLE","NO ADMISIBLE")</f>
        <v>ADMISIBLE</v>
      </c>
      <c r="H29" s="38" t="str">
        <f>IF(VLOOKUP($A29,Formulario!$A:$G,6,FALSE)=HLOOKUP(H$1,Informe!$A:$FR,ROW($A29),FALSE),"ADMISIBLE","NO ADMISIBLE")</f>
        <v>ADMISIBLE</v>
      </c>
      <c r="I29" s="38" t="str">
        <f>IF(VLOOKUP($A29,Formulario!$A:$G,6,FALSE)=HLOOKUP(I$1,Informe!$A:$FR,ROW($A29),FALSE),"ADMISIBLE","NO ADMISIBLE")</f>
        <v>ADMISIBLE</v>
      </c>
      <c r="J29" s="38" t="str">
        <f>IF(VLOOKUP($A29,Formulario!$A:$G,6,FALSE)=HLOOKUP(J$1,Informe!$A:$FR,ROW($A29),FALSE),"ADMISIBLE","NO ADMISIBLE")</f>
        <v>ADMISIBLE</v>
      </c>
      <c r="K29" s="38" t="str">
        <f>IF(VLOOKUP($A29,Formulario!$A:$G,6,FALSE)=HLOOKUP(K$1,Informe!$A:$FR,ROW($A29),FALSE),"ADMISIBLE","NO ADMISIBLE")</f>
        <v>ADMISIBLE</v>
      </c>
      <c r="L29" s="38" t="str">
        <f>IF(VLOOKUP($A29,Formulario!$A:$G,6,FALSE)=HLOOKUP(L$1,Informe!$A:$FR,ROW($A29),FALSE),"ADMISIBLE","NO ADMISIBLE")</f>
        <v>ADMISIBLE</v>
      </c>
      <c r="M29" s="38" t="str">
        <f>IF(VLOOKUP($A29,Formulario!$A:$G,6,FALSE)=HLOOKUP(M$1,Informe!$A:$FR,ROW($A29),FALSE),"ADMISIBLE","NO ADMISIBLE")</f>
        <v>ADMISIBLE</v>
      </c>
      <c r="N29" s="38" t="str">
        <f>IF(VLOOKUP($A29,Formulario!$A:$G,6,FALSE)=HLOOKUP(N$1,Informe!$A:$FR,ROW($A29),FALSE),"ADMISIBLE","NO ADMISIBLE")</f>
        <v>ADMISIBLE</v>
      </c>
      <c r="O29" s="38" t="str">
        <f>IF(VLOOKUP($A29,Formulario!$A:$G,6,FALSE)=HLOOKUP(O$1,Informe!$A:$FR,ROW($A29),FALSE),"ADMISIBLE","NO ADMISIBLE")</f>
        <v>ADMISIBLE</v>
      </c>
      <c r="P29" s="38" t="str">
        <f>IF(VLOOKUP($A29,Formulario!$A:$G,6,FALSE)=HLOOKUP(P$1,Informe!$A:$FR,ROW($A29),FALSE),"ADMISIBLE","NO ADMISIBLE")</f>
        <v>ADMISIBLE</v>
      </c>
      <c r="Q29" s="38" t="str">
        <f>IF(VLOOKUP($A29,Formulario!$A:$G,6,FALSE)=HLOOKUP(Q$1,Informe!$A:$FR,ROW($A29),FALSE),"ADMISIBLE","NO ADMISIBLE")</f>
        <v>ADMISIBLE</v>
      </c>
      <c r="R29" s="38" t="str">
        <f>IF(VLOOKUP($A29,Formulario!$A:$G,6,FALSE)=HLOOKUP(R$1,Informe!$A:$FR,ROW($A29),FALSE),"ADMISIBLE","NO ADMISIBLE")</f>
        <v>ADMISIBLE</v>
      </c>
      <c r="S29" s="38" t="str">
        <f>IF(VLOOKUP($A29,Formulario!$A:$G,6,FALSE)=HLOOKUP(S$1,Informe!$A:$FR,ROW($A29),FALSE),"ADMISIBLE","NO ADMISIBLE")</f>
        <v>ADMISIBLE</v>
      </c>
      <c r="T29" s="38" t="str">
        <f>IF(VLOOKUP($A29,Formulario!$A:$G,6,FALSE)=HLOOKUP(T$1,Informe!$A:$FR,ROW($A29),FALSE),"ADMISIBLE","NO ADMISIBLE")</f>
        <v>ADMISIBLE</v>
      </c>
      <c r="U29" s="38" t="str">
        <f>IF(VLOOKUP($A29,Formulario!$A:$G,6,FALSE)=HLOOKUP(U$1,Informe!$A:$FR,ROW($A29),FALSE),"ADMISIBLE","NO ADMISIBLE")</f>
        <v>ADMISIBLE</v>
      </c>
      <c r="V29" s="38" t="str">
        <f>IF(VLOOKUP($A29,Formulario!$A:$G,6,FALSE)=HLOOKUP(V$1,Informe!$A:$FR,ROW($A29),FALSE),"ADMISIBLE","NO ADMISIBLE")</f>
        <v>ADMISIBLE</v>
      </c>
      <c r="W29" s="38" t="str">
        <f>IF(VLOOKUP($A29,Formulario!$A:$G,6,FALSE)=HLOOKUP(W$1,Informe!$A:$FR,ROW($A29),FALSE),"ADMISIBLE","NO ADMISIBLE")</f>
        <v>NO ADMISIBLE</v>
      </c>
      <c r="X29" s="38" t="str">
        <f>IF(VLOOKUP($A29,Formulario!$A:$G,6,FALSE)=HLOOKUP(X$1,Informe!$A:$FR,ROW($A29),FALSE),"ADMISIBLE","NO ADMISIBLE")</f>
        <v>NO ADMISIBLE</v>
      </c>
      <c r="Y29" s="38" t="str">
        <f>IF(VLOOKUP($A29,Formulario!$A:$G,6,FALSE)=HLOOKUP(Y$1,Informe!$A:$FR,ROW($A29),FALSE),"ADMISIBLE","NO ADMISIBLE")</f>
        <v>ADMISIBLE</v>
      </c>
      <c r="Z29" s="38" t="str">
        <f>IF(VLOOKUP($A29,Formulario!$A:$G,6,FALSE)=HLOOKUP(Z$1,Informe!$A:$FR,ROW($A29),FALSE),"ADMISIBLE","NO ADMISIBLE")</f>
        <v>ADMISIBLE</v>
      </c>
      <c r="AA29" s="38" t="str">
        <f>IF(VLOOKUP($A29,Formulario!$A:$G,6,FALSE)=HLOOKUP(AA$1,Informe!$A:$FR,ROW($A29),FALSE),"ADMISIBLE","NO ADMISIBLE")</f>
        <v>ADMISIBLE</v>
      </c>
      <c r="AB29" s="38" t="str">
        <f>IF(VLOOKUP($A29,Formulario!$A:$G,6,FALSE)=HLOOKUP(AB$1,Informe!$A:$FR,ROW($A29),FALSE),"ADMISIBLE","NO ADMISIBLE")</f>
        <v>ADMISIBLE</v>
      </c>
      <c r="AC29" s="38" t="str">
        <f>IF(VLOOKUP($A29,Formulario!$A:$G,6,FALSE)=HLOOKUP(AC$1,Informe!$A:$FR,ROW($A29),FALSE),"ADMISIBLE","NO ADMISIBLE")</f>
        <v>ADMISIBLE</v>
      </c>
      <c r="AD29" s="38" t="str">
        <f>IF(VLOOKUP($A29,Formulario!$A:$G,6,FALSE)=HLOOKUP(AD$1,Informe!$A:$FR,ROW($A29),FALSE),"ADMISIBLE","NO ADMISIBLE")</f>
        <v>NO ADMISIBLE</v>
      </c>
      <c r="AE29" s="38" t="str">
        <f>IF(VLOOKUP($A29,Formulario!$A:$G,6,FALSE)=HLOOKUP(AE$1,Informe!$A:$FR,ROW($A29),FALSE),"ADMISIBLE","NO ADMISIBLE")</f>
        <v>ADMISIBLE</v>
      </c>
      <c r="AF29" s="38" t="str">
        <f>IF(VLOOKUP($A29,Formulario!$A:$G,6,FALSE)=HLOOKUP(AF$1,Informe!$A:$FR,ROW($A29),FALSE),"ADMISIBLE","NO ADMISIBLE")</f>
        <v>ADMISIBLE</v>
      </c>
      <c r="AG29" s="38" t="str">
        <f>IF(VLOOKUP($A29,Formulario!$A:$G,6,FALSE)=HLOOKUP(AG$1,Informe!$A:$FR,ROW($A29),FALSE),"ADMISIBLE","NO ADMISIBLE")</f>
        <v>ADMISIBLE</v>
      </c>
      <c r="AH29" s="38" t="str">
        <f>IF(VLOOKUP($A29,Formulario!$A:$G,6,FALSE)=HLOOKUP(AH$1,Informe!$A:$FR,ROW($A29),FALSE),"ADMISIBLE","NO ADMISIBLE")</f>
        <v>ADMISIBLE</v>
      </c>
      <c r="AI29" s="38" t="str">
        <f>IF(VLOOKUP($A29,Formulario!$A:$G,6,FALSE)=HLOOKUP(AI$1,Informe!$A:$FR,ROW($A29),FALSE),"ADMISIBLE","NO ADMISIBLE")</f>
        <v>ADMISIBLE</v>
      </c>
      <c r="AJ29" s="38" t="str">
        <f>IF(VLOOKUP($A29,Formulario!$A:$G,6,FALSE)=HLOOKUP(AJ$1,Informe!$A:$FR,ROW($A29),FALSE),"ADMISIBLE","NO ADMISIBLE")</f>
        <v>ADMISIBLE</v>
      </c>
      <c r="AK29" s="38" t="str">
        <f>IF(VLOOKUP($A29,Formulario!$A:$G,6,FALSE)=HLOOKUP(AK$1,Informe!$A:$FR,ROW($A29),FALSE),"ADMISIBLE","NO ADMISIBLE")</f>
        <v>ADMISIBLE</v>
      </c>
      <c r="AL29" s="38" t="str">
        <f>IF(VLOOKUP($A29,Formulario!$A:$G,6,FALSE)=HLOOKUP(AL$1,Informe!$A:$FR,ROW($A29),FALSE),"ADMISIBLE","NO ADMISIBLE")</f>
        <v>ADMISIBLE</v>
      </c>
      <c r="AM29" s="38" t="str">
        <f>IF(VLOOKUP($A29,Formulario!$A:$G,6,FALSE)=HLOOKUP(AM$1,Informe!$A:$FR,ROW($A29),FALSE),"ADMISIBLE","NO ADMISIBLE")</f>
        <v>ADMISIBLE</v>
      </c>
      <c r="AN29" s="38" t="str">
        <f>IF(VLOOKUP($A29,Formulario!$A:$G,6,FALSE)=HLOOKUP(AN$1,Informe!$A:$FR,ROW($A29),FALSE),"ADMISIBLE","NO ADMISIBLE")</f>
        <v>ADMISIBLE</v>
      </c>
      <c r="AO29" s="38" t="str">
        <f>IF(VLOOKUP($A29,Formulario!$A:$G,6,FALSE)=HLOOKUP(AO$1,Informe!$A:$FR,ROW($A29),FALSE),"ADMISIBLE","NO ADMISIBLE")</f>
        <v>ADMISIBLE</v>
      </c>
      <c r="AP29" s="38" t="str">
        <f>IF(VLOOKUP($A29,Formulario!$A:$G,6,FALSE)=HLOOKUP(AP$1,Informe!$A:$FR,ROW($A29),FALSE),"ADMISIBLE","NO ADMISIBLE")</f>
        <v>ADMISIBLE</v>
      </c>
      <c r="AQ29" s="38" t="str">
        <f>IF(VLOOKUP($A29,Formulario!$A:$G,6,FALSE)=HLOOKUP(AQ$1,Informe!$A:$FR,ROW($A29),FALSE),"ADMISIBLE","NO ADMISIBLE")</f>
        <v>ADMISIBLE</v>
      </c>
      <c r="AR29" s="38" t="str">
        <f>IF(VLOOKUP($A29,Formulario!$A:$G,6,FALSE)=HLOOKUP(AR$1,Informe!$A:$FR,ROW($A29),FALSE),"ADMISIBLE","NO ADMISIBLE")</f>
        <v>ADMISIBLE</v>
      </c>
      <c r="AS29" s="38" t="str">
        <f>IF(VLOOKUP($A29,Formulario!$A:$G,6,FALSE)=HLOOKUP(AS$1,Informe!$A:$FR,ROW($A29),FALSE),"ADMISIBLE","NO ADMISIBLE")</f>
        <v>NO ADMISIBLE</v>
      </c>
    </row>
    <row r="30" spans="1:45" ht="12.75" customHeight="1" x14ac:dyDescent="0.25">
      <c r="A30" s="22">
        <v>26</v>
      </c>
      <c r="B30" s="23" t="s">
        <v>128</v>
      </c>
      <c r="C30" s="38" t="str">
        <f>IF(VLOOKUP($A30,Formulario!$A:$G,6,FALSE)=HLOOKUP(C$1,Informe!$A:$FR,ROW($A30),FALSE),"ADMISIBLE","NO ADMISIBLE")</f>
        <v>ADMISIBLE</v>
      </c>
      <c r="D30" s="38" t="str">
        <f>IF(VLOOKUP($A30,Formulario!$A:$G,6,FALSE)=HLOOKUP(D$1,Informe!$A:$FR,ROW($A30),FALSE),"ADMISIBLE","NO ADMISIBLE")</f>
        <v>ADMISIBLE</v>
      </c>
      <c r="E30" s="38" t="str">
        <f>IF(VLOOKUP($A30,Formulario!$A:$G,6,FALSE)=HLOOKUP(E$1,Informe!$A:$FR,ROW($A30),FALSE),"ADMISIBLE","NO ADMISIBLE")</f>
        <v>ADMISIBLE</v>
      </c>
      <c r="F30" s="38" t="str">
        <f>IF(VLOOKUP($A30,Formulario!$A:$G,6,FALSE)=HLOOKUP(F$1,Informe!$A:$FR,ROW($A30),FALSE),"ADMISIBLE","NO ADMISIBLE")</f>
        <v>ADMISIBLE</v>
      </c>
      <c r="G30" s="38" t="str">
        <f>IF(VLOOKUP($A30,Formulario!$A:$G,6,FALSE)=HLOOKUP(G$1,Informe!$A:$FR,ROW($A30),FALSE),"ADMISIBLE","NO ADMISIBLE")</f>
        <v>ADMISIBLE</v>
      </c>
      <c r="H30" s="38" t="str">
        <f>IF(VLOOKUP($A30,Formulario!$A:$G,6,FALSE)=HLOOKUP(H$1,Informe!$A:$FR,ROW($A30),FALSE),"ADMISIBLE","NO ADMISIBLE")</f>
        <v>ADMISIBLE</v>
      </c>
      <c r="I30" s="38" t="str">
        <f>IF(VLOOKUP($A30,Formulario!$A:$G,6,FALSE)=HLOOKUP(I$1,Informe!$A:$FR,ROW($A30),FALSE),"ADMISIBLE","NO ADMISIBLE")</f>
        <v>ADMISIBLE</v>
      </c>
      <c r="J30" s="38" t="str">
        <f>IF(VLOOKUP($A30,Formulario!$A:$G,6,FALSE)=HLOOKUP(J$1,Informe!$A:$FR,ROW($A30),FALSE),"ADMISIBLE","NO ADMISIBLE")</f>
        <v>ADMISIBLE</v>
      </c>
      <c r="K30" s="38" t="str">
        <f>IF(VLOOKUP($A30,Formulario!$A:$G,6,FALSE)=HLOOKUP(K$1,Informe!$A:$FR,ROW($A30),FALSE),"ADMISIBLE","NO ADMISIBLE")</f>
        <v>ADMISIBLE</v>
      </c>
      <c r="L30" s="38" t="str">
        <f>IF(VLOOKUP($A30,Formulario!$A:$G,6,FALSE)=HLOOKUP(L$1,Informe!$A:$FR,ROW($A30),FALSE),"ADMISIBLE","NO ADMISIBLE")</f>
        <v>ADMISIBLE</v>
      </c>
      <c r="M30" s="38" t="str">
        <f>IF(VLOOKUP($A30,Formulario!$A:$G,6,FALSE)=HLOOKUP(M$1,Informe!$A:$FR,ROW($A30),FALSE),"ADMISIBLE","NO ADMISIBLE")</f>
        <v>ADMISIBLE</v>
      </c>
      <c r="N30" s="38" t="str">
        <f>IF(VLOOKUP($A30,Formulario!$A:$G,6,FALSE)=HLOOKUP(N$1,Informe!$A:$FR,ROW($A30),FALSE),"ADMISIBLE","NO ADMISIBLE")</f>
        <v>ADMISIBLE</v>
      </c>
      <c r="O30" s="38" t="str">
        <f>IF(VLOOKUP($A30,Formulario!$A:$G,6,FALSE)=HLOOKUP(O$1,Informe!$A:$FR,ROW($A30),FALSE),"ADMISIBLE","NO ADMISIBLE")</f>
        <v>ADMISIBLE</v>
      </c>
      <c r="P30" s="38" t="str">
        <f>IF(VLOOKUP($A30,Formulario!$A:$G,6,FALSE)=HLOOKUP(P$1,Informe!$A:$FR,ROW($A30),FALSE),"ADMISIBLE","NO ADMISIBLE")</f>
        <v>ADMISIBLE</v>
      </c>
      <c r="Q30" s="38" t="str">
        <f>IF(VLOOKUP($A30,Formulario!$A:$G,6,FALSE)=HLOOKUP(Q$1,Informe!$A:$FR,ROW($A30),FALSE),"ADMISIBLE","NO ADMISIBLE")</f>
        <v>ADMISIBLE</v>
      </c>
      <c r="R30" s="38" t="str">
        <f>IF(VLOOKUP($A30,Formulario!$A:$G,6,FALSE)=HLOOKUP(R$1,Informe!$A:$FR,ROW($A30),FALSE),"ADMISIBLE","NO ADMISIBLE")</f>
        <v>ADMISIBLE</v>
      </c>
      <c r="S30" s="38" t="str">
        <f>IF(VLOOKUP($A30,Formulario!$A:$G,6,FALSE)=HLOOKUP(S$1,Informe!$A:$FR,ROW($A30),FALSE),"ADMISIBLE","NO ADMISIBLE")</f>
        <v>ADMISIBLE</v>
      </c>
      <c r="T30" s="38" t="str">
        <f>IF(VLOOKUP($A30,Formulario!$A:$G,6,FALSE)=HLOOKUP(T$1,Informe!$A:$FR,ROW($A30),FALSE),"ADMISIBLE","NO ADMISIBLE")</f>
        <v>ADMISIBLE</v>
      </c>
      <c r="U30" s="38" t="str">
        <f>IF(VLOOKUP($A30,Formulario!$A:$G,6,FALSE)=HLOOKUP(U$1,Informe!$A:$FR,ROW($A30),FALSE),"ADMISIBLE","NO ADMISIBLE")</f>
        <v>ADMISIBLE</v>
      </c>
      <c r="V30" s="38" t="str">
        <f>IF(VLOOKUP($A30,Formulario!$A:$G,6,FALSE)=HLOOKUP(V$1,Informe!$A:$FR,ROW($A30),FALSE),"ADMISIBLE","NO ADMISIBLE")</f>
        <v>ADMISIBLE</v>
      </c>
      <c r="W30" s="38" t="str">
        <f>IF(VLOOKUP($A30,Formulario!$A:$G,6,FALSE)=HLOOKUP(W$1,Informe!$A:$FR,ROW($A30),FALSE),"ADMISIBLE","NO ADMISIBLE")</f>
        <v>NO ADMISIBLE</v>
      </c>
      <c r="X30" s="38" t="str">
        <f>IF(VLOOKUP($A30,Formulario!$A:$G,6,FALSE)=HLOOKUP(X$1,Informe!$A:$FR,ROW($A30),FALSE),"ADMISIBLE","NO ADMISIBLE")</f>
        <v>NO ADMISIBLE</v>
      </c>
      <c r="Y30" s="38" t="str">
        <f>IF(VLOOKUP($A30,Formulario!$A:$G,6,FALSE)=HLOOKUP(Y$1,Informe!$A:$FR,ROW($A30),FALSE),"ADMISIBLE","NO ADMISIBLE")</f>
        <v>ADMISIBLE</v>
      </c>
      <c r="Z30" s="38" t="str">
        <f>IF(VLOOKUP($A30,Formulario!$A:$G,6,FALSE)=HLOOKUP(Z$1,Informe!$A:$FR,ROW($A30),FALSE),"ADMISIBLE","NO ADMISIBLE")</f>
        <v>ADMISIBLE</v>
      </c>
      <c r="AA30" s="38" t="str">
        <f>IF(VLOOKUP($A30,Formulario!$A:$G,6,FALSE)=HLOOKUP(AA$1,Informe!$A:$FR,ROW($A30),FALSE),"ADMISIBLE","NO ADMISIBLE")</f>
        <v>ADMISIBLE</v>
      </c>
      <c r="AB30" s="38" t="str">
        <f>IF(VLOOKUP($A30,Formulario!$A:$G,6,FALSE)=HLOOKUP(AB$1,Informe!$A:$FR,ROW($A30),FALSE),"ADMISIBLE","NO ADMISIBLE")</f>
        <v>ADMISIBLE</v>
      </c>
      <c r="AC30" s="38" t="str">
        <f>IF(VLOOKUP($A30,Formulario!$A:$G,6,FALSE)=HLOOKUP(AC$1,Informe!$A:$FR,ROW($A30),FALSE),"ADMISIBLE","NO ADMISIBLE")</f>
        <v>ADMISIBLE</v>
      </c>
      <c r="AD30" s="38" t="str">
        <f>IF(VLOOKUP($A30,Formulario!$A:$G,6,FALSE)=HLOOKUP(AD$1,Informe!$A:$FR,ROW($A30),FALSE),"ADMISIBLE","NO ADMISIBLE")</f>
        <v>NO ADMISIBLE</v>
      </c>
      <c r="AE30" s="38" t="str">
        <f>IF(VLOOKUP($A30,Formulario!$A:$G,6,FALSE)=HLOOKUP(AE$1,Informe!$A:$FR,ROW($A30),FALSE),"ADMISIBLE","NO ADMISIBLE")</f>
        <v>ADMISIBLE</v>
      </c>
      <c r="AF30" s="38" t="str">
        <f>IF(VLOOKUP($A30,Formulario!$A:$G,6,FALSE)=HLOOKUP(AF$1,Informe!$A:$FR,ROW($A30),FALSE),"ADMISIBLE","NO ADMISIBLE")</f>
        <v>ADMISIBLE</v>
      </c>
      <c r="AG30" s="38" t="str">
        <f>IF(VLOOKUP($A30,Formulario!$A:$G,6,FALSE)=HLOOKUP(AG$1,Informe!$A:$FR,ROW($A30),FALSE),"ADMISIBLE","NO ADMISIBLE")</f>
        <v>ADMISIBLE</v>
      </c>
      <c r="AH30" s="38" t="str">
        <f>IF(VLOOKUP($A30,Formulario!$A:$G,6,FALSE)=HLOOKUP(AH$1,Informe!$A:$FR,ROW($A30),FALSE),"ADMISIBLE","NO ADMISIBLE")</f>
        <v>ADMISIBLE</v>
      </c>
      <c r="AI30" s="38" t="str">
        <f>IF(VLOOKUP($A30,Formulario!$A:$G,6,FALSE)=HLOOKUP(AI$1,Informe!$A:$FR,ROW($A30),FALSE),"ADMISIBLE","NO ADMISIBLE")</f>
        <v>ADMISIBLE</v>
      </c>
      <c r="AJ30" s="38" t="str">
        <f>IF(VLOOKUP($A30,Formulario!$A:$G,6,FALSE)=HLOOKUP(AJ$1,Informe!$A:$FR,ROW($A30),FALSE),"ADMISIBLE","NO ADMISIBLE")</f>
        <v>ADMISIBLE</v>
      </c>
      <c r="AK30" s="38" t="str">
        <f>IF(VLOOKUP($A30,Formulario!$A:$G,6,FALSE)=HLOOKUP(AK$1,Informe!$A:$FR,ROW($A30),FALSE),"ADMISIBLE","NO ADMISIBLE")</f>
        <v>ADMISIBLE</v>
      </c>
      <c r="AL30" s="38" t="str">
        <f>IF(VLOOKUP($A30,Formulario!$A:$G,6,FALSE)=HLOOKUP(AL$1,Informe!$A:$FR,ROW($A30),FALSE),"ADMISIBLE","NO ADMISIBLE")</f>
        <v>ADMISIBLE</v>
      </c>
      <c r="AM30" s="38" t="str">
        <f>IF(VLOOKUP($A30,Formulario!$A:$G,6,FALSE)=HLOOKUP(AM$1,Informe!$A:$FR,ROW($A30),FALSE),"ADMISIBLE","NO ADMISIBLE")</f>
        <v>ADMISIBLE</v>
      </c>
      <c r="AN30" s="38" t="str">
        <f>IF(VLOOKUP($A30,Formulario!$A:$G,6,FALSE)=HLOOKUP(AN$1,Informe!$A:$FR,ROW($A30),FALSE),"ADMISIBLE","NO ADMISIBLE")</f>
        <v>ADMISIBLE</v>
      </c>
      <c r="AO30" s="38" t="str">
        <f>IF(VLOOKUP($A30,Formulario!$A:$G,6,FALSE)=HLOOKUP(AO$1,Informe!$A:$FR,ROW($A30),FALSE),"ADMISIBLE","NO ADMISIBLE")</f>
        <v>ADMISIBLE</v>
      </c>
      <c r="AP30" s="38" t="str">
        <f>IF(VLOOKUP($A30,Formulario!$A:$G,6,FALSE)=HLOOKUP(AP$1,Informe!$A:$FR,ROW($A30),FALSE),"ADMISIBLE","NO ADMISIBLE")</f>
        <v>ADMISIBLE</v>
      </c>
      <c r="AQ30" s="38" t="str">
        <f>IF(VLOOKUP($A30,Formulario!$A:$G,6,FALSE)=HLOOKUP(AQ$1,Informe!$A:$FR,ROW($A30),FALSE),"ADMISIBLE","NO ADMISIBLE")</f>
        <v>ADMISIBLE</v>
      </c>
      <c r="AR30" s="38" t="str">
        <f>IF(VLOOKUP($A30,Formulario!$A:$G,6,FALSE)=HLOOKUP(AR$1,Informe!$A:$FR,ROW($A30),FALSE),"ADMISIBLE","NO ADMISIBLE")</f>
        <v>ADMISIBLE</v>
      </c>
      <c r="AS30" s="38" t="str">
        <f>IF(VLOOKUP($A30,Formulario!$A:$G,6,FALSE)=HLOOKUP(AS$1,Informe!$A:$FR,ROW($A30),FALSE),"ADMISIBLE","NO ADMISIBLE")</f>
        <v>NO ADMISIBLE</v>
      </c>
    </row>
  </sheetData>
  <conditionalFormatting sqref="C5:C30">
    <cfRule type="cellIs" dxfId="5" priority="621" operator="equal">
      <formula>"NO ADMISIBLE"</formula>
    </cfRule>
  </conditionalFormatting>
  <conditionalFormatting sqref="D5:AS30">
    <cfRule type="cellIs" dxfId="4" priority="1" operator="equal">
      <formula>"NO ADMISIBLE"</formula>
    </cfRule>
  </conditionalFormatting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52"/>
  <sheetViews>
    <sheetView tabSelected="1" zoomScale="90" zoomScaleNormal="90" workbookViewId="0">
      <selection activeCell="C52" sqref="C52"/>
    </sheetView>
  </sheetViews>
  <sheetFormatPr baseColWidth="10" defaultColWidth="12.59765625" defaultRowHeight="15" customHeight="1" x14ac:dyDescent="0.25"/>
  <cols>
    <col min="1" max="1" width="4.3984375" customWidth="1"/>
    <col min="2" max="2" width="37.8984375" customWidth="1"/>
    <col min="3" max="3" width="18.8984375" customWidth="1"/>
    <col min="4" max="4" width="13.59765625" customWidth="1"/>
    <col min="5" max="5" width="11" bestFit="1" customWidth="1"/>
    <col min="6" max="6" width="11" customWidth="1"/>
    <col min="7" max="7" width="11.19921875" customWidth="1"/>
    <col min="8" max="8" width="14.5" customWidth="1"/>
    <col min="9" max="10" width="12.5" customWidth="1"/>
    <col min="11" max="11" width="14.69921875" customWidth="1"/>
    <col min="12" max="12" width="13.3984375" customWidth="1"/>
    <col min="13" max="13" width="18" style="56" customWidth="1"/>
    <col min="14" max="14" width="17.19921875" bestFit="1" customWidth="1"/>
    <col min="15" max="15" width="18.59765625" customWidth="1"/>
    <col min="16" max="29" width="10" customWidth="1"/>
  </cols>
  <sheetData>
    <row r="1" spans="1:15" ht="15" customHeight="1" x14ac:dyDescent="0.25">
      <c r="A1" s="145" t="s">
        <v>0</v>
      </c>
      <c r="B1" s="145" t="s">
        <v>129</v>
      </c>
      <c r="C1" s="150" t="s">
        <v>130</v>
      </c>
      <c r="D1" s="151" t="s">
        <v>131</v>
      </c>
      <c r="E1" s="146"/>
      <c r="F1" s="146"/>
      <c r="G1" s="146"/>
      <c r="H1" s="146"/>
      <c r="I1" s="146"/>
      <c r="J1" s="146"/>
      <c r="K1" s="152" t="s">
        <v>132</v>
      </c>
      <c r="L1" s="145" t="s">
        <v>133</v>
      </c>
      <c r="M1" s="46"/>
    </row>
    <row r="2" spans="1:15" ht="83.25" customHeight="1" x14ac:dyDescent="0.25">
      <c r="A2" s="146"/>
      <c r="B2" s="146"/>
      <c r="C2" s="146"/>
      <c r="D2" s="57" t="s">
        <v>134</v>
      </c>
      <c r="E2" s="58" t="s">
        <v>3</v>
      </c>
      <c r="F2" s="58" t="s">
        <v>4</v>
      </c>
      <c r="G2" s="58" t="s">
        <v>5</v>
      </c>
      <c r="H2" s="58" t="s">
        <v>6</v>
      </c>
      <c r="I2" s="58" t="s">
        <v>7</v>
      </c>
      <c r="J2" s="58" t="s">
        <v>8</v>
      </c>
      <c r="K2" s="146"/>
      <c r="L2" s="146"/>
      <c r="M2" s="39"/>
    </row>
    <row r="3" spans="1:15" ht="24.75" customHeight="1" x14ac:dyDescent="0.25">
      <c r="A3" s="59">
        <v>1</v>
      </c>
      <c r="B3" s="60" t="str">
        <f>VLOOKUP($A3,Resumen!A:J,2,FALSE)</f>
        <v>CONSORCIO QV CORREDOR VERDE</v>
      </c>
      <c r="C3" s="61">
        <f>HLOOKUP(A3,Informe!$2:$31,30,FALSE)</f>
        <v>4441370946</v>
      </c>
      <c r="D3" s="64">
        <f>(48.5*$C$52)/C3</f>
        <v>44.392186327302554</v>
      </c>
      <c r="E3" s="64">
        <f>VLOOKUP(A3,Resumen!$A:$J,4,FALSE)</f>
        <v>10</v>
      </c>
      <c r="F3" s="64">
        <f>VLOOKUP(A3,Resumen!$A:$J,5,FALSE)</f>
        <v>20</v>
      </c>
      <c r="G3" s="64">
        <f>VLOOKUP(A3,Resumen!$A:$J,6,FALSE)</f>
        <v>20</v>
      </c>
      <c r="H3" s="64">
        <f>VLOOKUP(A3,Resumen!$A:$J,7,FALSE)</f>
        <v>1</v>
      </c>
      <c r="I3" s="64">
        <f>VLOOKUP(A3,Resumen!$A:$J,8,FALSE)</f>
        <v>0.25</v>
      </c>
      <c r="J3" s="64">
        <f>VLOOKUP(A3,Resumen!$A:$J,9,FALSE)</f>
        <v>0.25</v>
      </c>
      <c r="K3" s="94">
        <f>SUM(D3:J3)</f>
        <v>95.892186327302554</v>
      </c>
      <c r="L3" s="62">
        <f t="shared" ref="L3:L40" si="0">RANK(K3,$K$3:$K$40,0)</f>
        <v>26</v>
      </c>
      <c r="M3" s="65">
        <f t="shared" ref="M3:M40" si="1">C3/$C$44</f>
        <v>0.93848962192585206</v>
      </c>
      <c r="O3" s="87" t="e">
        <f t="shared" ref="O3:O40" si="2">+C3-$C$49</f>
        <v>#VALUE!</v>
      </c>
    </row>
    <row r="4" spans="1:15" ht="24.75" customHeight="1" x14ac:dyDescent="0.25">
      <c r="A4" s="59">
        <v>2</v>
      </c>
      <c r="B4" s="60" t="str">
        <f>VLOOKUP($A4,Resumen!A:J,2,FALSE)</f>
        <v>CONSORCIO CS CHINCHINA 2026</v>
      </c>
      <c r="C4" s="61">
        <f>HLOOKUP(A4,Informe!$2:$31,30,FALSE)</f>
        <v>4415737252</v>
      </c>
      <c r="D4" s="64">
        <f t="shared" ref="D4:D40" si="3">(48.5*$C$52)/C4</f>
        <v>44.649886379494212</v>
      </c>
      <c r="E4" s="64">
        <f>VLOOKUP(A4,Resumen!$A:$J,4,FALSE)</f>
        <v>10</v>
      </c>
      <c r="F4" s="64">
        <f>VLOOKUP(A4,Resumen!$A:$J,5,FALSE)</f>
        <v>20</v>
      </c>
      <c r="G4" s="64">
        <f>VLOOKUP(A4,Resumen!$A:$J,6,FALSE)</f>
        <v>20</v>
      </c>
      <c r="H4" s="64">
        <f>VLOOKUP(A4,Resumen!$A:$J,7,FALSE)</f>
        <v>1</v>
      </c>
      <c r="I4" s="64">
        <f>VLOOKUP(A4,Resumen!$A:$J,8,FALSE)</f>
        <v>0.25</v>
      </c>
      <c r="J4" s="64">
        <f>VLOOKUP(A4,Resumen!$A:$J,9,FALSE)</f>
        <v>0.25</v>
      </c>
      <c r="K4" s="94">
        <f t="shared" ref="K4:K40" si="4">SUM(D4:J4)</f>
        <v>96.149886379494205</v>
      </c>
      <c r="L4" s="62">
        <f t="shared" si="0"/>
        <v>14</v>
      </c>
      <c r="M4" s="65">
        <f t="shared" si="1"/>
        <v>0.93307306111993937</v>
      </c>
      <c r="O4" s="87" t="e">
        <f t="shared" si="2"/>
        <v>#VALUE!</v>
      </c>
    </row>
    <row r="5" spans="1:15" ht="24.75" customHeight="1" x14ac:dyDescent="0.25">
      <c r="A5" s="59">
        <v>3</v>
      </c>
      <c r="B5" s="60" t="str">
        <f>VLOOKUP($A5,Resumen!A:J,2,FALSE)</f>
        <v>CONSORCIO CATALUÑA</v>
      </c>
      <c r="C5" s="61">
        <f>HLOOKUP(A5,Informe!$2:$31,30,FALSE)</f>
        <v>4411147277</v>
      </c>
      <c r="D5" s="64">
        <f t="shared" si="3"/>
        <v>44.696346370368538</v>
      </c>
      <c r="E5" s="64">
        <f>VLOOKUP(A5,Resumen!$A:$J,4,FALSE)</f>
        <v>10</v>
      </c>
      <c r="F5" s="64">
        <f>VLOOKUP(A5,Resumen!$A:$J,5,FALSE)</f>
        <v>20</v>
      </c>
      <c r="G5" s="64">
        <f>VLOOKUP(A5,Resumen!$A:$J,6,FALSE)</f>
        <v>20</v>
      </c>
      <c r="H5" s="64">
        <f>VLOOKUP(A5,Resumen!$A:$J,7,FALSE)</f>
        <v>1</v>
      </c>
      <c r="I5" s="64">
        <f>VLOOKUP(A5,Resumen!$A:$J,8,FALSE)</f>
        <v>0.25</v>
      </c>
      <c r="J5" s="64">
        <f>VLOOKUP(A5,Resumen!$A:$J,9,FALSE)</f>
        <v>0.25</v>
      </c>
      <c r="K5" s="94">
        <f t="shared" si="4"/>
        <v>96.196346370368531</v>
      </c>
      <c r="L5" s="62">
        <f t="shared" si="0"/>
        <v>11</v>
      </c>
      <c r="M5" s="65">
        <f t="shared" si="1"/>
        <v>0.93210317052652281</v>
      </c>
      <c r="O5" s="87" t="e">
        <f t="shared" si="2"/>
        <v>#VALUE!</v>
      </c>
    </row>
    <row r="6" spans="1:15" ht="24.75" customHeight="1" x14ac:dyDescent="0.25">
      <c r="A6" s="59">
        <v>4</v>
      </c>
      <c r="B6" s="60" t="str">
        <f>VLOOKUP($A6,Resumen!A:J,2,FALSE)</f>
        <v>CONSORCIO RIO DE ORO</v>
      </c>
      <c r="C6" s="61">
        <f>HLOOKUP(A6,Informe!$2:$31,30,FALSE)</f>
        <v>4428183322</v>
      </c>
      <c r="D6" s="64">
        <f t="shared" si="3"/>
        <v>44.524391211168563</v>
      </c>
      <c r="E6" s="64">
        <f>VLOOKUP(A6,Resumen!$A:$J,4,FALSE)</f>
        <v>10</v>
      </c>
      <c r="F6" s="64">
        <f>VLOOKUP(A6,Resumen!$A:$J,5,FALSE)</f>
        <v>20</v>
      </c>
      <c r="G6" s="64">
        <f>VLOOKUP(A6,Resumen!$A:$J,6,FALSE)</f>
        <v>20</v>
      </c>
      <c r="H6" s="64">
        <f>VLOOKUP(A6,Resumen!$A:$J,7,FALSE)</f>
        <v>1</v>
      </c>
      <c r="I6" s="64">
        <f>VLOOKUP(A6,Resumen!$A:$J,8,FALSE)</f>
        <v>0.25</v>
      </c>
      <c r="J6" s="64">
        <f>VLOOKUP(A6,Resumen!$A:$J,9,FALSE)</f>
        <v>0.25</v>
      </c>
      <c r="K6" s="94">
        <f t="shared" si="4"/>
        <v>96.024391211168563</v>
      </c>
      <c r="L6" s="62">
        <f t="shared" si="0"/>
        <v>20</v>
      </c>
      <c r="M6" s="65">
        <f t="shared" si="1"/>
        <v>0.93570299401020662</v>
      </c>
      <c r="O6" s="87" t="e">
        <f t="shared" si="2"/>
        <v>#VALUE!</v>
      </c>
    </row>
    <row r="7" spans="1:15" ht="24.75" customHeight="1" x14ac:dyDescent="0.25">
      <c r="A7" s="59">
        <v>5</v>
      </c>
      <c r="B7" s="60" t="str">
        <f>VLOOKUP($A7,Resumen!A:J,2,FALSE)</f>
        <v>CONSORCIO CORREDOR VIAL 2026</v>
      </c>
      <c r="C7" s="61">
        <f>HLOOKUP(A7,Informe!$2:$31,30,FALSE)</f>
        <v>4436687197</v>
      </c>
      <c r="D7" s="64">
        <f t="shared" si="3"/>
        <v>44.439050541317663</v>
      </c>
      <c r="E7" s="64">
        <f>VLOOKUP(A7,Resumen!$A:$J,4,FALSE)</f>
        <v>10</v>
      </c>
      <c r="F7" s="64">
        <f>VLOOKUP(A7,Resumen!$A:$J,5,FALSE)</f>
        <v>20</v>
      </c>
      <c r="G7" s="64">
        <f>VLOOKUP(A7,Resumen!$A:$J,6,FALSE)</f>
        <v>20</v>
      </c>
      <c r="H7" s="64">
        <f>VLOOKUP(A7,Resumen!$A:$J,7,FALSE)</f>
        <v>1</v>
      </c>
      <c r="I7" s="64">
        <f>VLOOKUP(A7,Resumen!$A:$J,8,FALSE)</f>
        <v>0.25</v>
      </c>
      <c r="J7" s="64">
        <f>VLOOKUP(A7,Resumen!$A:$J,9,FALSE)</f>
        <v>0.25</v>
      </c>
      <c r="K7" s="94">
        <f t="shared" si="4"/>
        <v>95.93905054131767</v>
      </c>
      <c r="L7" s="62">
        <f t="shared" si="0"/>
        <v>24</v>
      </c>
      <c r="M7" s="65">
        <f t="shared" si="1"/>
        <v>0.93749991629629548</v>
      </c>
      <c r="O7" s="87" t="e">
        <f t="shared" si="2"/>
        <v>#VALUE!</v>
      </c>
    </row>
    <row r="8" spans="1:15" ht="24" customHeight="1" x14ac:dyDescent="0.25">
      <c r="A8" s="59">
        <v>6</v>
      </c>
      <c r="B8" s="60" t="str">
        <f>VLOOKUP($A8,Resumen!A:J,2,FALSE)</f>
        <v>CONSORCIO PBO</v>
      </c>
      <c r="C8" s="61">
        <f>HLOOKUP(A8,Informe!$2:$31,30,FALSE)</f>
        <v>4450023905</v>
      </c>
      <c r="D8" s="64">
        <f t="shared" si="3"/>
        <v>44.305866843090591</v>
      </c>
      <c r="E8" s="64">
        <f>VLOOKUP(A8,Resumen!$A:$J,4,FALSE)</f>
        <v>10</v>
      </c>
      <c r="F8" s="64">
        <f>VLOOKUP(A8,Resumen!$A:$J,5,FALSE)</f>
        <v>20</v>
      </c>
      <c r="G8" s="64">
        <f>VLOOKUP(A8,Resumen!$A:$J,6,FALSE)</f>
        <v>20</v>
      </c>
      <c r="H8" s="64">
        <f>VLOOKUP(A8,Resumen!$A:$J,7,FALSE)</f>
        <v>1</v>
      </c>
      <c r="I8" s="64">
        <f>VLOOKUP(A8,Resumen!$A:$J,8,FALSE)</f>
        <v>0.25</v>
      </c>
      <c r="J8" s="64">
        <f>VLOOKUP(A8,Resumen!$A:$J,9,FALSE)</f>
        <v>0.25</v>
      </c>
      <c r="K8" s="94">
        <f t="shared" si="4"/>
        <v>95.805866843090598</v>
      </c>
      <c r="L8" s="62">
        <f t="shared" si="0"/>
        <v>30</v>
      </c>
      <c r="M8" s="65">
        <f t="shared" si="1"/>
        <v>0.94031804659904084</v>
      </c>
      <c r="N8" s="86"/>
      <c r="O8" s="87" t="e">
        <f t="shared" si="2"/>
        <v>#VALUE!</v>
      </c>
    </row>
    <row r="9" spans="1:15" ht="24.75" customHeight="1" x14ac:dyDescent="0.25">
      <c r="A9" s="59">
        <v>7</v>
      </c>
      <c r="B9" s="60" t="str">
        <f>VLOOKUP($A9,Resumen!A:J,2,FALSE)</f>
        <v>CONSORCIO GROZ 2026</v>
      </c>
      <c r="C9" s="61">
        <f>HLOOKUP(A9,Informe!$2:$31,30,FALSE)</f>
        <v>4448407587</v>
      </c>
      <c r="D9" s="64">
        <f t="shared" si="3"/>
        <v>44.3219652712772</v>
      </c>
      <c r="E9" s="64">
        <f>VLOOKUP(A9,Resumen!$A:$J,4,FALSE)</f>
        <v>10</v>
      </c>
      <c r="F9" s="64">
        <f>VLOOKUP(A9,Resumen!$A:$J,5,FALSE)</f>
        <v>20</v>
      </c>
      <c r="G9" s="64">
        <f>VLOOKUP(A9,Resumen!$A:$J,6,FALSE)</f>
        <v>20</v>
      </c>
      <c r="H9" s="64">
        <f>VLOOKUP(A9,Resumen!$A:$J,7,FALSE)</f>
        <v>1</v>
      </c>
      <c r="I9" s="64">
        <f>VLOOKUP(A9,Resumen!$A:$J,8,FALSE)</f>
        <v>0.25</v>
      </c>
      <c r="J9" s="64">
        <f>VLOOKUP(A9,Resumen!$A:$J,9,FALSE)</f>
        <v>0.25</v>
      </c>
      <c r="K9" s="94">
        <f t="shared" si="4"/>
        <v>95.821965271277207</v>
      </c>
      <c r="L9" s="62">
        <f t="shared" si="0"/>
        <v>29</v>
      </c>
      <c r="M9" s="65">
        <f t="shared" si="1"/>
        <v>0.93997650843724911</v>
      </c>
      <c r="O9" s="87" t="e">
        <f t="shared" si="2"/>
        <v>#VALUE!</v>
      </c>
    </row>
    <row r="10" spans="1:15" ht="24.75" customHeight="1" x14ac:dyDescent="0.25">
      <c r="A10" s="59">
        <v>8</v>
      </c>
      <c r="B10" s="60" t="str">
        <f>VLOOKUP($A10,Resumen!A:J,2,FALSE)</f>
        <v>CONSORCIO SAN ANTONIO A2I</v>
      </c>
      <c r="C10" s="61">
        <f>HLOOKUP(A10,Informe!$2:$31,30,FALSE)</f>
        <v>4442583322</v>
      </c>
      <c r="D10" s="64">
        <f t="shared" si="3"/>
        <v>44.380071749501788</v>
      </c>
      <c r="E10" s="64">
        <f>VLOOKUP(A10,Resumen!$A:$J,4,FALSE)</f>
        <v>10</v>
      </c>
      <c r="F10" s="64">
        <f>VLOOKUP(A10,Resumen!$A:$J,5,FALSE)</f>
        <v>20</v>
      </c>
      <c r="G10" s="64">
        <f>VLOOKUP(A10,Resumen!$A:$J,6,FALSE)</f>
        <v>20</v>
      </c>
      <c r="H10" s="64">
        <f>VLOOKUP(A10,Resumen!$A:$J,7,FALSE)</f>
        <v>1</v>
      </c>
      <c r="I10" s="64">
        <f>VLOOKUP(A10,Resumen!$A:$J,8,FALSE)</f>
        <v>0</v>
      </c>
      <c r="J10" s="64">
        <f>VLOOKUP(A10,Resumen!$A:$J,9,FALSE)</f>
        <v>0.25</v>
      </c>
      <c r="K10" s="94">
        <f t="shared" si="4"/>
        <v>95.630071749501781</v>
      </c>
      <c r="L10" s="62">
        <f t="shared" si="0"/>
        <v>33</v>
      </c>
      <c r="M10" s="65">
        <f t="shared" si="1"/>
        <v>0.9387458046018109</v>
      </c>
      <c r="N10" s="9"/>
      <c r="O10" s="87" t="e">
        <f t="shared" si="2"/>
        <v>#VALUE!</v>
      </c>
    </row>
    <row r="11" spans="1:15" ht="24.75" customHeight="1" x14ac:dyDescent="0.25">
      <c r="A11" s="59">
        <v>9</v>
      </c>
      <c r="B11" s="60" t="str">
        <f>VLOOKUP($A11,Resumen!A:J,2,FALSE)</f>
        <v>CONSORCIO SENDEROS EQUIDAD</v>
      </c>
      <c r="C11" s="61">
        <f>HLOOKUP(A11,Informe!$2:$31,30,FALSE)</f>
        <v>4406687736.2600002</v>
      </c>
      <c r="D11" s="64">
        <f t="shared" si="3"/>
        <v>44.741578796512023</v>
      </c>
      <c r="E11" s="64">
        <f>VLOOKUP(A11,Resumen!$A:$J,4,FALSE)</f>
        <v>10</v>
      </c>
      <c r="F11" s="64">
        <f>VLOOKUP(A11,Resumen!$A:$J,5,FALSE)</f>
        <v>20</v>
      </c>
      <c r="G11" s="64">
        <f>VLOOKUP(A11,Resumen!$A:$J,6,FALSE)</f>
        <v>20</v>
      </c>
      <c r="H11" s="64">
        <f>VLOOKUP(A11,Resumen!$A:$J,7,FALSE)</f>
        <v>1</v>
      </c>
      <c r="I11" s="64">
        <f>VLOOKUP(A11,Resumen!$A:$J,8,FALSE)</f>
        <v>0.25</v>
      </c>
      <c r="J11" s="64">
        <f>VLOOKUP(A11,Resumen!$A:$J,9,FALSE)</f>
        <v>0.25</v>
      </c>
      <c r="K11" s="94">
        <f t="shared" si="4"/>
        <v>96.241578796512016</v>
      </c>
      <c r="L11" s="62">
        <f t="shared" si="0"/>
        <v>7</v>
      </c>
      <c r="M11" s="65">
        <f t="shared" si="1"/>
        <v>0.93116084151281708</v>
      </c>
      <c r="N11" s="9"/>
      <c r="O11" s="87" t="e">
        <f t="shared" si="2"/>
        <v>#VALUE!</v>
      </c>
    </row>
    <row r="12" spans="1:15" ht="24.75" customHeight="1" x14ac:dyDescent="0.25">
      <c r="A12" s="59">
        <v>10</v>
      </c>
      <c r="B12" s="60" t="str">
        <f>VLOOKUP($A12,Resumen!A:J,2,FALSE)</f>
        <v>CONSORCIO CORREDOR VILLAMARIA</v>
      </c>
      <c r="C12" s="61">
        <f>HLOOKUP(A12,Informe!$2:$31,30,FALSE)</f>
        <v>4439827912</v>
      </c>
      <c r="D12" s="64">
        <f t="shared" si="3"/>
        <v>44.407614549791134</v>
      </c>
      <c r="E12" s="64">
        <f>VLOOKUP(A12,Resumen!$A:$J,4,FALSE)</f>
        <v>10</v>
      </c>
      <c r="F12" s="64">
        <f>VLOOKUP(A12,Resumen!$A:$J,5,FALSE)</f>
        <v>20</v>
      </c>
      <c r="G12" s="64">
        <f>VLOOKUP(A12,Resumen!$A:$J,6,FALSE)</f>
        <v>20</v>
      </c>
      <c r="H12" s="64">
        <f>VLOOKUP(A12,Resumen!$A:$J,7,FALSE)</f>
        <v>1</v>
      </c>
      <c r="I12" s="64">
        <f>VLOOKUP(A12,Resumen!$A:$J,8,FALSE)</f>
        <v>0.25</v>
      </c>
      <c r="J12" s="64">
        <f>VLOOKUP(A12,Resumen!$A:$J,9,FALSE)</f>
        <v>0.25</v>
      </c>
      <c r="K12" s="94">
        <f t="shared" si="4"/>
        <v>95.907614549791134</v>
      </c>
      <c r="L12" s="62">
        <f t="shared" si="0"/>
        <v>25</v>
      </c>
      <c r="M12" s="65">
        <f t="shared" si="1"/>
        <v>0.93816356913429622</v>
      </c>
      <c r="N12" s="9"/>
      <c r="O12" s="87" t="e">
        <f t="shared" si="2"/>
        <v>#VALUE!</v>
      </c>
    </row>
    <row r="13" spans="1:15" ht="24.75" customHeight="1" x14ac:dyDescent="0.25">
      <c r="A13" s="59">
        <v>11</v>
      </c>
      <c r="B13" s="60" t="str">
        <f>VLOOKUP($A13,Resumen!A:J,2,FALSE)</f>
        <v>CONSORCIO CORREDOR III</v>
      </c>
      <c r="C13" s="61">
        <f>HLOOKUP(A13,Informe!$2:$31,30,FALSE)</f>
        <v>4428784385</v>
      </c>
      <c r="D13" s="64">
        <f t="shared" si="3"/>
        <v>44.518348477581171</v>
      </c>
      <c r="E13" s="64">
        <f>VLOOKUP(A13,Resumen!$A:$J,4,FALSE)</f>
        <v>10</v>
      </c>
      <c r="F13" s="64">
        <f>VLOOKUP(A13,Resumen!$A:$J,5,FALSE)</f>
        <v>20</v>
      </c>
      <c r="G13" s="64">
        <f>VLOOKUP(A13,Resumen!$A:$J,6,FALSE)</f>
        <v>20</v>
      </c>
      <c r="H13" s="64">
        <f>VLOOKUP(A13,Resumen!$A:$J,7,FALSE)</f>
        <v>1</v>
      </c>
      <c r="I13" s="64">
        <f>VLOOKUP(A13,Resumen!$A:$J,8,FALSE)</f>
        <v>0.25</v>
      </c>
      <c r="J13" s="64">
        <f>VLOOKUP(A13,Resumen!$A:$J,9,FALSE)</f>
        <v>0.25</v>
      </c>
      <c r="K13" s="94">
        <f t="shared" si="4"/>
        <v>96.018348477581171</v>
      </c>
      <c r="L13" s="62">
        <f t="shared" si="0"/>
        <v>22</v>
      </c>
      <c r="M13" s="65">
        <f t="shared" si="1"/>
        <v>0.93583000240344427</v>
      </c>
      <c r="N13" s="9"/>
      <c r="O13" s="87" t="e">
        <f t="shared" si="2"/>
        <v>#VALUE!</v>
      </c>
    </row>
    <row r="14" spans="1:15" ht="24.75" customHeight="1" x14ac:dyDescent="0.25">
      <c r="A14" s="59">
        <v>12</v>
      </c>
      <c r="B14" s="60" t="str">
        <f>VLOOKUP($A14,Resumen!A:J,2,FALSE)</f>
        <v>BERMUDEZ SAS</v>
      </c>
      <c r="C14" s="61">
        <f>HLOOKUP(A14,Informe!$2:$31,30,FALSE)</f>
        <v>4418239078</v>
      </c>
      <c r="D14" s="64">
        <f t="shared" si="3"/>
        <v>44.624603400309702</v>
      </c>
      <c r="E14" s="64">
        <f>VLOOKUP(A14,Resumen!$A:$J,4,FALSE)</f>
        <v>10</v>
      </c>
      <c r="F14" s="64">
        <f>VLOOKUP(A14,Resumen!$A:$J,5,FALSE)</f>
        <v>20</v>
      </c>
      <c r="G14" s="64">
        <f>VLOOKUP(A14,Resumen!$A:$J,6,FALSE)</f>
        <v>20</v>
      </c>
      <c r="H14" s="64">
        <f>VLOOKUP(A14,Resumen!$A:$J,7,FALSE)</f>
        <v>1</v>
      </c>
      <c r="I14" s="64">
        <f>VLOOKUP(A14,Resumen!$A:$J,8,FALSE)</f>
        <v>0.25</v>
      </c>
      <c r="J14" s="64">
        <f>VLOOKUP(A14,Resumen!$A:$J,9,FALSE)</f>
        <v>0.25</v>
      </c>
      <c r="K14" s="94">
        <f t="shared" si="4"/>
        <v>96.124603400309695</v>
      </c>
      <c r="L14" s="62">
        <f t="shared" si="0"/>
        <v>15</v>
      </c>
      <c r="M14" s="65">
        <f t="shared" si="1"/>
        <v>0.93360171269293601</v>
      </c>
      <c r="N14" s="9"/>
      <c r="O14" s="87" t="e">
        <f t="shared" si="2"/>
        <v>#VALUE!</v>
      </c>
    </row>
    <row r="15" spans="1:15" ht="24.75" customHeight="1" x14ac:dyDescent="0.25">
      <c r="A15" s="59">
        <v>13</v>
      </c>
      <c r="B15" s="60" t="str">
        <f>VLOOKUP($A15,Resumen!A:J,2,FALSE)</f>
        <v>CONSORCIO ANGULO CALDAS</v>
      </c>
      <c r="C15" s="61">
        <f>HLOOKUP(A15,Informe!$2:$31,30,FALSE)</f>
        <v>4460357107</v>
      </c>
      <c r="D15" s="64">
        <f t="shared" si="3"/>
        <v>44.203224507310736</v>
      </c>
      <c r="E15" s="64">
        <f>VLOOKUP(A15,Resumen!$A:$J,4,FALSE)</f>
        <v>10</v>
      </c>
      <c r="F15" s="64">
        <f>VLOOKUP(A15,Resumen!$A:$J,5,FALSE)</f>
        <v>20</v>
      </c>
      <c r="G15" s="64">
        <f>VLOOKUP(A15,Resumen!$A:$J,6,FALSE)</f>
        <v>20</v>
      </c>
      <c r="H15" s="64">
        <f>VLOOKUP(A15,Resumen!$A:$J,7,FALSE)</f>
        <v>1</v>
      </c>
      <c r="I15" s="64">
        <f>VLOOKUP(A15,Resumen!$A:$J,8,FALSE)</f>
        <v>0.25</v>
      </c>
      <c r="J15" s="64">
        <f>VLOOKUP(A15,Resumen!$A:$J,9,FALSE)</f>
        <v>0.25</v>
      </c>
      <c r="K15" s="94">
        <f t="shared" si="4"/>
        <v>95.703224507310736</v>
      </c>
      <c r="L15" s="62">
        <f t="shared" si="0"/>
        <v>32</v>
      </c>
      <c r="M15" s="65">
        <f t="shared" si="1"/>
        <v>0.94250151718867881</v>
      </c>
      <c r="N15" s="9"/>
      <c r="O15" s="87" t="e">
        <f t="shared" si="2"/>
        <v>#VALUE!</v>
      </c>
    </row>
    <row r="16" spans="1:15" ht="24.75" customHeight="1" x14ac:dyDescent="0.25">
      <c r="A16" s="59">
        <v>14</v>
      </c>
      <c r="B16" s="60" t="str">
        <f>VLOOKUP($A16,Resumen!A:J,2,FALSE)</f>
        <v>CONSORCIO FG VERDE</v>
      </c>
      <c r="C16" s="61">
        <f>HLOOKUP(A16,Informe!$2:$31,30,FALSE)</f>
        <v>4443570456</v>
      </c>
      <c r="D16" s="64">
        <f t="shared" si="3"/>
        <v>44.370212768265823</v>
      </c>
      <c r="E16" s="64">
        <f>VLOOKUP(A16,Resumen!$A:$J,4,FALSE)</f>
        <v>10</v>
      </c>
      <c r="F16" s="64">
        <f>VLOOKUP(A16,Resumen!$A:$J,5,FALSE)</f>
        <v>20</v>
      </c>
      <c r="G16" s="64">
        <f>VLOOKUP(A16,Resumen!$A:$J,6,FALSE)</f>
        <v>20</v>
      </c>
      <c r="H16" s="64">
        <f>VLOOKUP(A16,Resumen!$A:$J,7,FALSE)</f>
        <v>1</v>
      </c>
      <c r="I16" s="64">
        <f>VLOOKUP(A16,Resumen!$A:$J,8,FALSE)</f>
        <v>0.25</v>
      </c>
      <c r="J16" s="64">
        <f>VLOOKUP(A16,Resumen!$A:$J,9,FALSE)</f>
        <v>0.25</v>
      </c>
      <c r="K16" s="94">
        <f t="shared" si="4"/>
        <v>95.870212768265816</v>
      </c>
      <c r="L16" s="62">
        <f t="shared" si="0"/>
        <v>27</v>
      </c>
      <c r="M16" s="65">
        <f t="shared" si="1"/>
        <v>0.93895439222615351</v>
      </c>
      <c r="N16" s="9"/>
      <c r="O16" s="87" t="e">
        <f t="shared" si="2"/>
        <v>#VALUE!</v>
      </c>
    </row>
    <row r="17" spans="1:15" ht="24.75" customHeight="1" x14ac:dyDescent="0.25">
      <c r="A17" s="59">
        <v>15</v>
      </c>
      <c r="B17" s="60" t="str">
        <f>VLOOKUP($A17,Resumen!A:J,2,FALSE)</f>
        <v>CONSORCIO CH 2026</v>
      </c>
      <c r="C17" s="61">
        <f>HLOOKUP(A17,Informe!$2:$31,30,FALSE)</f>
        <v>4410568375</v>
      </c>
      <c r="D17" s="64">
        <f t="shared" si="3"/>
        <v>44.70221291683297</v>
      </c>
      <c r="E17" s="64">
        <f>VLOOKUP(A17,Resumen!$A:$J,4,FALSE)</f>
        <v>10</v>
      </c>
      <c r="F17" s="64">
        <f>VLOOKUP(A17,Resumen!$A:$J,5,FALSE)</f>
        <v>20</v>
      </c>
      <c r="G17" s="64">
        <f>VLOOKUP(A17,Resumen!$A:$J,6,FALSE)</f>
        <v>20</v>
      </c>
      <c r="H17" s="64">
        <f>VLOOKUP(A17,Resumen!$A:$J,7,FALSE)</f>
        <v>1</v>
      </c>
      <c r="I17" s="64">
        <f>VLOOKUP(A17,Resumen!$A:$J,8,FALSE)</f>
        <v>0.25</v>
      </c>
      <c r="J17" s="64">
        <f>VLOOKUP(A17,Resumen!$A:$J,9,FALSE)</f>
        <v>0.25</v>
      </c>
      <c r="K17" s="94">
        <f t="shared" si="4"/>
        <v>96.202212916832963</v>
      </c>
      <c r="L17" s="62">
        <f t="shared" si="0"/>
        <v>10</v>
      </c>
      <c r="M17" s="65">
        <f t="shared" si="1"/>
        <v>0.93198084489200195</v>
      </c>
      <c r="N17" s="9"/>
      <c r="O17" s="87" t="e">
        <f t="shared" si="2"/>
        <v>#VALUE!</v>
      </c>
    </row>
    <row r="18" spans="1:15" ht="24.75" customHeight="1" x14ac:dyDescent="0.25">
      <c r="A18" s="156">
        <v>16</v>
      </c>
      <c r="B18" s="157" t="str">
        <f>VLOOKUP($A18,Resumen!A:J,2,FALSE)</f>
        <v>CONSORCIO VIAS VERDES CALDAS</v>
      </c>
      <c r="C18" s="158">
        <f>HLOOKUP(A18,Informe!$2:$31,30,FALSE)</f>
        <v>4065199311</v>
      </c>
      <c r="D18" s="159">
        <f t="shared" si="3"/>
        <v>48.5</v>
      </c>
      <c r="E18" s="159">
        <f>VLOOKUP(A18,Resumen!$A:$J,4,FALSE)</f>
        <v>10</v>
      </c>
      <c r="F18" s="159">
        <f>VLOOKUP(A18,Resumen!$A:$J,5,FALSE)</f>
        <v>20</v>
      </c>
      <c r="G18" s="159">
        <f>VLOOKUP(A18,Resumen!$A:$J,6,FALSE)</f>
        <v>20</v>
      </c>
      <c r="H18" s="159">
        <f>VLOOKUP(A18,Resumen!$A:$J,7,FALSE)</f>
        <v>1</v>
      </c>
      <c r="I18" s="159">
        <f>VLOOKUP(A18,Resumen!$A:$J,8,FALSE)</f>
        <v>0.25</v>
      </c>
      <c r="J18" s="159">
        <f>VLOOKUP(A18,Resumen!$A:$J,9,FALSE)</f>
        <v>0.25</v>
      </c>
      <c r="K18" s="160">
        <f t="shared" si="4"/>
        <v>100</v>
      </c>
      <c r="L18" s="161">
        <f t="shared" si="0"/>
        <v>1</v>
      </c>
      <c r="M18" s="65">
        <f t="shared" si="1"/>
        <v>0.85900218892313718</v>
      </c>
      <c r="N18" s="9"/>
      <c r="O18" s="87" t="e">
        <f t="shared" si="2"/>
        <v>#VALUE!</v>
      </c>
    </row>
    <row r="19" spans="1:15" ht="24.75" customHeight="1" x14ac:dyDescent="0.25">
      <c r="A19" s="59">
        <v>17</v>
      </c>
      <c r="B19" s="60" t="str">
        <f>VLOOKUP($A19,Resumen!A:J,2,FALSE)</f>
        <v>CONSORCIO CORREDOR VERDE JJ</v>
      </c>
      <c r="C19" s="61">
        <f>HLOOKUP(A19,Informe!$2:$31,30,FALSE)</f>
        <v>4489541220</v>
      </c>
      <c r="D19" s="64">
        <f t="shared" si="3"/>
        <v>43.915882920326546</v>
      </c>
      <c r="E19" s="64">
        <f>VLOOKUP(A19,Resumen!$A:$J,4,FALSE)</f>
        <v>10</v>
      </c>
      <c r="F19" s="64">
        <f>VLOOKUP(A19,Resumen!$A:$J,5,FALSE)</f>
        <v>20</v>
      </c>
      <c r="G19" s="64">
        <f>VLOOKUP(A19,Resumen!$A:$J,6,FALSE)</f>
        <v>20</v>
      </c>
      <c r="H19" s="64">
        <f>VLOOKUP(A19,Resumen!$A:$J,7,FALSE)</f>
        <v>1</v>
      </c>
      <c r="I19" s="64">
        <f>VLOOKUP(A19,Resumen!$A:$J,8,FALSE)</f>
        <v>0.25</v>
      </c>
      <c r="J19" s="64">
        <f>VLOOKUP(A19,Resumen!$A:$J,9,FALSE)</f>
        <v>0.25</v>
      </c>
      <c r="K19" s="94">
        <f t="shared" si="4"/>
        <v>95.415882920326538</v>
      </c>
      <c r="L19" s="62">
        <f t="shared" si="0"/>
        <v>36</v>
      </c>
      <c r="M19" s="65">
        <f t="shared" si="1"/>
        <v>0.94866830386527434</v>
      </c>
      <c r="N19" s="9"/>
      <c r="O19" s="87" t="e">
        <f t="shared" si="2"/>
        <v>#VALUE!</v>
      </c>
    </row>
    <row r="20" spans="1:15" ht="24.75" customHeight="1" x14ac:dyDescent="0.25">
      <c r="A20" s="59">
        <v>18</v>
      </c>
      <c r="B20" s="60" t="str">
        <f>VLOOKUP($A20,Resumen!A:J,2,FALSE)</f>
        <v>ZERMIRA S.A.S.</v>
      </c>
      <c r="C20" s="61">
        <f>HLOOKUP(A20,Informe!$2:$31,30,FALSE)</f>
        <v>4418911175</v>
      </c>
      <c r="D20" s="64">
        <f t="shared" si="3"/>
        <v>44.617816193940584</v>
      </c>
      <c r="E20" s="64">
        <f>VLOOKUP(A20,Resumen!$A:$J,4,FALSE)</f>
        <v>10</v>
      </c>
      <c r="F20" s="64">
        <f>VLOOKUP(A20,Resumen!$A:$J,5,FALSE)</f>
        <v>20</v>
      </c>
      <c r="G20" s="64">
        <f>VLOOKUP(A20,Resumen!$A:$J,6,FALSE)</f>
        <v>20</v>
      </c>
      <c r="H20" s="64">
        <f>VLOOKUP(A20,Resumen!$A:$J,7,FALSE)</f>
        <v>1</v>
      </c>
      <c r="I20" s="64">
        <f>VLOOKUP(A20,Resumen!$A:$J,8,FALSE)</f>
        <v>0.25</v>
      </c>
      <c r="J20" s="64">
        <f>VLOOKUP(A20,Resumen!$A:$J,9,FALSE)</f>
        <v>0.25</v>
      </c>
      <c r="K20" s="94">
        <f t="shared" si="4"/>
        <v>96.117816193940584</v>
      </c>
      <c r="L20" s="62">
        <f t="shared" si="0"/>
        <v>16</v>
      </c>
      <c r="M20" s="65">
        <f t="shared" si="1"/>
        <v>0.93374373101725439</v>
      </c>
      <c r="O20" s="87" t="e">
        <f t="shared" si="2"/>
        <v>#VALUE!</v>
      </c>
    </row>
    <row r="21" spans="1:15" ht="24.75" customHeight="1" x14ac:dyDescent="0.25">
      <c r="A21" s="59">
        <v>19</v>
      </c>
      <c r="B21" s="60" t="str">
        <f>VLOOKUP($A21,Resumen!A:J,2,FALSE)</f>
        <v>SOSDOM S.A.S</v>
      </c>
      <c r="C21" s="61">
        <f>HLOOKUP(A21,Informe!$2:$31,30,FALSE)</f>
        <v>4270954713</v>
      </c>
      <c r="D21" s="64">
        <f t="shared" si="3"/>
        <v>46.16348798627498</v>
      </c>
      <c r="E21" s="64">
        <f>VLOOKUP(A21,Resumen!$A:$J,4,FALSE)</f>
        <v>10</v>
      </c>
      <c r="F21" s="64">
        <f>VLOOKUP(A21,Resumen!$A:$J,5,FALSE)</f>
        <v>20</v>
      </c>
      <c r="G21" s="64">
        <f>VLOOKUP(A21,Resumen!$A:$J,6,FALSE)</f>
        <v>20</v>
      </c>
      <c r="H21" s="64">
        <f>VLOOKUP(A21,Resumen!$A:$J,7,FALSE)</f>
        <v>1</v>
      </c>
      <c r="I21" s="64">
        <f>VLOOKUP(A21,Resumen!$A:$J,8,FALSE)</f>
        <v>0.25</v>
      </c>
      <c r="J21" s="64">
        <f>VLOOKUP(A21,Resumen!$A:$J,9,FALSE)</f>
        <v>0.25</v>
      </c>
      <c r="K21" s="94">
        <f t="shared" si="4"/>
        <v>97.663487986274987</v>
      </c>
      <c r="L21" s="62">
        <f t="shared" si="0"/>
        <v>4</v>
      </c>
      <c r="M21" s="65">
        <f t="shared" si="1"/>
        <v>0.90247959979017844</v>
      </c>
      <c r="O21" s="87" t="e">
        <f t="shared" si="2"/>
        <v>#VALUE!</v>
      </c>
    </row>
    <row r="22" spans="1:15" ht="24.75" customHeight="1" x14ac:dyDescent="0.25">
      <c r="A22" s="59">
        <v>23</v>
      </c>
      <c r="B22" s="60" t="str">
        <f>VLOOKUP($A22,Resumen!A:J,2,FALSE)</f>
        <v>LAM CONSTRUCCIONES SAS</v>
      </c>
      <c r="C22" s="61">
        <f>HLOOKUP(A22,Informe!$2:$31,30,FALSE)</f>
        <v>4483768759</v>
      </c>
      <c r="D22" s="64">
        <f t="shared" si="3"/>
        <v>43.972420787255857</v>
      </c>
      <c r="E22" s="64">
        <f>VLOOKUP(A22,Resumen!$A:$J,4,FALSE)</f>
        <v>10</v>
      </c>
      <c r="F22" s="64">
        <f>VLOOKUP(A22,Resumen!$A:$J,5,FALSE)</f>
        <v>20</v>
      </c>
      <c r="G22" s="64">
        <f>VLOOKUP(A22,Resumen!$A:$J,6,FALSE)</f>
        <v>20</v>
      </c>
      <c r="H22" s="64">
        <f>VLOOKUP(A22,Resumen!$A:$J,7,FALSE)</f>
        <v>1</v>
      </c>
      <c r="I22" s="64">
        <f>VLOOKUP(A22,Resumen!$A:$J,8,FALSE)</f>
        <v>0.25</v>
      </c>
      <c r="J22" s="64">
        <f>VLOOKUP(A22,Resumen!$A:$J,9,FALSE)</f>
        <v>0.25</v>
      </c>
      <c r="K22" s="94">
        <f t="shared" si="4"/>
        <v>95.472420787255857</v>
      </c>
      <c r="L22" s="62">
        <f t="shared" si="0"/>
        <v>34</v>
      </c>
      <c r="M22" s="65">
        <f t="shared" si="1"/>
        <v>0.94744854654093935</v>
      </c>
      <c r="N22" s="9"/>
      <c r="O22" s="87" t="e">
        <f t="shared" si="2"/>
        <v>#VALUE!</v>
      </c>
    </row>
    <row r="23" spans="1:15" ht="24.75" customHeight="1" x14ac:dyDescent="0.25">
      <c r="A23" s="59">
        <v>24</v>
      </c>
      <c r="B23" s="60" t="str">
        <f>VLOOKUP($A23,Resumen!A:J,2,FALSE)</f>
        <v>CONSORCIO VIAL VILLAMARÍA</v>
      </c>
      <c r="C23" s="61">
        <f>HLOOKUP(A23,Informe!$2:$31,30,FALSE)</f>
        <v>4419511348</v>
      </c>
      <c r="D23" s="64">
        <f t="shared" si="3"/>
        <v>44.611757060590762</v>
      </c>
      <c r="E23" s="64">
        <f>VLOOKUP(A23,Resumen!$A:$J,4,FALSE)</f>
        <v>10</v>
      </c>
      <c r="F23" s="64">
        <f>VLOOKUP(A23,Resumen!$A:$J,5,FALSE)</f>
        <v>20</v>
      </c>
      <c r="G23" s="64">
        <f>VLOOKUP(A23,Resumen!$A:$J,6,FALSE)</f>
        <v>20</v>
      </c>
      <c r="H23" s="64">
        <f>VLOOKUP(A23,Resumen!$A:$J,7,FALSE)</f>
        <v>1</v>
      </c>
      <c r="I23" s="64">
        <f>VLOOKUP(A23,Resumen!$A:$J,8,FALSE)</f>
        <v>0.25</v>
      </c>
      <c r="J23" s="64">
        <f>VLOOKUP(A23,Resumen!$A:$J,9,FALSE)</f>
        <v>0.25</v>
      </c>
      <c r="K23" s="94">
        <f t="shared" si="4"/>
        <v>96.111757060590762</v>
      </c>
      <c r="L23" s="62">
        <f t="shared" si="0"/>
        <v>17</v>
      </c>
      <c r="M23" s="65">
        <f t="shared" si="1"/>
        <v>0.93387055134789299</v>
      </c>
      <c r="N23" s="9"/>
      <c r="O23" s="87" t="e">
        <f t="shared" si="2"/>
        <v>#VALUE!</v>
      </c>
    </row>
    <row r="24" spans="1:15" ht="24.75" customHeight="1" x14ac:dyDescent="0.25">
      <c r="A24" s="59">
        <v>25</v>
      </c>
      <c r="B24" s="60" t="str">
        <f>VLOOKUP($A24,Resumen!A:J,2,FALSE)</f>
        <v>INVERSIONES INVASAR S.A.S.</v>
      </c>
      <c r="C24" s="61">
        <f>HLOOKUP(A24,Informe!$2:$31,30,FALSE)</f>
        <v>4426988260</v>
      </c>
      <c r="D24" s="64">
        <f t="shared" si="3"/>
        <v>44.536410535568031</v>
      </c>
      <c r="E24" s="64">
        <f>VLOOKUP(A24,Resumen!$A:$J,4,FALSE)</f>
        <v>10</v>
      </c>
      <c r="F24" s="64">
        <f>VLOOKUP(A24,Resumen!$A:$J,5,FALSE)</f>
        <v>20</v>
      </c>
      <c r="G24" s="64">
        <f>VLOOKUP(A24,Resumen!$A:$J,6,FALSE)</f>
        <v>20</v>
      </c>
      <c r="H24" s="64">
        <f>VLOOKUP(A24,Resumen!$A:$J,7,FALSE)</f>
        <v>1</v>
      </c>
      <c r="I24" s="64">
        <f>VLOOKUP(A24,Resumen!$A:$J,8,FALSE)</f>
        <v>0.25</v>
      </c>
      <c r="J24" s="64">
        <f>VLOOKUP(A24,Resumen!$A:$J,9,FALSE)</f>
        <v>0.25</v>
      </c>
      <c r="K24" s="94">
        <f t="shared" si="4"/>
        <v>96.036410535568024</v>
      </c>
      <c r="L24" s="62">
        <f t="shared" si="0"/>
        <v>19</v>
      </c>
      <c r="M24" s="65">
        <f t="shared" si="1"/>
        <v>0.93545046989137171</v>
      </c>
      <c r="N24" s="9"/>
      <c r="O24" s="87" t="e">
        <f t="shared" si="2"/>
        <v>#VALUE!</v>
      </c>
    </row>
    <row r="25" spans="1:15" ht="24.75" customHeight="1" x14ac:dyDescent="0.25">
      <c r="A25" s="59">
        <v>26</v>
      </c>
      <c r="B25" s="60" t="str">
        <f>VLOOKUP($A25,Resumen!A:J,2,FALSE)</f>
        <v>CONSORCIO CORREDOR 2026</v>
      </c>
      <c r="C25" s="61">
        <f>HLOOKUP(A25,Informe!$2:$31,30,FALSE)</f>
        <v>4443784070</v>
      </c>
      <c r="D25" s="64">
        <f t="shared" si="3"/>
        <v>44.368079879160284</v>
      </c>
      <c r="E25" s="64">
        <f>VLOOKUP(A25,Resumen!$A:$J,4,FALSE)</f>
        <v>10</v>
      </c>
      <c r="F25" s="64">
        <f>VLOOKUP(A25,Resumen!$A:$J,5,FALSE)</f>
        <v>20</v>
      </c>
      <c r="G25" s="64">
        <f>VLOOKUP(A25,Resumen!$A:$J,6,FALSE)</f>
        <v>20</v>
      </c>
      <c r="H25" s="64">
        <f>VLOOKUP(A25,Resumen!$A:$J,7,FALSE)</f>
        <v>0</v>
      </c>
      <c r="I25" s="64">
        <f>VLOOKUP(A25,Resumen!$A:$J,8,FALSE)</f>
        <v>0.25</v>
      </c>
      <c r="J25" s="64">
        <f>VLOOKUP(A25,Resumen!$A:$J,9,FALSE)</f>
        <v>0.25</v>
      </c>
      <c r="K25" s="94">
        <f t="shared" si="4"/>
        <v>94.868079879160291</v>
      </c>
      <c r="L25" s="62">
        <f t="shared" si="0"/>
        <v>37</v>
      </c>
      <c r="M25" s="65">
        <f t="shared" si="1"/>
        <v>0.93899953020821703</v>
      </c>
      <c r="N25" s="9"/>
      <c r="O25" s="87" t="e">
        <f t="shared" si="2"/>
        <v>#VALUE!</v>
      </c>
    </row>
    <row r="26" spans="1:15" ht="24.75" customHeight="1" x14ac:dyDescent="0.25">
      <c r="A26" s="59">
        <v>27</v>
      </c>
      <c r="B26" s="60" t="str">
        <f>VLOOKUP($A26,Resumen!A:J,2,FALSE)</f>
        <v>CONSORCIO VIAS VERDES 26</v>
      </c>
      <c r="C26" s="61">
        <f>HLOOKUP(A26,Informe!$2:$31,30,FALSE)</f>
        <v>4209905057</v>
      </c>
      <c r="D26" s="64">
        <f t="shared" si="3"/>
        <v>46.832924713033499</v>
      </c>
      <c r="E26" s="64">
        <f>VLOOKUP(A26,Resumen!$A:$J,4,FALSE)</f>
        <v>10</v>
      </c>
      <c r="F26" s="64">
        <f>VLOOKUP(A26,Resumen!$A:$J,5,FALSE)</f>
        <v>20</v>
      </c>
      <c r="G26" s="64">
        <f>VLOOKUP(A26,Resumen!$A:$J,6,FALSE)</f>
        <v>20</v>
      </c>
      <c r="H26" s="64">
        <f>VLOOKUP(A26,Resumen!$A:$J,7,FALSE)</f>
        <v>1</v>
      </c>
      <c r="I26" s="64">
        <f>VLOOKUP(A26,Resumen!$A:$J,8,FALSE)</f>
        <v>0.25</v>
      </c>
      <c r="J26" s="64">
        <f>VLOOKUP(A26,Resumen!$A:$J,9,FALSE)</f>
        <v>0.25</v>
      </c>
      <c r="K26" s="94">
        <f t="shared" si="4"/>
        <v>98.332924713033492</v>
      </c>
      <c r="L26" s="62">
        <f t="shared" si="0"/>
        <v>3</v>
      </c>
      <c r="M26" s="65">
        <f t="shared" si="1"/>
        <v>0.88957942340888696</v>
      </c>
      <c r="N26" s="9"/>
      <c r="O26" s="87" t="e">
        <f t="shared" si="2"/>
        <v>#VALUE!</v>
      </c>
    </row>
    <row r="27" spans="1:15" ht="24.75" customHeight="1" x14ac:dyDescent="0.25">
      <c r="A27" s="59">
        <v>29</v>
      </c>
      <c r="B27" s="60" t="str">
        <f>VLOOKUP($A27,Resumen!A:J,2,FALSE)</f>
        <v>CONSORCIO CORREDOR V 2026</v>
      </c>
      <c r="C27" s="61">
        <f>HLOOKUP(A27,Informe!$2:$31,30,FALSE)</f>
        <v>4428721540</v>
      </c>
      <c r="D27" s="64">
        <f t="shared" si="3"/>
        <v>44.518980207434765</v>
      </c>
      <c r="E27" s="64">
        <f>VLOOKUP(A27,Resumen!$A:$J,4,FALSE)</f>
        <v>10</v>
      </c>
      <c r="F27" s="64">
        <f>VLOOKUP(A27,Resumen!$A:$J,5,FALSE)</f>
        <v>20</v>
      </c>
      <c r="G27" s="64">
        <f>VLOOKUP(A27,Resumen!$A:$J,6,FALSE)</f>
        <v>20</v>
      </c>
      <c r="H27" s="64">
        <f>VLOOKUP(A27,Resumen!$A:$J,7,FALSE)</f>
        <v>1</v>
      </c>
      <c r="I27" s="64">
        <f>VLOOKUP(A27,Resumen!$A:$J,8,FALSE)</f>
        <v>0.25</v>
      </c>
      <c r="J27" s="64">
        <f>VLOOKUP(A27,Resumen!$A:$J,9,FALSE)</f>
        <v>0.25</v>
      </c>
      <c r="K27" s="94">
        <f t="shared" si="4"/>
        <v>96.018980207434765</v>
      </c>
      <c r="L27" s="62">
        <f t="shared" si="0"/>
        <v>21</v>
      </c>
      <c r="M27" s="65">
        <f t="shared" si="1"/>
        <v>0.93581672285958106</v>
      </c>
      <c r="N27" s="9"/>
      <c r="O27" s="87" t="e">
        <f t="shared" si="2"/>
        <v>#VALUE!</v>
      </c>
    </row>
    <row r="28" spans="1:15" ht="24.75" customHeight="1" x14ac:dyDescent="0.25">
      <c r="A28" s="59">
        <v>30</v>
      </c>
      <c r="B28" s="60" t="str">
        <f>VLOOKUP($A28,Resumen!A:J,2,FALSE)</f>
        <v>CONSORCIO CONSTRUVÍAS CALDAS</v>
      </c>
      <c r="C28" s="61">
        <f>HLOOKUP(A28,Informe!$2:$31,30,FALSE)</f>
        <v>4409715330</v>
      </c>
      <c r="D28" s="64">
        <f t="shared" si="3"/>
        <v>44.710860413635814</v>
      </c>
      <c r="E28" s="64">
        <f>VLOOKUP(A28,Resumen!$A:$J,4,FALSE)</f>
        <v>10</v>
      </c>
      <c r="F28" s="64">
        <f>VLOOKUP(A28,Resumen!$A:$J,5,FALSE)</f>
        <v>20</v>
      </c>
      <c r="G28" s="64">
        <f>VLOOKUP(A28,Resumen!$A:$J,6,FALSE)</f>
        <v>20</v>
      </c>
      <c r="H28" s="64">
        <f>VLOOKUP(A28,Resumen!$A:$J,7,FALSE)</f>
        <v>1</v>
      </c>
      <c r="I28" s="64">
        <f>VLOOKUP(A28,Resumen!$A:$J,8,FALSE)</f>
        <v>0.25</v>
      </c>
      <c r="J28" s="64">
        <f>VLOOKUP(A28,Resumen!$A:$J,9,FALSE)</f>
        <v>0.25</v>
      </c>
      <c r="K28" s="94">
        <f t="shared" si="4"/>
        <v>96.210860413635814</v>
      </c>
      <c r="L28" s="62">
        <f t="shared" si="0"/>
        <v>9</v>
      </c>
      <c r="M28" s="65">
        <f t="shared" si="1"/>
        <v>0.93180059111692448</v>
      </c>
      <c r="N28" s="9"/>
      <c r="O28" s="87" t="e">
        <f t="shared" si="2"/>
        <v>#VALUE!</v>
      </c>
    </row>
    <row r="29" spans="1:15" ht="24.75" customHeight="1" x14ac:dyDescent="0.25">
      <c r="A29" s="59">
        <v>31</v>
      </c>
      <c r="B29" s="60" t="str">
        <f>VLOOKUP($A29,Resumen!A:J,2,FALSE)</f>
        <v>SOLUCIONES CIVILES DEL NORTE SAS</v>
      </c>
      <c r="C29" s="61">
        <f>HLOOKUP(A29,Informe!$2:$31,30,FALSE)</f>
        <v>4489200274.5100002</v>
      </c>
      <c r="D29" s="64">
        <f t="shared" si="3"/>
        <v>43.919218240941682</v>
      </c>
      <c r="E29" s="64">
        <f>VLOOKUP(A29,Resumen!$A:$J,4,FALSE)</f>
        <v>10</v>
      </c>
      <c r="F29" s="64">
        <f>VLOOKUP(A29,Resumen!$A:$J,5,FALSE)</f>
        <v>20</v>
      </c>
      <c r="G29" s="64">
        <f>VLOOKUP(A29,Resumen!$A:$J,6,FALSE)</f>
        <v>20</v>
      </c>
      <c r="H29" s="64">
        <f>VLOOKUP(A29,Resumen!$A:$J,7,FALSE)</f>
        <v>1</v>
      </c>
      <c r="I29" s="64">
        <f>VLOOKUP(A29,Resumen!$A:$J,8,FALSE)</f>
        <v>0.25</v>
      </c>
      <c r="J29" s="64">
        <f>VLOOKUP(A29,Resumen!$A:$J,9,FALSE)</f>
        <v>0.25</v>
      </c>
      <c r="K29" s="94">
        <f t="shared" si="4"/>
        <v>95.419218240941689</v>
      </c>
      <c r="L29" s="62">
        <f t="shared" si="0"/>
        <v>35</v>
      </c>
      <c r="M29" s="65">
        <f t="shared" si="1"/>
        <v>0.94859625993832075</v>
      </c>
      <c r="N29" s="9"/>
      <c r="O29" s="87" t="e">
        <f t="shared" si="2"/>
        <v>#VALUE!</v>
      </c>
    </row>
    <row r="30" spans="1:15" ht="24.75" customHeight="1" x14ac:dyDescent="0.25">
      <c r="A30" s="59">
        <v>32</v>
      </c>
      <c r="B30" s="60" t="str">
        <f>VLOOKUP($A30,Resumen!A:J,2,FALSE)</f>
        <v>CONSORCIO VIA VC2026</v>
      </c>
      <c r="C30" s="61">
        <f>HLOOKUP(A30,Informe!$2:$31,30,FALSE)</f>
        <v>4293562396</v>
      </c>
      <c r="D30" s="64">
        <f t="shared" si="3"/>
        <v>45.920414890716778</v>
      </c>
      <c r="E30" s="64">
        <f>VLOOKUP(A30,Resumen!$A:$J,4,FALSE)</f>
        <v>10</v>
      </c>
      <c r="F30" s="64">
        <f>VLOOKUP(A30,Resumen!$A:$J,5,FALSE)</f>
        <v>20</v>
      </c>
      <c r="G30" s="64">
        <f>VLOOKUP(A30,Resumen!$A:$J,6,FALSE)</f>
        <v>20</v>
      </c>
      <c r="H30" s="64">
        <f>VLOOKUP(A30,Resumen!$A:$J,7,FALSE)</f>
        <v>1</v>
      </c>
      <c r="I30" s="64">
        <f>VLOOKUP(A30,Resumen!$A:$J,8,FALSE)</f>
        <v>0.25</v>
      </c>
      <c r="J30" s="64">
        <f>VLOOKUP(A30,Resumen!$A:$J,9,FALSE)</f>
        <v>0.25</v>
      </c>
      <c r="K30" s="94">
        <f t="shared" si="4"/>
        <v>97.420414890716785</v>
      </c>
      <c r="L30" s="62">
        <f t="shared" si="0"/>
        <v>5</v>
      </c>
      <c r="M30" s="65">
        <f t="shared" si="1"/>
        <v>0.90725674543490287</v>
      </c>
      <c r="N30" s="9"/>
      <c r="O30" s="87" t="e">
        <f t="shared" si="2"/>
        <v>#VALUE!</v>
      </c>
    </row>
    <row r="31" spans="1:15" ht="24.75" customHeight="1" x14ac:dyDescent="0.25">
      <c r="A31" s="59">
        <v>33</v>
      </c>
      <c r="B31" s="60" t="str">
        <f>VLOOKUP($A31,Resumen!A:J,2,FALSE)</f>
        <v>CONSORCIO CICLOSENDERISMO</v>
      </c>
      <c r="C31" s="61">
        <f>HLOOKUP(A31,Informe!$2:$31,30,FALSE)</f>
        <v>4459427982</v>
      </c>
      <c r="D31" s="64">
        <f t="shared" si="3"/>
        <v>44.212434280657476</v>
      </c>
      <c r="E31" s="64">
        <f>VLOOKUP(A31,Resumen!$A:$J,4,FALSE)</f>
        <v>10</v>
      </c>
      <c r="F31" s="64">
        <f>VLOOKUP(A31,Resumen!$A:$J,5,FALSE)</f>
        <v>20</v>
      </c>
      <c r="G31" s="64">
        <f>VLOOKUP(A31,Resumen!$A:$J,6,FALSE)</f>
        <v>20</v>
      </c>
      <c r="H31" s="64">
        <f>VLOOKUP(A31,Resumen!$A:$J,7,FALSE)</f>
        <v>1</v>
      </c>
      <c r="I31" s="64">
        <f>VLOOKUP(A31,Resumen!$A:$J,8,FALSE)</f>
        <v>0.25</v>
      </c>
      <c r="J31" s="64">
        <f>VLOOKUP(A31,Resumen!$A:$J,9,FALSE)</f>
        <v>0.25</v>
      </c>
      <c r="K31" s="94">
        <f t="shared" si="4"/>
        <v>95.712434280657476</v>
      </c>
      <c r="L31" s="62">
        <f t="shared" si="0"/>
        <v>31</v>
      </c>
      <c r="M31" s="65">
        <f t="shared" si="1"/>
        <v>0.94230518723097567</v>
      </c>
      <c r="O31" s="87" t="e">
        <f t="shared" si="2"/>
        <v>#VALUE!</v>
      </c>
    </row>
    <row r="32" spans="1:15" ht="24.75" customHeight="1" x14ac:dyDescent="0.25">
      <c r="A32" s="59">
        <v>34</v>
      </c>
      <c r="B32" s="60" t="str">
        <f>VLOOKUP($A32,Resumen!A:J,2,FALSE)</f>
        <v>RETIN INGENIERIA S.A.S</v>
      </c>
      <c r="C32" s="61">
        <f>HLOOKUP(A32,Informe!$2:$31,30,FALSE)</f>
        <v>4443702103</v>
      </c>
      <c r="D32" s="64">
        <f t="shared" si="3"/>
        <v>44.368898277495539</v>
      </c>
      <c r="E32" s="64">
        <f>VLOOKUP(A32,Resumen!$A:$J,4,FALSE)</f>
        <v>10</v>
      </c>
      <c r="F32" s="64">
        <f>VLOOKUP(A32,Resumen!$A:$J,5,FALSE)</f>
        <v>20</v>
      </c>
      <c r="G32" s="64">
        <f>VLOOKUP(A32,Resumen!$A:$J,6,FALSE)</f>
        <v>20</v>
      </c>
      <c r="H32" s="64">
        <f>VLOOKUP(A32,Resumen!$A:$J,7,FALSE)</f>
        <v>1</v>
      </c>
      <c r="I32" s="64">
        <f>VLOOKUP(A32,Resumen!$A:$J,8,FALSE)</f>
        <v>0.25</v>
      </c>
      <c r="J32" s="64">
        <f>VLOOKUP(A32,Resumen!$A:$J,9,FALSE)</f>
        <v>0.25</v>
      </c>
      <c r="K32" s="94">
        <f t="shared" si="4"/>
        <v>95.868898277495532</v>
      </c>
      <c r="L32" s="62">
        <f t="shared" si="0"/>
        <v>28</v>
      </c>
      <c r="M32" s="65">
        <f t="shared" si="1"/>
        <v>0.93898221006545579</v>
      </c>
      <c r="O32" s="87" t="e">
        <f t="shared" si="2"/>
        <v>#VALUE!</v>
      </c>
    </row>
    <row r="33" spans="1:15" ht="24.75" customHeight="1" x14ac:dyDescent="0.25">
      <c r="A33" s="59">
        <v>35</v>
      </c>
      <c r="B33" s="60" t="str">
        <f>VLOOKUP($A33,Resumen!A:J,2,FALSE)</f>
        <v>CONSORCIO 2E</v>
      </c>
      <c r="C33" s="61">
        <f>HLOOKUP(A33,Informe!$2:$31,30,FALSE)</f>
        <v>4415377031</v>
      </c>
      <c r="D33" s="64">
        <f t="shared" si="3"/>
        <v>44.653529064277095</v>
      </c>
      <c r="E33" s="64">
        <f>VLOOKUP(A33,Resumen!$A:$J,4,FALSE)</f>
        <v>10</v>
      </c>
      <c r="F33" s="64">
        <f>VLOOKUP(A33,Resumen!$A:$J,5,FALSE)</f>
        <v>20</v>
      </c>
      <c r="G33" s="64">
        <f>VLOOKUP(A33,Resumen!$A:$J,6,FALSE)</f>
        <v>20</v>
      </c>
      <c r="H33" s="64">
        <f>VLOOKUP(A33,Resumen!$A:$J,7,FALSE)</f>
        <v>1</v>
      </c>
      <c r="I33" s="64">
        <f>VLOOKUP(A33,Resumen!$A:$J,8,FALSE)</f>
        <v>0.25</v>
      </c>
      <c r="J33" s="64">
        <f>VLOOKUP(A33,Resumen!$A:$J,9,FALSE)</f>
        <v>0.25</v>
      </c>
      <c r="K33" s="94">
        <f t="shared" si="4"/>
        <v>96.153529064277095</v>
      </c>
      <c r="L33" s="62">
        <f t="shared" si="0"/>
        <v>13</v>
      </c>
      <c r="M33" s="65">
        <f t="shared" si="1"/>
        <v>0.93299694415645895</v>
      </c>
      <c r="O33" s="87" t="e">
        <f t="shared" si="2"/>
        <v>#VALUE!</v>
      </c>
    </row>
    <row r="34" spans="1:15" ht="24.75" customHeight="1" x14ac:dyDescent="0.25">
      <c r="A34" s="59">
        <v>36</v>
      </c>
      <c r="B34" s="60" t="str">
        <f>VLOOKUP($A34,Resumen!A:J,2,FALSE)</f>
        <v>CONSORCIO VIA F ETAPA III 2026</v>
      </c>
      <c r="C34" s="61">
        <f>HLOOKUP(A34,Informe!$2:$31,30,FALSE)</f>
        <v>4162219293</v>
      </c>
      <c r="D34" s="64">
        <f t="shared" si="3"/>
        <v>47.369480727525904</v>
      </c>
      <c r="E34" s="64">
        <f>VLOOKUP(A34,Resumen!$A:$J,4,FALSE)</f>
        <v>10</v>
      </c>
      <c r="F34" s="64">
        <f>VLOOKUP(A34,Resumen!$A:$J,5,FALSE)</f>
        <v>20</v>
      </c>
      <c r="G34" s="64">
        <f>VLOOKUP(A34,Resumen!$A:$J,6,FALSE)</f>
        <v>20</v>
      </c>
      <c r="H34" s="64">
        <f>VLOOKUP(A34,Resumen!$A:$J,7,FALSE)</f>
        <v>1</v>
      </c>
      <c r="I34" s="64">
        <f>VLOOKUP(A34,Resumen!$A:$J,8,FALSE)</f>
        <v>0.25</v>
      </c>
      <c r="J34" s="64">
        <f>VLOOKUP(A34,Resumen!$A:$J,9,FALSE)</f>
        <v>0.25</v>
      </c>
      <c r="K34" s="94">
        <f t="shared" si="4"/>
        <v>98.869480727525911</v>
      </c>
      <c r="L34" s="62">
        <f t="shared" si="0"/>
        <v>2</v>
      </c>
      <c r="M34" s="65">
        <f t="shared" si="1"/>
        <v>0.87950312148055765</v>
      </c>
      <c r="N34" s="9"/>
      <c r="O34" s="87" t="e">
        <f t="shared" si="2"/>
        <v>#VALUE!</v>
      </c>
    </row>
    <row r="35" spans="1:15" ht="24.75" customHeight="1" x14ac:dyDescent="0.25">
      <c r="A35" s="59">
        <v>37</v>
      </c>
      <c r="B35" s="60" t="str">
        <f>VLOOKUP($A35,Resumen!A:J,2,FALSE)</f>
        <v>CONSORCIO FJ CALDAS 2026</v>
      </c>
      <c r="C35" s="61">
        <f>HLOOKUP(A35,Informe!$2:$31,30,FALSE)</f>
        <v>4571221529</v>
      </c>
      <c r="D35" s="64">
        <f t="shared" si="3"/>
        <v>43.131177374077332</v>
      </c>
      <c r="E35" s="64">
        <f>VLOOKUP(A35,Resumen!$A:$J,4,FALSE)</f>
        <v>10</v>
      </c>
      <c r="F35" s="64">
        <f>VLOOKUP(A35,Resumen!$A:$J,5,FALSE)</f>
        <v>20</v>
      </c>
      <c r="G35" s="64">
        <f>VLOOKUP(A35,Resumen!$A:$J,6,FALSE)</f>
        <v>20</v>
      </c>
      <c r="H35" s="64">
        <f>VLOOKUP(A35,Resumen!$A:$J,7,FALSE)</f>
        <v>1</v>
      </c>
      <c r="I35" s="64">
        <f>VLOOKUP(A35,Resumen!$A:$J,8,FALSE)</f>
        <v>0.25</v>
      </c>
      <c r="J35" s="64">
        <f>VLOOKUP(A35,Resumen!$A:$J,9,FALSE)</f>
        <v>0.25</v>
      </c>
      <c r="K35" s="94">
        <f t="shared" si="4"/>
        <v>94.631177374077339</v>
      </c>
      <c r="L35" s="62">
        <f t="shared" si="0"/>
        <v>38</v>
      </c>
      <c r="M35" s="65">
        <f t="shared" si="1"/>
        <v>0.96592786701462918</v>
      </c>
      <c r="N35" s="9"/>
      <c r="O35" s="87" t="e">
        <f t="shared" si="2"/>
        <v>#VALUE!</v>
      </c>
    </row>
    <row r="36" spans="1:15" ht="24.75" customHeight="1" x14ac:dyDescent="0.25">
      <c r="A36" s="59">
        <v>38</v>
      </c>
      <c r="B36" s="60" t="str">
        <f>VLOOKUP($A36,Resumen!A:J,2,FALSE)</f>
        <v>CONSORCIO 487 - CONSORCIO UNION VERDE</v>
      </c>
      <c r="C36" s="61">
        <f>HLOOKUP(A36,Informe!$2:$31,30,FALSE)</f>
        <v>4412638649</v>
      </c>
      <c r="D36" s="64">
        <f t="shared" si="3"/>
        <v>44.681240016827857</v>
      </c>
      <c r="E36" s="64">
        <f>VLOOKUP(A36,Resumen!$A:$J,4,FALSE)</f>
        <v>10</v>
      </c>
      <c r="F36" s="64">
        <f>VLOOKUP(A36,Resumen!$A:$J,5,FALSE)</f>
        <v>20</v>
      </c>
      <c r="G36" s="64">
        <f>VLOOKUP(A36,Resumen!$A:$J,6,FALSE)</f>
        <v>20</v>
      </c>
      <c r="H36" s="64">
        <f>VLOOKUP(A36,Resumen!$A:$J,7,FALSE)</f>
        <v>1</v>
      </c>
      <c r="I36" s="64">
        <f>VLOOKUP(A36,Resumen!$A:$J,8,FALSE)</f>
        <v>0.25</v>
      </c>
      <c r="J36" s="64">
        <f>VLOOKUP(A36,Resumen!$A:$J,9,FALSE)</f>
        <v>0.25</v>
      </c>
      <c r="K36" s="94">
        <f t="shared" si="4"/>
        <v>96.181240016827857</v>
      </c>
      <c r="L36" s="62">
        <f t="shared" si="0"/>
        <v>12</v>
      </c>
      <c r="M36" s="65">
        <f t="shared" si="1"/>
        <v>0.93241830681246884</v>
      </c>
      <c r="N36" s="9"/>
      <c r="O36" s="87" t="e">
        <f t="shared" si="2"/>
        <v>#VALUE!</v>
      </c>
    </row>
    <row r="37" spans="1:15" ht="24.75" customHeight="1" x14ac:dyDescent="0.25">
      <c r="A37" s="59">
        <v>39</v>
      </c>
      <c r="B37" s="60" t="str">
        <f>VLOOKUP($A37,Resumen!A:J,2,FALSE)</f>
        <v>CONSORCIO MADA VERDE</v>
      </c>
      <c r="C37" s="61">
        <f>HLOOKUP(A37,Informe!$2:$31,30,FALSE)</f>
        <v>4431520172</v>
      </c>
      <c r="D37" s="64">
        <f t="shared" si="3"/>
        <v>44.490865195479472</v>
      </c>
      <c r="E37" s="64">
        <f>VLOOKUP(A37,Resumen!$A:$J,4,FALSE)</f>
        <v>10</v>
      </c>
      <c r="F37" s="64">
        <f>VLOOKUP(A37,Resumen!$A:$J,5,FALSE)</f>
        <v>20</v>
      </c>
      <c r="G37" s="64">
        <f>VLOOKUP(A37,Resumen!$A:$J,6,FALSE)</f>
        <v>20</v>
      </c>
      <c r="H37" s="64">
        <f>VLOOKUP(A37,Resumen!$A:$J,7,FALSE)</f>
        <v>1</v>
      </c>
      <c r="I37" s="64">
        <f>VLOOKUP(A37,Resumen!$A:$J,8,FALSE)</f>
        <v>0.25</v>
      </c>
      <c r="J37" s="64">
        <f>VLOOKUP(A37,Resumen!$A:$J,9,FALSE)</f>
        <v>0.25</v>
      </c>
      <c r="K37" s="94">
        <f t="shared" si="4"/>
        <v>95.990865195479472</v>
      </c>
      <c r="L37" s="62">
        <f t="shared" si="0"/>
        <v>23</v>
      </c>
      <c r="M37" s="65">
        <f t="shared" si="1"/>
        <v>0.93640809140760906</v>
      </c>
      <c r="O37" s="87" t="e">
        <f t="shared" si="2"/>
        <v>#VALUE!</v>
      </c>
    </row>
    <row r="38" spans="1:15" ht="24.75" customHeight="1" x14ac:dyDescent="0.25">
      <c r="A38" s="59">
        <v>40</v>
      </c>
      <c r="B38" s="60" t="str">
        <f>VLOOKUP($A38,Resumen!A:J,2,FALSE)</f>
        <v>CONSORCIO MTO SIP 2026</v>
      </c>
      <c r="C38" s="61">
        <f>HLOOKUP(A38,Informe!$2:$31,30,FALSE)</f>
        <v>4424456054</v>
      </c>
      <c r="D38" s="64">
        <f t="shared" si="3"/>
        <v>44.561899627243989</v>
      </c>
      <c r="E38" s="64">
        <f>VLOOKUP(A38,Resumen!$A:$J,4,FALSE)</f>
        <v>10</v>
      </c>
      <c r="F38" s="64">
        <f>VLOOKUP(A38,Resumen!$A:$J,5,FALSE)</f>
        <v>20</v>
      </c>
      <c r="G38" s="64">
        <f>VLOOKUP(A38,Resumen!$A:$J,6,FALSE)</f>
        <v>20</v>
      </c>
      <c r="H38" s="64">
        <f>VLOOKUP(A38,Resumen!$A:$J,7,FALSE)</f>
        <v>1</v>
      </c>
      <c r="I38" s="64">
        <f>VLOOKUP(A38,Resumen!$A:$J,8,FALSE)</f>
        <v>0.25</v>
      </c>
      <c r="J38" s="64">
        <f>VLOOKUP(A38,Resumen!$A:$J,9,FALSE)</f>
        <v>0.25</v>
      </c>
      <c r="K38" s="94">
        <f t="shared" si="4"/>
        <v>96.061899627243989</v>
      </c>
      <c r="L38" s="62">
        <f t="shared" si="0"/>
        <v>18</v>
      </c>
      <c r="M38" s="65">
        <f t="shared" si="1"/>
        <v>0.93491539883325192</v>
      </c>
      <c r="O38" s="87" t="e">
        <f t="shared" si="2"/>
        <v>#VALUE!</v>
      </c>
    </row>
    <row r="39" spans="1:15" ht="24.75" customHeight="1" x14ac:dyDescent="0.25">
      <c r="A39" s="59">
        <v>41</v>
      </c>
      <c r="B39" s="60" t="str">
        <f>VLOOKUP($A39,Resumen!A:J,2,FALSE)</f>
        <v>CONSORCIO CORREDOR VERDE 2026</v>
      </c>
      <c r="C39" s="61">
        <f>HLOOKUP(A39,Informe!$2:$31,30,FALSE)</f>
        <v>4402356816</v>
      </c>
      <c r="D39" s="64">
        <f t="shared" si="3"/>
        <v>44.785594358669542</v>
      </c>
      <c r="E39" s="64">
        <f>VLOOKUP(A39,Resumen!$A:$J,4,FALSE)</f>
        <v>10</v>
      </c>
      <c r="F39" s="64">
        <f>VLOOKUP(A39,Resumen!$A:$J,5,FALSE)</f>
        <v>20</v>
      </c>
      <c r="G39" s="64">
        <f>VLOOKUP(A39,Resumen!$A:$J,6,FALSE)</f>
        <v>20</v>
      </c>
      <c r="H39" s="64">
        <f>VLOOKUP(A39,Resumen!$A:$J,7,FALSE)</f>
        <v>1</v>
      </c>
      <c r="I39" s="64">
        <f>VLOOKUP(A39,Resumen!$A:$J,8,FALSE)</f>
        <v>0.25</v>
      </c>
      <c r="J39" s="64">
        <f>VLOOKUP(A39,Resumen!$A:$J,9,FALSE)</f>
        <v>0.25</v>
      </c>
      <c r="K39" s="94">
        <f t="shared" si="4"/>
        <v>96.285594358669542</v>
      </c>
      <c r="L39" s="62">
        <f t="shared" si="0"/>
        <v>6</v>
      </c>
      <c r="M39" s="65">
        <f t="shared" si="1"/>
        <v>0.93024569081569752</v>
      </c>
      <c r="O39" s="87" t="e">
        <f t="shared" si="2"/>
        <v>#VALUE!</v>
      </c>
    </row>
    <row r="40" spans="1:15" ht="24.75" customHeight="1" x14ac:dyDescent="0.25">
      <c r="A40" s="59">
        <v>42</v>
      </c>
      <c r="B40" s="60" t="str">
        <f>VLOOKUP($A40,Resumen!A:J,2,FALSE)</f>
        <v>CONSORCIO CORREDOR KD</v>
      </c>
      <c r="C40" s="61">
        <f>HLOOKUP(A40,Informe!$2:$31,30,FALSE)</f>
        <v>4409367131</v>
      </c>
      <c r="D40" s="64">
        <f t="shared" si="3"/>
        <v>44.714391141838448</v>
      </c>
      <c r="E40" s="64">
        <f>VLOOKUP(A40,Resumen!$A:$J,4,FALSE)</f>
        <v>10</v>
      </c>
      <c r="F40" s="64">
        <f>VLOOKUP(A40,Resumen!$A:$J,5,FALSE)</f>
        <v>20</v>
      </c>
      <c r="G40" s="64">
        <f>VLOOKUP(A40,Resumen!$A:$J,6,FALSE)</f>
        <v>20</v>
      </c>
      <c r="H40" s="64">
        <f>VLOOKUP(A40,Resumen!$A:$J,7,FALSE)</f>
        <v>1</v>
      </c>
      <c r="I40" s="64">
        <f>VLOOKUP(A40,Resumen!$A:$J,8,FALSE)</f>
        <v>0.25</v>
      </c>
      <c r="J40" s="64">
        <f>VLOOKUP(A40,Resumen!$A:$J,9,FALSE)</f>
        <v>0.25</v>
      </c>
      <c r="K40" s="94">
        <f t="shared" si="4"/>
        <v>96.214391141838448</v>
      </c>
      <c r="L40" s="62">
        <f t="shared" si="0"/>
        <v>8</v>
      </c>
      <c r="M40" s="65">
        <f t="shared" si="1"/>
        <v>0.93172701447767547</v>
      </c>
      <c r="O40" s="87" t="e">
        <f t="shared" si="2"/>
        <v>#VALUE!</v>
      </c>
    </row>
    <row r="41" spans="1:15" ht="24.75" customHeight="1" x14ac:dyDescent="0.25">
      <c r="A41" s="76"/>
      <c r="B41" s="77"/>
      <c r="C41" s="85"/>
      <c r="D41" s="78"/>
      <c r="E41" s="78"/>
      <c r="F41" s="78"/>
      <c r="G41" s="78"/>
      <c r="H41" s="78"/>
      <c r="I41" s="78"/>
      <c r="J41" s="78"/>
      <c r="K41" s="79"/>
      <c r="L41" s="79"/>
      <c r="M41" s="65"/>
      <c r="N41" s="9"/>
      <c r="O41" s="9"/>
    </row>
    <row r="42" spans="1:15" ht="24.75" customHeight="1" x14ac:dyDescent="0.25">
      <c r="A42" s="76"/>
      <c r="B42" s="77"/>
      <c r="C42" s="85"/>
      <c r="D42" s="78"/>
      <c r="E42" s="78"/>
      <c r="F42" s="78"/>
      <c r="G42" s="78"/>
      <c r="H42" s="78"/>
      <c r="I42" s="78"/>
      <c r="J42" s="78"/>
      <c r="K42" s="79"/>
      <c r="L42" s="79"/>
      <c r="M42" s="65"/>
      <c r="N42" s="9"/>
      <c r="O42" s="9"/>
    </row>
    <row r="43" spans="1:15" ht="12.75" customHeight="1" x14ac:dyDescent="0.25">
      <c r="A43" s="9"/>
      <c r="B43" s="9"/>
      <c r="C43" s="41"/>
      <c r="D43" s="42"/>
      <c r="E43" s="42"/>
      <c r="F43" s="42"/>
      <c r="G43" s="9"/>
      <c r="H43" s="9"/>
      <c r="I43" s="9"/>
      <c r="J43" s="9"/>
      <c r="K43" s="9"/>
      <c r="L43" s="43"/>
      <c r="M43" s="30"/>
      <c r="N43" s="9"/>
      <c r="O43" s="9"/>
    </row>
    <row r="44" spans="1:15" ht="12.75" customHeight="1" x14ac:dyDescent="0.25">
      <c r="A44" s="147" t="s">
        <v>135</v>
      </c>
      <c r="B44" s="148"/>
      <c r="C44" s="44">
        <f>+Formulario!G28</f>
        <v>4732466766</v>
      </c>
      <c r="D44" s="42"/>
      <c r="E44" s="42"/>
      <c r="F44" s="42"/>
      <c r="G44" s="9"/>
      <c r="H44" s="9"/>
      <c r="I44" s="9"/>
      <c r="J44" s="9"/>
      <c r="K44" s="9"/>
      <c r="L44" s="43"/>
      <c r="M44" s="30"/>
      <c r="N44" s="9"/>
      <c r="O44" s="9"/>
    </row>
    <row r="45" spans="1:15" ht="12.75" customHeight="1" x14ac:dyDescent="0.25">
      <c r="A45" s="9"/>
      <c r="B45" s="9"/>
      <c r="C45" s="45"/>
      <c r="D45" s="42"/>
      <c r="E45" s="42"/>
      <c r="F45" s="42"/>
      <c r="G45" s="9"/>
      <c r="H45" s="9"/>
      <c r="I45" s="9"/>
      <c r="J45" s="9"/>
      <c r="K45" s="9"/>
      <c r="L45" s="43"/>
      <c r="M45" s="30"/>
      <c r="N45" s="9"/>
      <c r="O45" s="9"/>
    </row>
    <row r="46" spans="1:15" ht="12.75" customHeight="1" x14ac:dyDescent="0.25">
      <c r="A46" s="147" t="s">
        <v>150</v>
      </c>
      <c r="B46" s="149"/>
      <c r="C46" s="153">
        <v>3572.85</v>
      </c>
      <c r="D46" s="155">
        <f>+C46-LEFT($C$46,4)</f>
        <v>0.84999999999990905</v>
      </c>
      <c r="E46" s="46">
        <f>IF(D46&lt;=0.24,1,IF(AND(D46&gt;=0.25, D46&lt;=0.49)=TRUE,2,IF(AND(D46&gt;=0.5, D46&lt;=0.74)=TRUE,3,4)))</f>
        <v>4</v>
      </c>
      <c r="F46" s="154"/>
      <c r="G46" s="47"/>
      <c r="H46" s="48"/>
      <c r="I46" s="48"/>
      <c r="J46" s="48"/>
      <c r="K46" s="48"/>
      <c r="L46" s="43"/>
      <c r="M46" s="30"/>
      <c r="N46" s="9"/>
      <c r="O46" s="9"/>
    </row>
    <row r="47" spans="1:15" ht="12.75" customHeight="1" x14ac:dyDescent="0.25">
      <c r="A47" s="9"/>
      <c r="B47" s="9"/>
      <c r="C47" s="41"/>
      <c r="D47" s="42"/>
      <c r="E47" s="42"/>
      <c r="F47" s="42"/>
      <c r="G47" s="9"/>
      <c r="H47" s="9"/>
      <c r="I47" s="9"/>
      <c r="J47" s="9"/>
      <c r="K47" s="49"/>
      <c r="M47" s="43" t="s">
        <v>136</v>
      </c>
      <c r="N47" s="50">
        <f>MEDIAN(C3:C40)</f>
        <v>4427585791</v>
      </c>
      <c r="O47" s="9"/>
    </row>
    <row r="48" spans="1:15" ht="14.25" customHeight="1" x14ac:dyDescent="0.25">
      <c r="A48" s="9"/>
      <c r="B48" s="30" t="s">
        <v>137</v>
      </c>
      <c r="C48" s="48" t="s">
        <v>138</v>
      </c>
      <c r="D48" s="48" t="s">
        <v>139</v>
      </c>
      <c r="E48" s="42"/>
      <c r="F48" s="42"/>
      <c r="G48" s="51"/>
      <c r="H48" s="51"/>
      <c r="I48" s="51"/>
      <c r="J48" s="51"/>
      <c r="K48" s="9"/>
      <c r="M48" s="43" t="s">
        <v>140</v>
      </c>
      <c r="N48" s="50">
        <f>STDEV(C3:C40)</f>
        <v>92176931.589780301</v>
      </c>
      <c r="O48" s="9"/>
    </row>
    <row r="49" spans="1:15" ht="12.75" customHeight="1" x14ac:dyDescent="0.25">
      <c r="A49" s="30">
        <v>1</v>
      </c>
      <c r="B49" s="9" t="s">
        <v>141</v>
      </c>
      <c r="C49" s="41" t="str">
        <f>IF(E46&lt;&gt;1,"",MEDIAN(C3:C40))</f>
        <v/>
      </c>
      <c r="D49" s="48" t="s">
        <v>142</v>
      </c>
      <c r="E49" s="42"/>
      <c r="F49" s="42"/>
      <c r="G49" s="51"/>
      <c r="H49" s="52"/>
      <c r="I49" s="52"/>
      <c r="J49" s="52"/>
      <c r="K49" s="9"/>
      <c r="M49" s="43" t="s">
        <v>143</v>
      </c>
      <c r="N49" s="53">
        <f>N47-N48</f>
        <v>4335408859.4102201</v>
      </c>
      <c r="O49" s="54">
        <f>N49/C44</f>
        <v>0.91609916641308331</v>
      </c>
    </row>
    <row r="50" spans="1:15" ht="12.75" customHeight="1" x14ac:dyDescent="0.25">
      <c r="A50" s="30">
        <v>2</v>
      </c>
      <c r="B50" s="9" t="s">
        <v>144</v>
      </c>
      <c r="C50" s="41" t="str">
        <f>IF(E46&lt;&gt;2,"",GEOMEAN(C3:C40))</f>
        <v/>
      </c>
      <c r="D50" s="48" t="s">
        <v>145</v>
      </c>
      <c r="E50" s="40"/>
      <c r="F50" s="40"/>
      <c r="H50" s="51"/>
      <c r="I50" s="51"/>
      <c r="J50" s="51"/>
      <c r="K50" s="9"/>
      <c r="L50" s="43"/>
      <c r="M50" s="30"/>
      <c r="N50" s="9"/>
      <c r="O50" s="9"/>
    </row>
    <row r="51" spans="1:15" ht="12.75" customHeight="1" x14ac:dyDescent="0.25">
      <c r="A51" s="30">
        <v>3</v>
      </c>
      <c r="B51" s="9" t="s">
        <v>146</v>
      </c>
      <c r="C51" s="41" t="str">
        <f>IF(E46&lt;&gt;3,"",(MIN($C$3:$C$40)+(AVERAGE($C$3:$C$40)))/2)</f>
        <v/>
      </c>
      <c r="D51" s="48" t="s">
        <v>147</v>
      </c>
      <c r="E51" s="42"/>
      <c r="F51" s="42"/>
      <c r="G51" s="51"/>
      <c r="H51" s="51"/>
      <c r="I51" s="51"/>
      <c r="J51" s="51"/>
      <c r="K51" s="9"/>
      <c r="L51" s="43"/>
      <c r="M51" s="30"/>
      <c r="N51" s="9"/>
      <c r="O51" s="9"/>
    </row>
    <row r="52" spans="1:15" ht="12.75" customHeight="1" x14ac:dyDescent="0.25">
      <c r="A52" s="30">
        <v>4</v>
      </c>
      <c r="B52" s="9" t="s">
        <v>148</v>
      </c>
      <c r="C52" s="41">
        <f>IF(E46&lt;&gt;4,"",MIN(C3:C40))</f>
        <v>4065199311</v>
      </c>
      <c r="D52" s="48" t="s">
        <v>149</v>
      </c>
      <c r="E52" s="42"/>
      <c r="F52" s="42"/>
      <c r="G52" s="51"/>
      <c r="H52" s="51"/>
      <c r="I52" s="51"/>
      <c r="J52" s="51"/>
      <c r="K52" s="9"/>
      <c r="L52" s="43"/>
      <c r="M52" s="46"/>
      <c r="N52" s="9"/>
      <c r="O52" s="9"/>
    </row>
  </sheetData>
  <sortState xmlns:xlrd2="http://schemas.microsoft.com/office/spreadsheetml/2017/richdata2" ref="A3:K22">
    <sortCondition ref="A3:A22"/>
  </sortState>
  <mergeCells count="8">
    <mergeCell ref="L1:L2"/>
    <mergeCell ref="A44:B44"/>
    <mergeCell ref="A46:B46"/>
    <mergeCell ref="A1:A2"/>
    <mergeCell ref="B1:B2"/>
    <mergeCell ref="C1:C2"/>
    <mergeCell ref="D1:J1"/>
    <mergeCell ref="K1:K2"/>
  </mergeCells>
  <conditionalFormatting sqref="N3:O6 N40:O42 N15:O33">
    <cfRule type="cellIs" dxfId="3" priority="17" operator="greaterThan">
      <formula>0.7</formula>
    </cfRule>
  </conditionalFormatting>
  <conditionalFormatting sqref="N7:O14">
    <cfRule type="cellIs" dxfId="2" priority="11" operator="greaterThan">
      <formula>0.7</formula>
    </cfRule>
  </conditionalFormatting>
  <conditionalFormatting sqref="N34:O39">
    <cfRule type="cellIs" dxfId="1" priority="1" operator="greaterThan">
      <formula>0.7</formula>
    </cfRule>
  </conditionalFormatting>
  <conditionalFormatting sqref="C3:C40">
    <cfRule type="cellIs" dxfId="0" priority="630" operator="lessThan">
      <formula>$N$49</formula>
    </cfRule>
  </conditionalFormatting>
  <pageMargins left="0.47244094488188981" right="0.39370078740157483" top="1.4173228346456694" bottom="0.82677165354330717" header="0" footer="0"/>
  <pageSetup scale="60" fitToHeight="0" orientation="landscape" r:id="rId1"/>
  <headerFooter>
    <oddFooter>&amp;LPágina &amp;P de &amp;R&amp;D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6058352-dd96-4b05-a7ca-c122423165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9A1C57018041428D5145A8016F7FD1" ma:contentTypeVersion="18" ma:contentTypeDescription="Crear nuevo documento." ma:contentTypeScope="" ma:versionID="cc34374797d586c7e0039850518d215e">
  <xsd:schema xmlns:xsd="http://www.w3.org/2001/XMLSchema" xmlns:xs="http://www.w3.org/2001/XMLSchema" xmlns:p="http://schemas.microsoft.com/office/2006/metadata/properties" xmlns:ns3="e6058352-dd96-4b05-a7ca-c122423165f4" xmlns:ns4="48528915-7922-4227-bc3a-0762b6421f91" targetNamespace="http://schemas.microsoft.com/office/2006/metadata/properties" ma:root="true" ma:fieldsID="713eaa002fa69b06f077d2781b2ff5df" ns3:_="" ns4:_="">
    <xsd:import namespace="e6058352-dd96-4b05-a7ca-c122423165f4"/>
    <xsd:import namespace="48528915-7922-4227-bc3a-0762b6421f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058352-dd96-4b05-a7ca-c122423165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528915-7922-4227-bc3a-0762b6421f9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DB2EAD-60FF-4F4B-8854-4239A61F7ED1}">
  <ds:schemaRefs>
    <ds:schemaRef ds:uri="http://schemas.openxmlformats.org/package/2006/metadata/core-properties"/>
    <ds:schemaRef ds:uri="http://schemas.microsoft.com/office/2006/documentManagement/types"/>
    <ds:schemaRef ds:uri="e6058352-dd96-4b05-a7ca-c122423165f4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48528915-7922-4227-bc3a-0762b6421f91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36B7D-7A20-4C7B-8495-17CADAF6E6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67A48F-F81C-42A8-88CD-DB82D05BEB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058352-dd96-4b05-a7ca-c122423165f4"/>
    <ds:schemaRef ds:uri="48528915-7922-4227-bc3a-0762b6421f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Resumen</vt:lpstr>
      <vt:lpstr>Formulario</vt:lpstr>
      <vt:lpstr>Informe</vt:lpstr>
      <vt:lpstr>Control</vt:lpstr>
      <vt:lpstr>Evaluación</vt:lpstr>
      <vt:lpstr>Evaluación!Área_de_impresión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mvanegas</dc:creator>
  <cp:keywords/>
  <dc:description/>
  <cp:lastModifiedBy>Juan David Muñoz Patiño</cp:lastModifiedBy>
  <cp:revision/>
  <dcterms:created xsi:type="dcterms:W3CDTF">2009-02-09T16:58:14Z</dcterms:created>
  <dcterms:modified xsi:type="dcterms:W3CDTF">2026-06-03T22:59:46Z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0x010100479A1C57018041428D5145A8016F7FD1</vt:lpwstr>
  </property>
</Properties>
</file>