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Yineth Paola Carmago\Desktop\2026 Contratación\Revision EP\Salud\Publicacion\"/>
    </mc:Choice>
  </mc:AlternateContent>
  <xr:revisionPtr revIDLastSave="0" documentId="13_ncr:1_{16078BD1-4864-4364-ADC0-BC162C45EEAC}" xr6:coauthVersionLast="47" xr6:coauthVersionMax="47" xr10:uidLastSave="{00000000-0000-0000-0000-000000000000}"/>
  <bookViews>
    <workbookView xWindow="-120" yWindow="-120" windowWidth="29040" windowHeight="15720" firstSheet="3" activeTab="3" xr2:uid="{5D6BC22E-4F99-41E2-9F64-B9F65A9F3FA2}"/>
  </bookViews>
  <sheets>
    <sheet name="Cotizaciones Unificado " sheetId="4" state="hidden" r:id="rId1"/>
    <sheet name="GARNICA Y SOLUCIONES SAS" sheetId="2" state="hidden" r:id="rId2"/>
    <sheet name="ARHO SOLUCIONES " sheetId="3" state="hidden" r:id="rId3"/>
    <sheet name="Consolidado cotizaciones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7" i="5" l="1"/>
  <c r="Q5" i="5"/>
  <c r="Q6" i="5"/>
  <c r="Q8" i="5"/>
  <c r="Q9" i="5"/>
  <c r="Q4" i="5"/>
  <c r="O4" i="5"/>
  <c r="H8" i="5"/>
  <c r="M7" i="5"/>
  <c r="N7" i="5" s="1"/>
  <c r="N10" i="5" s="1"/>
  <c r="J4" i="5"/>
  <c r="K7" i="5"/>
  <c r="L7" i="5" s="1"/>
  <c r="L10" i="5" s="1"/>
  <c r="O7" i="5" l="1"/>
  <c r="J9" i="5"/>
  <c r="H9" i="5"/>
  <c r="J8" i="5"/>
  <c r="J6" i="5"/>
  <c r="H6" i="5"/>
  <c r="O6" i="5" s="1"/>
  <c r="J5" i="5"/>
  <c r="H5" i="5"/>
  <c r="H4" i="5"/>
  <c r="K10" i="4"/>
  <c r="H10" i="4"/>
  <c r="J10" i="4"/>
  <c r="J4" i="4"/>
  <c r="J7" i="4"/>
  <c r="H7" i="4"/>
  <c r="J5" i="4"/>
  <c r="J6" i="4"/>
  <c r="J8" i="4"/>
  <c r="J9" i="4"/>
  <c r="H4" i="4"/>
  <c r="H8" i="4"/>
  <c r="H9" i="4"/>
  <c r="K9" i="4" s="1"/>
  <c r="H5" i="4"/>
  <c r="H6" i="4"/>
  <c r="K7" i="4"/>
  <c r="K4" i="4"/>
  <c r="O5" i="5" l="1"/>
  <c r="J10" i="5"/>
  <c r="O8" i="5"/>
  <c r="O10" i="5" s="1"/>
  <c r="O9" i="5"/>
  <c r="H10" i="5"/>
  <c r="K6" i="4"/>
  <c r="K5" i="4"/>
  <c r="K8" i="4"/>
</calcChain>
</file>

<file path=xl/sharedStrings.xml><?xml version="1.0" encoding="utf-8"?>
<sst xmlns="http://schemas.openxmlformats.org/spreadsheetml/2006/main" count="138" uniqueCount="39">
  <si>
    <t>ITEM</t>
  </si>
  <si>
    <t>CODIGOS UNSPSC</t>
  </si>
  <si>
    <t>FICHA TÉCNICA</t>
  </si>
  <si>
    <t xml:space="preserve">DESCRIPCIÓN </t>
  </si>
  <si>
    <t>MEDIDA</t>
  </si>
  <si>
    <t xml:space="preserve">
53131622</t>
  </si>
  <si>
    <t>Preservativos masculinos</t>
  </si>
  <si>
    <t>Preservativos masculinos: caja x 100 unidades
-Características: funda fina fabricada de látex, texturizados (relieves, estrías o protuberancias por la parte exterior o interior).
-Registros sanitarios.
-Registro Invima
-Con fecha de vencimiento superior a dos años, contados a partir de la entrega de los mismos.  
Los condones entregados deben ser de marca reconocida y que el proveedor pueda certificar el buen manejo físico de los mismos, ay que temas como altas temperaturas, exposición al sol y otros aspectos físicos pueden dañar la calidad de estos. Las cajas deben observarse en buen estado, no contener aplastamientos, signos de humedad, suciedad o cualquier otro elemento que de indicios de un inadecuado manejo de estos.</t>
  </si>
  <si>
    <t>Cajas</t>
  </si>
  <si>
    <t>Preservativos femeninos</t>
  </si>
  <si>
    <t>Preservativos femeninos: caja x 3 unidades
Características: funda de material hipoalergénico (libre de látex), diseñada para adaptarse a la anatomía vaginal. Con aro suave y cómodo para una retención interna segura.
-Registros sanitarios.
-Registro Invima.
-Con fecha de vencimiento superior a dos años, contados a partir de la entrega de los mismos.
Los condones entregados deben ser de marca reconocida y el proveedor debe certificar su buen manejo físico; factores como altas temperaturas o exposición al sol pueden comprometer su calidad. Las cajas deben estar en perfecto estado, sin aplastamientos, humedad, suciedad o cualquier indicio de manejo inadecuado.</t>
  </si>
  <si>
    <t xml:space="preserve">Cajas </t>
  </si>
  <si>
    <t xml:space="preserve">Preservativos masculinos </t>
  </si>
  <si>
    <t>Preservativos masculinos: Caja Condón No látex x 3 unidades
Características: preservativos de alta tecnología fabricados en resina sintética de polietileno (100% libre de látex). Con anillo de protección genital, extremadamente finos, inodoros y con sistema de colocación rápida mediante tiras de alta resistencia.
-Registros sanitarios.
-Registro Invima.
-Con fecha de vencimiento superior a dos años, contados a partir de la entrega de los mismos.
Los preservativos suministrados deben ser de marcas reconocida y el proveedor debe certificar su buen manejo físico; factores como el contacto con luz solar o fuentes de calor que degraden sus propiedades. Las cajas deben estar en perfecto estado, sin aplastamientos, humedad, suciedad o cualquier indicio de manejo inadecuado.</t>
  </si>
  <si>
    <t>Pruebas rápidas de VIH y sífilis</t>
  </si>
  <si>
    <t>Pruebas rápidas de VIH y Sífilis: kit individual
Características: Pruebas rápidas de VIH y sífilis, diseñadas para detección temprana de infecciones de transmisión sexual en población adulta. Cada prueba contiene dispositivo de prueba desechable, reactivos químicos, tiras reactivas y lanceta para punción, listos para uso individual, proporcionando resultado confiable en 10 minutos. Materiales: plástico, reactivos, tiras de laboratorio y acero inoxidable (lanceta)
-Registros sanitarios.
-Registro Invima.
-Vida útil: 2 años desde la fecha de fabricación.
Las pruebas entregadas deben ser de marca reconocida y el proveedor debe certificar el estricto cumplimiento de la cadena de frío y almacenamiento (2–30 °C); la exposición al calor o humedad puede alterar los reactivos. Los kits deben recibirse en perfecto estado, con empaques sellados, sin signos de humedad, golpes o cualquier indicio de manipulación inadecuada.</t>
  </si>
  <si>
    <t xml:space="preserve">Unidades </t>
  </si>
  <si>
    <t>Kit – Copa Menstrual</t>
  </si>
  <si>
    <t>Kits</t>
  </si>
  <si>
    <t>Kit Menstrual (Toallas/Bolsa)</t>
  </si>
  <si>
    <t>TOTAL</t>
  </si>
  <si>
    <t xml:space="preserve">VALOR TOTAL </t>
  </si>
  <si>
    <t>VALOR UNITARIO CON IMPUESTOS</t>
  </si>
  <si>
    <t>VALOR TOTAL  POR CATIDAD PROYECTADA CON IMPUESTOS</t>
  </si>
  <si>
    <t>CANTIDAD PROYECTADA</t>
  </si>
  <si>
    <t>Kit – Copa Menstrual: unidad 
Características: Copa menstrual fabricada en silicona suave, ligera y flexible, lavable y reutilizable, en tallas S, M y L. Incluye vaso esterilizador de silicona plegable con tapa y profundidad adecuada, bolsa de guardado y marcado con logo Sena Bienestar.
-Registros sanitarios.
-Registro Invima.
-Con fecha de vencimiento superior a dos años, contados a partir de la entrega de los mismos.
Los kits entregados deben ser de marca reconocida y el proveedor debe certificar su correcto almacenamiento, protegiéndolos de la humedad y temperaturas extremas que puedan afectar la silicona. Los empaques y componentes deben estar en perfecto estado, libres de suciedad, deformaciones o cualquier signo de manipulación deficiente.</t>
  </si>
  <si>
    <t>Kit Menstrual: unidad 
Bolsa de Viaje: Fabricada en lona o tela impermeable de alta densidad, con medidas de 22 cm de largo por 20 cm de ancho. Sistema de cierre mediante resorte o cordón ajustable, contramarcada con el logo de SENA y Bienestarconforme a la política de imagen institucional.
Componentes de Higiene: * 1 paquete de 10 toallas higiénicas femeninas con alas tipo tela, rapi-gel de día y tecnología de rápida absorción para uso diario.
-1 toalla de manos hipoalergénica de material absorbente para secado y limpieza de zonas íntimas.
-1 forro plástico reutilizable con cierre hermético tipo "Ziploc" para el manejo higiénico de ropa interior.
-Requisitos Legales: Registros Sanitarios y cumplimiento de normas de insumos de aseo personal.
-Vida Útil: Las Toallas higiénicas no deben tener fecha de vencimiento mayor a un año.
Estándares de Calidad:
El proveedor debe certificar que los materiales textiles son libres de fragancias irritantes y químicos nocivos. El kit debe presentarse como un conjunto íntegro; no se aceptarán bolsas con costuras defectuosas, cierres fallidos o toallas con el empaque individual comprometido. El almacenamiento debe garantizar la ausencia total de humedad para evitar la proliferación de hongos o bacterias.</t>
  </si>
  <si>
    <t>c</t>
  </si>
  <si>
    <t>Ga</t>
  </si>
  <si>
    <t>GARNICA INVERSIONES LOGÍSTICA Y SUMINISTROS
SAS</t>
  </si>
  <si>
    <t xml:space="preserve"> ARHO SOLUCIONES S.A.S </t>
  </si>
  <si>
    <t>PROMEDIO VALOR TOTAL / IVA INCLUIDO</t>
  </si>
  <si>
    <t>Pruebas Duo rápidas de VIH y Sífilis: caja x 25 unidades
Características: Pruebas rápidas de VIH y sífilis, diseñadas para detección temprana de infecciones de transmisión sexual en población adulta. Incluye Kit de toma de muestra (pipetas capilares, lancetas estériles, hisopos con alcohol)
-Registros sanitarios.
-Registro Invima.
-Vida útil: 2 años desde la fecha de fabricación.
Las pruebas entregadas deben ser de marca reconocida y el proveedor debe certificar el estricto cumplimiento de la cadena de frío y almacenamiento (2–30 °C); la exposición al calor o humedad puede alterar los reactivos. Los kits deben recibirse en perfecto estado, con empaques sellados, sin signos de humedad, golpes o cualquier indicio de manipulación inadecuada.</t>
  </si>
  <si>
    <t>PAGINA WEB 1: https://bluxus.com/producto/bioline-hiv-syphilis-duo-06fk35/</t>
  </si>
  <si>
    <t>PAGINA WEB 2: https://instrumentalia.com.co/medicina/55982-prueba-rapida-sd-bioline-hiv-1-2-syphilis-duo-x25-test-ets-vih-sifilis-duo-accesorios-la-prueba.html?srsltid=AfmBOoq2tePHdOPUUj03iWuDZQwFPboVHeeM5UGx1ysB3F9RCPUY1cNn</t>
  </si>
  <si>
    <t>https://bluxus.com/producto/bioline-hiv-syphilis-duo-06fk35/</t>
  </si>
  <si>
    <t>https://instrumentalia.com.co/medicina/55982-prueba-rapida-sd-bioline-hiv-1-2-syphilis-duo-x25-test-ets-vih-sifilis-duo-accesorios-la-prueba.html?srsltid=AfmBOoq2tePHdOPUUj03iWuDZQwFPboVHeeM5UGx1ysB3F9RCPUY1cNn</t>
  </si>
  <si>
    <t>Preservativos femeninos: caja x 3 unidades
Características: funda de material hipoalergénico (libre de látex), diseñada para adaptarse a la anatomía vaginal. Con aro suave y cómodo para una retención interna segura.
-Registros sanitarios.
-Registro Invima.
-Con fecha de vencimiento superior a dos años, contados a partir de la entrega de los mismos.
Los condones entregados deben ser de marca reconocida y el proveedor debe certificar su buen manejo físico; factores como altas temperaturas o exposición al sol pueden comprometer su calidad. Las cajas deben estar en perfecto estado, sin aplastamientos, humedad, suciedad o cualquier indicio de manejo inadecuado.</t>
  </si>
  <si>
    <t>PROMEDIO VALOR UNITARIO /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</si>
</sst>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164" formatCode="#,##0;[Red]#,##0"/>
    <numFmt numFmtId="165" formatCode="&quot;$&quot;\ #,##0.00"/>
  </numFmts>
  <fonts count="8">
    <font>
      <sz val="11"/>
      <color rgb="FF000000"/>
      <name val="Calibri"/>
      <family val="2"/>
    </font>
    <font>
      <b/>
      <sz val="10"/>
      <color rgb="FF000000"/>
      <name val="Arial"/>
      <family val="2"/>
    </font>
    <font>
      <b/>
      <sz val="9"/>
      <color rgb="FF000000"/>
      <name val="Calibri"/>
      <family val="2"/>
    </font>
    <font>
      <sz val="9"/>
      <color rgb="FF000000"/>
      <name val="Arial"/>
      <family val="2"/>
    </font>
    <font>
      <sz val="9"/>
      <color rgb="FF000000"/>
      <name val="Calibri"/>
      <family val="2"/>
    </font>
    <font>
      <b/>
      <sz val="8"/>
      <color rgb="FF000000"/>
      <name val="Calibri  "/>
    </font>
    <font>
      <sz val="8"/>
      <color rgb="FF000000"/>
      <name val="Calibri  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0" fillId="0" borderId="0" xfId="0" applyAlignment="1">
      <alignment wrapText="1"/>
    </xf>
    <xf numFmtId="164" fontId="0" fillId="0" borderId="0" xfId="0" applyNumberFormat="1"/>
    <xf numFmtId="165" fontId="3" fillId="0" borderId="1" xfId="0" applyNumberFormat="1" applyFont="1" applyBorder="1" applyAlignment="1">
      <alignment horizontal="center" vertical="center" wrapText="1"/>
    </xf>
    <xf numFmtId="8" fontId="3" fillId="3" borderId="1" xfId="0" applyNumberFormat="1" applyFont="1" applyFill="1" applyBorder="1" applyAlignment="1">
      <alignment horizontal="center" vertical="center" wrapText="1"/>
    </xf>
    <xf numFmtId="8" fontId="4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8" fontId="0" fillId="0" borderId="0" xfId="0" applyNumberFormat="1"/>
    <xf numFmtId="165" fontId="0" fillId="0" borderId="0" xfId="0" applyNumberFormat="1"/>
    <xf numFmtId="0" fontId="5" fillId="5" borderId="1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8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165" fontId="6" fillId="0" borderId="5" xfId="0" applyNumberFormat="1" applyFont="1" applyBorder="1" applyAlignment="1">
      <alignment horizontal="center" vertical="center" wrapText="1"/>
    </xf>
    <xf numFmtId="165" fontId="6" fillId="0" borderId="12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5" fontId="6" fillId="0" borderId="8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165" fontId="6" fillId="0" borderId="2" xfId="0" applyNumberFormat="1" applyFont="1" applyBorder="1" applyAlignment="1">
      <alignment horizontal="center" vertical="center" wrapText="1"/>
    </xf>
    <xf numFmtId="8" fontId="6" fillId="0" borderId="2" xfId="0" applyNumberFormat="1" applyFont="1" applyBorder="1" applyAlignment="1">
      <alignment horizontal="center" vertical="center" wrapText="1"/>
    </xf>
    <xf numFmtId="165" fontId="6" fillId="0" borderId="11" xfId="0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right"/>
    </xf>
    <xf numFmtId="0" fontId="5" fillId="0" borderId="8" xfId="0" applyFont="1" applyBorder="1"/>
    <xf numFmtId="165" fontId="5" fillId="0" borderId="8" xfId="0" applyNumberFormat="1" applyFont="1" applyBorder="1"/>
    <xf numFmtId="165" fontId="6" fillId="0" borderId="8" xfId="0" applyNumberFormat="1" applyFont="1" applyBorder="1"/>
    <xf numFmtId="0" fontId="5" fillId="5" borderId="8" xfId="0" applyFont="1" applyFill="1" applyBorder="1" applyAlignment="1">
      <alignment horizontal="center" vertical="center" wrapText="1"/>
    </xf>
    <xf numFmtId="165" fontId="0" fillId="0" borderId="0" xfId="0" applyNumberFormat="1" applyAlignment="1">
      <alignment wrapText="1"/>
    </xf>
    <xf numFmtId="0" fontId="7" fillId="0" borderId="0" xfId="1"/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4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8" fontId="2" fillId="0" borderId="5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Hipervínculo" xfId="1" builtinId="8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instrumentalia.com.co/medicina/55982-prueba-rapida-sd-bioline-hiv-1-2-syphilis-duo-x25-test-ets-vih-sifilis-duo-accesorios-la-prueba.html?srsltid=AfmBOoq2tePHdOPUUj03iWuDZQwFPboVHeeM5UGx1ysB3F9RCPUY1cNn" TargetMode="External"/><Relationship Id="rId1" Type="http://schemas.openxmlformats.org/officeDocument/2006/relationships/hyperlink" Target="https://bluxus.com/producto/bioline-hiv-syphilis-duo-06fk3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3B5FA-CF9F-4FDD-94A6-20BBD402B6C9}">
  <dimension ref="A2:N25"/>
  <sheetViews>
    <sheetView zoomScale="120" zoomScaleNormal="120" workbookViewId="0">
      <selection activeCell="F1" sqref="F1"/>
    </sheetView>
  </sheetViews>
  <sheetFormatPr baseColWidth="10" defaultColWidth="11.140625" defaultRowHeight="15"/>
  <cols>
    <col min="1" max="1" width="4.85546875" customWidth="1"/>
    <col min="2" max="2" width="11" hidden="1" customWidth="1"/>
    <col min="3" max="3" width="11.85546875" style="15" hidden="1" customWidth="1"/>
    <col min="4" max="4" width="44.7109375" customWidth="1"/>
    <col min="5" max="5" width="7.7109375" customWidth="1"/>
    <col min="6" max="6" width="11.28515625" customWidth="1"/>
    <col min="7" max="7" width="12.42578125" customWidth="1"/>
    <col min="8" max="8" width="13.140625" bestFit="1" customWidth="1"/>
    <col min="9" max="9" width="14.140625" style="15" bestFit="1" customWidth="1"/>
    <col min="10" max="10" width="12.42578125" style="15" customWidth="1"/>
    <col min="11" max="11" width="13.140625" customWidth="1"/>
    <col min="12" max="12" width="14.140625" bestFit="1" customWidth="1"/>
  </cols>
  <sheetData>
    <row r="2" spans="1:12" ht="46.5" customHeight="1">
      <c r="A2" s="52" t="s">
        <v>0</v>
      </c>
      <c r="B2" s="52" t="s">
        <v>1</v>
      </c>
      <c r="C2" s="52" t="s">
        <v>2</v>
      </c>
      <c r="D2" s="56" t="s">
        <v>3</v>
      </c>
      <c r="E2" s="52" t="s">
        <v>4</v>
      </c>
      <c r="F2" s="52" t="s">
        <v>24</v>
      </c>
      <c r="G2" s="53" t="s">
        <v>29</v>
      </c>
      <c r="H2" s="54"/>
      <c r="I2" s="53" t="s">
        <v>30</v>
      </c>
      <c r="J2" s="55"/>
      <c r="K2" s="51" t="s">
        <v>31</v>
      </c>
    </row>
    <row r="3" spans="1:12" ht="63" customHeight="1">
      <c r="A3" s="52"/>
      <c r="B3" s="52"/>
      <c r="C3" s="52"/>
      <c r="D3" s="56"/>
      <c r="E3" s="52"/>
      <c r="F3" s="52"/>
      <c r="G3" s="46" t="s">
        <v>22</v>
      </c>
      <c r="H3" s="23" t="s">
        <v>21</v>
      </c>
      <c r="I3" s="46" t="s">
        <v>22</v>
      </c>
      <c r="J3" s="24" t="s">
        <v>21</v>
      </c>
      <c r="K3" s="51"/>
    </row>
    <row r="4" spans="1:12" ht="180.75" customHeight="1">
      <c r="A4" s="25">
        <v>1</v>
      </c>
      <c r="B4" s="26" t="s">
        <v>5</v>
      </c>
      <c r="C4" s="27" t="s">
        <v>6</v>
      </c>
      <c r="D4" s="27" t="s">
        <v>7</v>
      </c>
      <c r="E4" s="26" t="s">
        <v>8</v>
      </c>
      <c r="F4" s="26">
        <v>20</v>
      </c>
      <c r="G4" s="28">
        <v>155000</v>
      </c>
      <c r="H4" s="29">
        <f t="shared" ref="H4:H9" si="0">G4*F4</f>
        <v>3100000</v>
      </c>
      <c r="I4" s="28">
        <v>192000</v>
      </c>
      <c r="J4" s="30">
        <f>I4*F4</f>
        <v>3840000</v>
      </c>
      <c r="K4" s="31">
        <f t="shared" ref="K4:K9" si="1">(H4+J4)/2</f>
        <v>3470000</v>
      </c>
    </row>
    <row r="5" spans="1:12" ht="191.25" customHeight="1">
      <c r="A5" s="32">
        <v>2</v>
      </c>
      <c r="B5" s="33">
        <v>53131622</v>
      </c>
      <c r="C5" s="34" t="s">
        <v>9</v>
      </c>
      <c r="D5" s="35" t="s">
        <v>10</v>
      </c>
      <c r="E5" s="34" t="s">
        <v>11</v>
      </c>
      <c r="F5" s="34">
        <v>50</v>
      </c>
      <c r="G5" s="28">
        <v>24500</v>
      </c>
      <c r="H5" s="29">
        <f t="shared" si="0"/>
        <v>1225000</v>
      </c>
      <c r="I5" s="28">
        <v>28800</v>
      </c>
      <c r="J5" s="30">
        <f t="shared" ref="J5:J9" si="2">I5*F5</f>
        <v>1440000</v>
      </c>
      <c r="K5" s="36">
        <f t="shared" si="1"/>
        <v>1332500</v>
      </c>
    </row>
    <row r="6" spans="1:12" ht="201.75" customHeight="1">
      <c r="A6" s="37">
        <v>3</v>
      </c>
      <c r="B6" s="33">
        <v>53131622</v>
      </c>
      <c r="C6" s="34" t="s">
        <v>12</v>
      </c>
      <c r="D6" s="35" t="s">
        <v>13</v>
      </c>
      <c r="E6" s="34" t="s">
        <v>11</v>
      </c>
      <c r="F6" s="34">
        <v>20</v>
      </c>
      <c r="G6" s="28">
        <v>21750</v>
      </c>
      <c r="H6" s="29">
        <f t="shared" si="0"/>
        <v>435000</v>
      </c>
      <c r="I6" s="28">
        <v>40000</v>
      </c>
      <c r="J6" s="30">
        <f t="shared" si="2"/>
        <v>800000</v>
      </c>
      <c r="K6" s="36">
        <f t="shared" si="1"/>
        <v>617500</v>
      </c>
    </row>
    <row r="7" spans="1:12" ht="224.25" customHeight="1">
      <c r="A7" s="32">
        <v>4</v>
      </c>
      <c r="B7" s="34">
        <v>41116129</v>
      </c>
      <c r="C7" s="34" t="s">
        <v>14</v>
      </c>
      <c r="D7" s="38" t="s">
        <v>15</v>
      </c>
      <c r="E7" s="34" t="s">
        <v>16</v>
      </c>
      <c r="F7" s="34">
        <v>70</v>
      </c>
      <c r="G7" s="28">
        <v>72500</v>
      </c>
      <c r="H7" s="29">
        <f t="shared" si="0"/>
        <v>5075000</v>
      </c>
      <c r="I7" s="28">
        <v>79800</v>
      </c>
      <c r="J7" s="30">
        <f>I7*F7</f>
        <v>5586000</v>
      </c>
      <c r="K7" s="36">
        <f t="shared" si="1"/>
        <v>5330500</v>
      </c>
    </row>
    <row r="8" spans="1:12" ht="204.75" customHeight="1">
      <c r="A8" s="32">
        <v>5</v>
      </c>
      <c r="B8" s="34" t="s">
        <v>27</v>
      </c>
      <c r="C8" s="34" t="s">
        <v>17</v>
      </c>
      <c r="D8" s="38" t="s">
        <v>25</v>
      </c>
      <c r="E8" s="34" t="s">
        <v>18</v>
      </c>
      <c r="F8" s="34">
        <v>50</v>
      </c>
      <c r="G8" s="28">
        <v>116000</v>
      </c>
      <c r="H8" s="29">
        <f t="shared" si="0"/>
        <v>5800000</v>
      </c>
      <c r="I8" s="28">
        <v>104000</v>
      </c>
      <c r="J8" s="30">
        <f t="shared" si="2"/>
        <v>5200000</v>
      </c>
      <c r="K8" s="36">
        <f t="shared" si="1"/>
        <v>5500000</v>
      </c>
    </row>
    <row r="9" spans="1:12" ht="350.25" customHeight="1">
      <c r="A9" s="32">
        <v>6</v>
      </c>
      <c r="B9" s="34">
        <v>53131615</v>
      </c>
      <c r="C9" s="34" t="s">
        <v>19</v>
      </c>
      <c r="D9" s="35" t="s">
        <v>26</v>
      </c>
      <c r="E9" s="34" t="s">
        <v>18</v>
      </c>
      <c r="F9" s="34">
        <v>50</v>
      </c>
      <c r="G9" s="28">
        <v>36250</v>
      </c>
      <c r="H9" s="39">
        <f t="shared" si="0"/>
        <v>1812500</v>
      </c>
      <c r="I9" s="40">
        <v>112000</v>
      </c>
      <c r="J9" s="30">
        <f t="shared" si="2"/>
        <v>5600000</v>
      </c>
      <c r="K9" s="41">
        <f t="shared" si="1"/>
        <v>3706250</v>
      </c>
    </row>
    <row r="10" spans="1:12">
      <c r="A10" s="49" t="s">
        <v>20</v>
      </c>
      <c r="B10" s="50"/>
      <c r="C10" s="50"/>
      <c r="D10" s="50"/>
      <c r="E10" s="50"/>
      <c r="F10" s="50"/>
      <c r="G10" s="50"/>
      <c r="H10" s="42">
        <f>SUM(H4:H9)</f>
        <v>17447500</v>
      </c>
      <c r="I10" s="43"/>
      <c r="J10" s="44">
        <f>SUM(J4:J9)</f>
        <v>22466000</v>
      </c>
      <c r="K10" s="45">
        <f>SUM(K4:K9)</f>
        <v>19956750</v>
      </c>
      <c r="L10" s="22"/>
    </row>
    <row r="11" spans="1:12">
      <c r="L11" s="21"/>
    </row>
    <row r="12" spans="1:12">
      <c r="I12" s="47"/>
    </row>
    <row r="13" spans="1:12">
      <c r="H13" s="21"/>
      <c r="K13" s="22"/>
    </row>
    <row r="17" spans="12:14">
      <c r="L17" s="16"/>
      <c r="N17" s="16"/>
    </row>
    <row r="18" spans="12:14">
      <c r="L18" s="16"/>
      <c r="N18" s="16"/>
    </row>
    <row r="19" spans="12:14">
      <c r="L19" s="16"/>
      <c r="N19" s="16"/>
    </row>
    <row r="20" spans="12:14">
      <c r="L20" s="16"/>
      <c r="N20" s="16"/>
    </row>
    <row r="21" spans="12:14">
      <c r="L21" s="16"/>
      <c r="N21" s="16"/>
    </row>
    <row r="22" spans="12:14">
      <c r="L22" s="16"/>
      <c r="N22" s="16"/>
    </row>
    <row r="23" spans="12:14">
      <c r="L23" s="16"/>
      <c r="N23" s="16"/>
    </row>
    <row r="24" spans="12:14">
      <c r="L24" s="16"/>
      <c r="N24" s="16"/>
    </row>
    <row r="25" spans="12:14">
      <c r="L25" s="16"/>
      <c r="N25" s="16"/>
    </row>
  </sheetData>
  <mergeCells count="10">
    <mergeCell ref="A10:G10"/>
    <mergeCell ref="K2:K3"/>
    <mergeCell ref="A2:A3"/>
    <mergeCell ref="B2:B3"/>
    <mergeCell ref="G2:H2"/>
    <mergeCell ref="I2:J2"/>
    <mergeCell ref="C2:C3"/>
    <mergeCell ref="D2:D3"/>
    <mergeCell ref="E2:E3"/>
    <mergeCell ref="F2:F3"/>
  </mergeCells>
  <pageMargins left="0.70000000000000007" right="0.70000000000000007" top="0.75" bottom="0.75" header="0.30000000000000004" footer="0.30000000000000004"/>
  <pageSetup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F663C-B482-4D26-8630-70DCDB012138}">
  <dimension ref="A1:M23"/>
  <sheetViews>
    <sheetView topLeftCell="C7" workbookViewId="0">
      <selection activeCell="E7" sqref="E7"/>
    </sheetView>
  </sheetViews>
  <sheetFormatPr baseColWidth="10" defaultColWidth="11.140625" defaultRowHeight="15"/>
  <cols>
    <col min="1" max="1" width="5.5703125" customWidth="1"/>
    <col min="2" max="2" width="13" customWidth="1"/>
    <col min="3" max="3" width="14.140625" style="15" customWidth="1"/>
    <col min="4" max="4" width="49.28515625" customWidth="1"/>
    <col min="5" max="5" width="18.42578125" customWidth="1"/>
    <col min="6" max="6" width="10.7109375" style="15" customWidth="1"/>
    <col min="7" max="7" width="8.7109375" style="15" customWidth="1"/>
    <col min="8" max="8" width="16.7109375" style="15" hidden="1" customWidth="1"/>
    <col min="9" max="9" width="13.7109375" style="15" customWidth="1"/>
    <col min="10" max="10" width="11.140625" customWidth="1"/>
  </cols>
  <sheetData>
    <row r="1" spans="1:13" ht="128.25" customHeight="1">
      <c r="A1" s="1" t="s">
        <v>0</v>
      </c>
      <c r="B1" s="2" t="s">
        <v>1</v>
      </c>
      <c r="C1" s="3" t="s">
        <v>2</v>
      </c>
      <c r="D1" s="4" t="s">
        <v>3</v>
      </c>
      <c r="E1" s="20" t="s">
        <v>22</v>
      </c>
      <c r="F1" s="3" t="s">
        <v>24</v>
      </c>
      <c r="G1" s="3" t="s">
        <v>4</v>
      </c>
      <c r="H1" s="1" t="s">
        <v>23</v>
      </c>
      <c r="I1" s="1" t="s">
        <v>21</v>
      </c>
    </row>
    <row r="2" spans="1:13" ht="219" customHeight="1">
      <c r="A2" s="5">
        <v>1</v>
      </c>
      <c r="B2" s="6" t="s">
        <v>5</v>
      </c>
      <c r="C2" s="7" t="s">
        <v>6</v>
      </c>
      <c r="D2" s="7" t="s">
        <v>7</v>
      </c>
      <c r="E2" s="18">
        <v>155000</v>
      </c>
      <c r="F2" s="6">
        <v>20</v>
      </c>
      <c r="G2" s="6" t="s">
        <v>8</v>
      </c>
      <c r="H2" s="8"/>
      <c r="I2" s="17">
        <v>3100000</v>
      </c>
      <c r="M2" t="s">
        <v>28</v>
      </c>
    </row>
    <row r="3" spans="1:13" ht="219" customHeight="1">
      <c r="A3" s="9">
        <v>2</v>
      </c>
      <c r="B3" s="10">
        <v>53131622</v>
      </c>
      <c r="C3" s="11" t="s">
        <v>9</v>
      </c>
      <c r="D3" s="7" t="s">
        <v>10</v>
      </c>
      <c r="E3" s="18">
        <v>24500</v>
      </c>
      <c r="F3" s="6">
        <v>85</v>
      </c>
      <c r="G3" s="6" t="s">
        <v>11</v>
      </c>
      <c r="H3" s="8"/>
      <c r="I3" s="17">
        <v>2082500</v>
      </c>
    </row>
    <row r="4" spans="1:13" ht="245.25" customHeight="1">
      <c r="A4" s="12">
        <v>3</v>
      </c>
      <c r="B4" s="10">
        <v>53131622</v>
      </c>
      <c r="C4" s="11" t="s">
        <v>12</v>
      </c>
      <c r="D4" s="7" t="s">
        <v>13</v>
      </c>
      <c r="E4" s="18">
        <v>21750</v>
      </c>
      <c r="F4" s="6">
        <v>86</v>
      </c>
      <c r="G4" s="6" t="s">
        <v>11</v>
      </c>
      <c r="H4" s="8"/>
      <c r="I4" s="17">
        <v>1870500</v>
      </c>
    </row>
    <row r="5" spans="1:13" ht="260.25" customHeight="1">
      <c r="A5" s="13">
        <v>4</v>
      </c>
      <c r="B5" s="11">
        <v>41116129</v>
      </c>
      <c r="C5" s="11" t="s">
        <v>14</v>
      </c>
      <c r="D5" s="14" t="s">
        <v>15</v>
      </c>
      <c r="E5" s="19">
        <v>72500</v>
      </c>
      <c r="F5" s="6">
        <v>150</v>
      </c>
      <c r="G5" s="6" t="s">
        <v>16</v>
      </c>
      <c r="H5" s="8"/>
      <c r="I5" s="17">
        <v>10875000</v>
      </c>
    </row>
    <row r="6" spans="1:13" ht="220.5" customHeight="1">
      <c r="A6" s="13">
        <v>5</v>
      </c>
      <c r="B6" s="11" t="s">
        <v>27</v>
      </c>
      <c r="C6" s="11" t="s">
        <v>17</v>
      </c>
      <c r="D6" s="14" t="s">
        <v>25</v>
      </c>
      <c r="E6" s="19">
        <v>116000</v>
      </c>
      <c r="F6" s="6">
        <v>100</v>
      </c>
      <c r="G6" s="6" t="s">
        <v>18</v>
      </c>
      <c r="H6" s="8"/>
      <c r="I6" s="17">
        <v>11600000</v>
      </c>
    </row>
    <row r="7" spans="1:13" ht="381" customHeight="1">
      <c r="A7" s="13">
        <v>6</v>
      </c>
      <c r="B7" s="11">
        <v>53131615</v>
      </c>
      <c r="C7" s="11" t="s">
        <v>19</v>
      </c>
      <c r="D7" s="7" t="s">
        <v>26</v>
      </c>
      <c r="E7" s="18">
        <v>36250</v>
      </c>
      <c r="F7" s="6">
        <v>98</v>
      </c>
      <c r="G7" s="6" t="s">
        <v>18</v>
      </c>
      <c r="H7" s="8"/>
      <c r="I7" s="17">
        <v>3552500</v>
      </c>
    </row>
    <row r="8" spans="1:13">
      <c r="A8" s="57" t="s">
        <v>20</v>
      </c>
      <c r="B8" s="58"/>
      <c r="C8" s="58"/>
      <c r="D8" s="59"/>
      <c r="E8" s="60">
        <v>33080500</v>
      </c>
      <c r="F8" s="61"/>
      <c r="G8" s="61"/>
      <c r="H8" s="61"/>
      <c r="I8" s="62"/>
    </row>
    <row r="15" spans="1:13">
      <c r="K15" s="16"/>
      <c r="M15" s="16"/>
    </row>
    <row r="16" spans="1:13">
      <c r="K16" s="16"/>
      <c r="M16" s="16"/>
    </row>
    <row r="17" spans="11:13">
      <c r="K17" s="16"/>
      <c r="M17" s="16"/>
    </row>
    <row r="18" spans="11:13">
      <c r="K18" s="16"/>
      <c r="M18" s="16"/>
    </row>
    <row r="19" spans="11:13">
      <c r="K19" s="16"/>
      <c r="M19" s="16"/>
    </row>
    <row r="20" spans="11:13">
      <c r="K20" s="16"/>
      <c r="M20" s="16"/>
    </row>
    <row r="21" spans="11:13">
      <c r="K21" s="16"/>
      <c r="M21" s="16"/>
    </row>
    <row r="22" spans="11:13">
      <c r="K22" s="16"/>
      <c r="M22" s="16"/>
    </row>
    <row r="23" spans="11:13">
      <c r="K23" s="16"/>
      <c r="M23" s="16"/>
    </row>
  </sheetData>
  <mergeCells count="2">
    <mergeCell ref="A8:D8"/>
    <mergeCell ref="E8:I8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87867-5154-485F-8328-C4322CA99EC4}">
  <dimension ref="A1:M23"/>
  <sheetViews>
    <sheetView topLeftCell="B7" workbookViewId="0">
      <selection activeCell="E8" sqref="E8:I8"/>
    </sheetView>
  </sheetViews>
  <sheetFormatPr baseColWidth="10" defaultColWidth="11.140625" defaultRowHeight="15"/>
  <cols>
    <col min="1" max="1" width="5.5703125" customWidth="1"/>
    <col min="2" max="2" width="13" customWidth="1"/>
    <col min="3" max="3" width="14.140625" style="15" customWidth="1"/>
    <col min="4" max="4" width="49.28515625" customWidth="1"/>
    <col min="5" max="5" width="18.42578125" customWidth="1"/>
    <col min="6" max="6" width="10.7109375" style="15" customWidth="1"/>
    <col min="7" max="7" width="8.7109375" style="15" customWidth="1"/>
    <col min="8" max="8" width="16.7109375" style="15" hidden="1" customWidth="1"/>
    <col min="9" max="9" width="13.7109375" style="15" customWidth="1"/>
    <col min="10" max="10" width="11.140625" customWidth="1"/>
  </cols>
  <sheetData>
    <row r="1" spans="1:13" ht="128.25" customHeight="1">
      <c r="A1" s="1" t="s">
        <v>0</v>
      </c>
      <c r="B1" s="2" t="s">
        <v>1</v>
      </c>
      <c r="C1" s="3" t="s">
        <v>2</v>
      </c>
      <c r="D1" s="4" t="s">
        <v>3</v>
      </c>
      <c r="E1" s="20" t="s">
        <v>22</v>
      </c>
      <c r="F1" s="3" t="s">
        <v>24</v>
      </c>
      <c r="G1" s="3" t="s">
        <v>4</v>
      </c>
      <c r="H1" s="1" t="s">
        <v>23</v>
      </c>
      <c r="I1" s="1" t="s">
        <v>21</v>
      </c>
    </row>
    <row r="2" spans="1:13" ht="219" customHeight="1">
      <c r="A2" s="5">
        <v>1</v>
      </c>
      <c r="B2" s="6" t="s">
        <v>5</v>
      </c>
      <c r="C2" s="7" t="s">
        <v>6</v>
      </c>
      <c r="D2" s="7" t="s">
        <v>7</v>
      </c>
      <c r="E2" s="18">
        <v>192000</v>
      </c>
      <c r="F2" s="6">
        <v>20</v>
      </c>
      <c r="G2" s="6" t="s">
        <v>8</v>
      </c>
      <c r="H2" s="8"/>
      <c r="I2" s="17">
        <v>3840000</v>
      </c>
      <c r="M2" t="s">
        <v>28</v>
      </c>
    </row>
    <row r="3" spans="1:13" ht="219" customHeight="1">
      <c r="A3" s="9">
        <v>2</v>
      </c>
      <c r="B3" s="10">
        <v>53131622</v>
      </c>
      <c r="C3" s="11" t="s">
        <v>9</v>
      </c>
      <c r="D3" s="7" t="s">
        <v>10</v>
      </c>
      <c r="E3" s="18">
        <v>28800</v>
      </c>
      <c r="F3" s="6">
        <v>85</v>
      </c>
      <c r="G3" s="6" t="s">
        <v>11</v>
      </c>
      <c r="H3" s="8"/>
      <c r="I3" s="17">
        <v>2448000</v>
      </c>
    </row>
    <row r="4" spans="1:13" ht="245.25" customHeight="1">
      <c r="A4" s="12">
        <v>3</v>
      </c>
      <c r="B4" s="10">
        <v>53131622</v>
      </c>
      <c r="C4" s="11" t="s">
        <v>12</v>
      </c>
      <c r="D4" s="7" t="s">
        <v>13</v>
      </c>
      <c r="E4" s="18">
        <v>40000</v>
      </c>
      <c r="F4" s="6">
        <v>86</v>
      </c>
      <c r="G4" s="6" t="s">
        <v>11</v>
      </c>
      <c r="H4" s="8"/>
      <c r="I4" s="17">
        <v>3440000</v>
      </c>
    </row>
    <row r="5" spans="1:13" ht="260.25" customHeight="1">
      <c r="A5" s="13">
        <v>4</v>
      </c>
      <c r="B5" s="11">
        <v>41116129</v>
      </c>
      <c r="C5" s="11" t="s">
        <v>14</v>
      </c>
      <c r="D5" s="14" t="s">
        <v>15</v>
      </c>
      <c r="E5" s="19">
        <v>79800</v>
      </c>
      <c r="F5" s="6">
        <v>150</v>
      </c>
      <c r="G5" s="6" t="s">
        <v>16</v>
      </c>
      <c r="H5" s="8"/>
      <c r="I5" s="17">
        <v>11970000</v>
      </c>
    </row>
    <row r="6" spans="1:13" ht="220.5" customHeight="1">
      <c r="A6" s="13">
        <v>5</v>
      </c>
      <c r="B6" s="11" t="s">
        <v>27</v>
      </c>
      <c r="C6" s="11" t="s">
        <v>17</v>
      </c>
      <c r="D6" s="14" t="s">
        <v>25</v>
      </c>
      <c r="E6" s="19">
        <v>104000</v>
      </c>
      <c r="F6" s="6">
        <v>100</v>
      </c>
      <c r="G6" s="6" t="s">
        <v>18</v>
      </c>
      <c r="H6" s="8"/>
      <c r="I6" s="17">
        <v>10400000</v>
      </c>
    </row>
    <row r="7" spans="1:13" ht="381" customHeight="1">
      <c r="A7" s="13">
        <v>6</v>
      </c>
      <c r="B7" s="11">
        <v>53131615</v>
      </c>
      <c r="C7" s="11" t="s">
        <v>19</v>
      </c>
      <c r="D7" s="7" t="s">
        <v>26</v>
      </c>
      <c r="E7" s="18">
        <v>112000</v>
      </c>
      <c r="F7" s="6">
        <v>98</v>
      </c>
      <c r="G7" s="6" t="s">
        <v>18</v>
      </c>
      <c r="H7" s="8"/>
      <c r="I7" s="17">
        <v>10976000</v>
      </c>
    </row>
    <row r="8" spans="1:13">
      <c r="A8" s="57" t="s">
        <v>20</v>
      </c>
      <c r="B8" s="58"/>
      <c r="C8" s="58"/>
      <c r="D8" s="59"/>
      <c r="E8" s="60">
        <v>43074000</v>
      </c>
      <c r="F8" s="61"/>
      <c r="G8" s="61"/>
      <c r="H8" s="61"/>
      <c r="I8" s="62"/>
    </row>
    <row r="15" spans="1:13">
      <c r="K15" s="16"/>
      <c r="M15" s="16"/>
    </row>
    <row r="16" spans="1:13">
      <c r="K16" s="16"/>
      <c r="M16" s="16"/>
    </row>
    <row r="17" spans="11:13">
      <c r="K17" s="16"/>
      <c r="M17" s="16"/>
    </row>
    <row r="18" spans="11:13">
      <c r="K18" s="16"/>
      <c r="M18" s="16"/>
    </row>
    <row r="19" spans="11:13">
      <c r="K19" s="16"/>
      <c r="M19" s="16"/>
    </row>
    <row r="20" spans="11:13">
      <c r="K20" s="16"/>
      <c r="M20" s="16"/>
    </row>
    <row r="21" spans="11:13">
      <c r="K21" s="16"/>
      <c r="M21" s="16"/>
    </row>
    <row r="22" spans="11:13">
      <c r="K22" s="16"/>
      <c r="M22" s="16"/>
    </row>
    <row r="23" spans="11:13">
      <c r="K23" s="16"/>
      <c r="M23" s="16"/>
    </row>
  </sheetData>
  <mergeCells count="2">
    <mergeCell ref="A8:D8"/>
    <mergeCell ref="E8:I8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173AD-327E-44E3-BA23-A77391303F59}">
  <dimension ref="A2:R25"/>
  <sheetViews>
    <sheetView tabSelected="1" zoomScaleNormal="100" workbookViewId="0">
      <selection activeCell="Q2" sqref="Q2:Q3"/>
    </sheetView>
  </sheetViews>
  <sheetFormatPr baseColWidth="10" defaultColWidth="11.140625" defaultRowHeight="15"/>
  <cols>
    <col min="1" max="1" width="4.85546875" customWidth="1"/>
    <col min="2" max="2" width="11" hidden="1" customWidth="1"/>
    <col min="3" max="3" width="11.85546875" style="15" hidden="1" customWidth="1"/>
    <col min="4" max="4" width="56.5703125" customWidth="1"/>
    <col min="5" max="5" width="7.7109375" customWidth="1"/>
    <col min="6" max="6" width="11.28515625" customWidth="1"/>
    <col min="7" max="7" width="12.42578125" customWidth="1"/>
    <col min="8" max="8" width="13.140625" bestFit="1" customWidth="1"/>
    <col min="9" max="9" width="14.140625" style="15" bestFit="1" customWidth="1"/>
    <col min="10" max="14" width="12.42578125" style="15" customWidth="1"/>
    <col min="15" max="15" width="13.140625" customWidth="1"/>
    <col min="16" max="16" width="14.140625" bestFit="1" customWidth="1"/>
    <col min="17" max="17" width="12.28515625" bestFit="1" customWidth="1"/>
  </cols>
  <sheetData>
    <row r="2" spans="1:18" ht="46.5" customHeight="1">
      <c r="A2" s="52" t="s">
        <v>0</v>
      </c>
      <c r="B2" s="52" t="s">
        <v>1</v>
      </c>
      <c r="C2" s="52" t="s">
        <v>2</v>
      </c>
      <c r="D2" s="56" t="s">
        <v>3</v>
      </c>
      <c r="E2" s="52" t="s">
        <v>4</v>
      </c>
      <c r="F2" s="52" t="s">
        <v>24</v>
      </c>
      <c r="G2" s="53" t="s">
        <v>29</v>
      </c>
      <c r="H2" s="54"/>
      <c r="I2" s="53" t="s">
        <v>30</v>
      </c>
      <c r="J2" s="55"/>
      <c r="K2" s="53" t="s">
        <v>33</v>
      </c>
      <c r="L2" s="54"/>
      <c r="M2" s="53" t="s">
        <v>34</v>
      </c>
      <c r="N2" s="54"/>
      <c r="O2" s="51" t="s">
        <v>31</v>
      </c>
      <c r="Q2" s="51" t="s">
        <v>38</v>
      </c>
    </row>
    <row r="3" spans="1:18" ht="63" customHeight="1">
      <c r="A3" s="52"/>
      <c r="B3" s="52"/>
      <c r="C3" s="52"/>
      <c r="D3" s="56"/>
      <c r="E3" s="52"/>
      <c r="F3" s="52"/>
      <c r="G3" s="46" t="s">
        <v>22</v>
      </c>
      <c r="H3" s="23" t="s">
        <v>21</v>
      </c>
      <c r="I3" s="46" t="s">
        <v>22</v>
      </c>
      <c r="J3" s="24" t="s">
        <v>21</v>
      </c>
      <c r="K3" s="46" t="s">
        <v>22</v>
      </c>
      <c r="L3" s="23" t="s">
        <v>21</v>
      </c>
      <c r="M3" s="46" t="s">
        <v>22</v>
      </c>
      <c r="N3" s="23" t="s">
        <v>21</v>
      </c>
      <c r="O3" s="51"/>
      <c r="Q3" s="51"/>
    </row>
    <row r="4" spans="1:18" ht="180.75" customHeight="1">
      <c r="A4" s="25">
        <v>1</v>
      </c>
      <c r="B4" s="26" t="s">
        <v>5</v>
      </c>
      <c r="C4" s="27" t="s">
        <v>6</v>
      </c>
      <c r="D4" s="27" t="s">
        <v>7</v>
      </c>
      <c r="E4" s="26" t="s">
        <v>8</v>
      </c>
      <c r="F4" s="26">
        <v>20</v>
      </c>
      <c r="G4" s="28">
        <v>155000</v>
      </c>
      <c r="H4" s="29">
        <f t="shared" ref="H4:H9" si="0">G4*F4</f>
        <v>3100000</v>
      </c>
      <c r="I4" s="28">
        <v>192000</v>
      </c>
      <c r="J4" s="30">
        <f>I4*F4</f>
        <v>3840000</v>
      </c>
      <c r="K4" s="28"/>
      <c r="L4" s="29"/>
      <c r="M4" s="28"/>
      <c r="N4" s="29"/>
      <c r="O4" s="31">
        <f>(H4+J4)/2</f>
        <v>3470000</v>
      </c>
      <c r="Q4" s="28">
        <f>AVERAGE(G4,I4)</f>
        <v>173500</v>
      </c>
    </row>
    <row r="5" spans="1:18" ht="191.25" customHeight="1">
      <c r="A5" s="32">
        <v>2</v>
      </c>
      <c r="B5" s="33">
        <v>53131622</v>
      </c>
      <c r="C5" s="34" t="s">
        <v>9</v>
      </c>
      <c r="D5" s="35" t="s">
        <v>37</v>
      </c>
      <c r="E5" s="34" t="s">
        <v>11</v>
      </c>
      <c r="F5" s="34">
        <v>81</v>
      </c>
      <c r="G5" s="28">
        <v>24500</v>
      </c>
      <c r="H5" s="29">
        <f t="shared" si="0"/>
        <v>1984500</v>
      </c>
      <c r="I5" s="28">
        <v>28800</v>
      </c>
      <c r="J5" s="30">
        <f t="shared" ref="J5:J9" si="1">I5*F5</f>
        <v>2332800</v>
      </c>
      <c r="K5" s="28"/>
      <c r="L5" s="29"/>
      <c r="M5" s="28"/>
      <c r="N5" s="29"/>
      <c r="O5" s="36">
        <f>(H5+J5)/2</f>
        <v>2158650</v>
      </c>
      <c r="Q5" s="28">
        <f t="shared" ref="Q5:Q9" si="2">AVERAGE(G5,I5)</f>
        <v>26650</v>
      </c>
    </row>
    <row r="6" spans="1:18" ht="201.75" customHeight="1">
      <c r="A6" s="37">
        <v>3</v>
      </c>
      <c r="B6" s="33">
        <v>53131622</v>
      </c>
      <c r="C6" s="34" t="s">
        <v>12</v>
      </c>
      <c r="D6" s="35" t="s">
        <v>13</v>
      </c>
      <c r="E6" s="34" t="s">
        <v>11</v>
      </c>
      <c r="F6" s="34">
        <v>81</v>
      </c>
      <c r="G6" s="28">
        <v>21750</v>
      </c>
      <c r="H6" s="29">
        <f t="shared" si="0"/>
        <v>1761750</v>
      </c>
      <c r="I6" s="28">
        <v>40000</v>
      </c>
      <c r="J6" s="30">
        <f t="shared" si="1"/>
        <v>3240000</v>
      </c>
      <c r="K6" s="28"/>
      <c r="L6" s="29"/>
      <c r="M6" s="28"/>
      <c r="N6" s="29"/>
      <c r="O6" s="36">
        <f t="shared" ref="O6:O9" si="3">(H6+J6)/2</f>
        <v>2500875</v>
      </c>
      <c r="Q6" s="28">
        <f t="shared" si="2"/>
        <v>30875</v>
      </c>
    </row>
    <row r="7" spans="1:18" ht="158.25">
      <c r="A7" s="37">
        <v>4</v>
      </c>
      <c r="B7" s="33"/>
      <c r="C7" s="34"/>
      <c r="D7" s="38" t="s">
        <v>32</v>
      </c>
      <c r="E7" s="34" t="s">
        <v>8</v>
      </c>
      <c r="F7" s="34">
        <v>3</v>
      </c>
      <c r="G7" s="28"/>
      <c r="H7" s="29"/>
      <c r="I7" s="28"/>
      <c r="J7" s="30"/>
      <c r="K7" s="28">
        <f>(450000*20%)+450000</f>
        <v>540000</v>
      </c>
      <c r="L7" s="29">
        <f>K7*F7</f>
        <v>1620000</v>
      </c>
      <c r="M7" s="28">
        <f>ROUND((474348*20%)+474348,0)</f>
        <v>569218</v>
      </c>
      <c r="N7" s="29">
        <f>M7*F7</f>
        <v>1707654</v>
      </c>
      <c r="O7" s="36">
        <f>(L7+N7)/2</f>
        <v>1663827</v>
      </c>
      <c r="Q7" s="28">
        <f>AVERAGE(K7,M7)</f>
        <v>554609</v>
      </c>
      <c r="R7" s="22"/>
    </row>
    <row r="8" spans="1:18" ht="180.75">
      <c r="A8" s="32">
        <v>5</v>
      </c>
      <c r="B8" s="34" t="s">
        <v>27</v>
      </c>
      <c r="C8" s="34" t="s">
        <v>17</v>
      </c>
      <c r="D8" s="38" t="s">
        <v>25</v>
      </c>
      <c r="E8" s="34" t="s">
        <v>18</v>
      </c>
      <c r="F8" s="34">
        <v>59</v>
      </c>
      <c r="G8" s="28">
        <v>116000</v>
      </c>
      <c r="H8" s="29">
        <f>G8*F8</f>
        <v>6844000</v>
      </c>
      <c r="I8" s="28">
        <v>104000</v>
      </c>
      <c r="J8" s="30">
        <f t="shared" si="1"/>
        <v>6136000</v>
      </c>
      <c r="K8" s="28"/>
      <c r="L8" s="29"/>
      <c r="M8" s="28"/>
      <c r="N8" s="29"/>
      <c r="O8" s="36">
        <f t="shared" si="3"/>
        <v>6490000</v>
      </c>
      <c r="Q8" s="28">
        <f t="shared" si="2"/>
        <v>110000</v>
      </c>
    </row>
    <row r="9" spans="1:18" ht="303.75">
      <c r="A9" s="32">
        <v>6</v>
      </c>
      <c r="B9" s="34">
        <v>53131615</v>
      </c>
      <c r="C9" s="34" t="s">
        <v>19</v>
      </c>
      <c r="D9" s="35" t="s">
        <v>26</v>
      </c>
      <c r="E9" s="34" t="s">
        <v>18</v>
      </c>
      <c r="F9" s="34">
        <v>50</v>
      </c>
      <c r="G9" s="28">
        <v>36250</v>
      </c>
      <c r="H9" s="39">
        <f t="shared" si="0"/>
        <v>1812500</v>
      </c>
      <c r="I9" s="40">
        <v>112000</v>
      </c>
      <c r="J9" s="30">
        <f t="shared" si="1"/>
        <v>5600000</v>
      </c>
      <c r="K9" s="28"/>
      <c r="L9" s="39"/>
      <c r="M9" s="28"/>
      <c r="N9" s="39"/>
      <c r="O9" s="41">
        <f t="shared" si="3"/>
        <v>3706250</v>
      </c>
      <c r="Q9" s="28">
        <f t="shared" si="2"/>
        <v>74125</v>
      </c>
    </row>
    <row r="10" spans="1:18">
      <c r="A10" s="49" t="s">
        <v>20</v>
      </c>
      <c r="B10" s="50"/>
      <c r="C10" s="50"/>
      <c r="D10" s="50"/>
      <c r="E10" s="50"/>
      <c r="F10" s="50"/>
      <c r="G10" s="50"/>
      <c r="H10" s="42">
        <f>SUM(H4:H9)</f>
        <v>15502750</v>
      </c>
      <c r="I10" s="43"/>
      <c r="J10" s="44">
        <f>SUM(J4:J9)</f>
        <v>21148800</v>
      </c>
      <c r="K10" s="44"/>
      <c r="L10" s="44">
        <f>SUM(L4:L9)</f>
        <v>1620000</v>
      </c>
      <c r="M10" s="44"/>
      <c r="N10" s="44">
        <f>SUM(N4:N9)</f>
        <v>1707654</v>
      </c>
      <c r="O10" s="45">
        <f>SUM(O4:O9)</f>
        <v>19989602</v>
      </c>
      <c r="P10" s="22"/>
    </row>
    <row r="11" spans="1:18">
      <c r="P11" s="21"/>
    </row>
    <row r="12" spans="1:18">
      <c r="I12" s="47"/>
    </row>
    <row r="13" spans="1:18">
      <c r="H13" s="21"/>
      <c r="O13" s="22"/>
    </row>
    <row r="17" spans="4:18">
      <c r="D17" s="48" t="s">
        <v>35</v>
      </c>
      <c r="P17" s="16"/>
      <c r="R17" s="16"/>
    </row>
    <row r="18" spans="4:18">
      <c r="P18" s="16"/>
      <c r="R18" s="16"/>
    </row>
    <row r="19" spans="4:18">
      <c r="D19" s="48" t="s">
        <v>36</v>
      </c>
      <c r="P19" s="16"/>
      <c r="R19" s="16"/>
    </row>
    <row r="20" spans="4:18">
      <c r="P20" s="16"/>
      <c r="R20" s="16"/>
    </row>
    <row r="21" spans="4:18">
      <c r="P21" s="16"/>
      <c r="R21" s="16"/>
    </row>
    <row r="22" spans="4:18">
      <c r="P22" s="16"/>
      <c r="R22" s="16"/>
    </row>
    <row r="23" spans="4:18">
      <c r="P23" s="16"/>
      <c r="R23" s="16"/>
    </row>
    <row r="24" spans="4:18">
      <c r="P24" s="16"/>
      <c r="R24" s="16"/>
    </row>
    <row r="25" spans="4:18">
      <c r="P25" s="16"/>
      <c r="R25" s="16"/>
    </row>
  </sheetData>
  <mergeCells count="13">
    <mergeCell ref="Q2:Q3"/>
    <mergeCell ref="G2:H2"/>
    <mergeCell ref="I2:J2"/>
    <mergeCell ref="O2:O3"/>
    <mergeCell ref="A10:G10"/>
    <mergeCell ref="K2:L2"/>
    <mergeCell ref="M2:N2"/>
    <mergeCell ref="A2:A3"/>
    <mergeCell ref="B2:B3"/>
    <mergeCell ref="C2:C3"/>
    <mergeCell ref="D2:D3"/>
    <mergeCell ref="E2:E3"/>
    <mergeCell ref="F2:F3"/>
  </mergeCells>
  <hyperlinks>
    <hyperlink ref="D17" r:id="rId1" xr:uid="{24C1AA19-A8E8-4F67-9A5F-155B4CE6AF65}"/>
    <hyperlink ref="D19" r:id="rId2" xr:uid="{DFB8BC5A-23F3-48A2-BC6A-EC4E587F4744}"/>
  </hyperlinks>
  <pageMargins left="0.70000000000000007" right="0.70000000000000007" top="0.75" bottom="0.75" header="0.30000000000000004" footer="0.30000000000000004"/>
  <pageSetup fitToWidth="0" fitToHeight="0" orientation="portrait" r:id="rId3"/>
  <ignoredErrors>
    <ignoredError sqref="L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Cotizaciones Unificado </vt:lpstr>
      <vt:lpstr>GARNICA Y SOLUCIONES SAS</vt:lpstr>
      <vt:lpstr>ARHO SOLUCIONES </vt:lpstr>
      <vt:lpstr>Consolidado cotizaciones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Romaña Parra</dc:creator>
  <cp:lastModifiedBy>Yineth Paola Camargo Urrego</cp:lastModifiedBy>
  <dcterms:created xsi:type="dcterms:W3CDTF">2023-05-18T16:35:42Z</dcterms:created>
  <dcterms:modified xsi:type="dcterms:W3CDTF">2026-06-05T15:17:58Z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2026-03-06T22:05:56Z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b13964ca-f4a2-49d6-a96a-f60818014aab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