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YEIMY_HUILA\ByS\CIES\PROC_ASIG\Electrico_Paneles_Solares\UNIDAD CONTRATACION\"/>
    </mc:Choice>
  </mc:AlternateContent>
  <xr:revisionPtr revIDLastSave="0" documentId="8_{1B7C338F-C02E-447C-8E28-1BA9FE1F7EE1}" xr6:coauthVersionLast="47" xr6:coauthVersionMax="47" xr10:uidLastSave="{00000000-0000-0000-0000-000000000000}"/>
  <bookViews>
    <workbookView xWindow="-120" yWindow="-120" windowWidth="29040" windowHeight="15720" activeTab="1" xr2:uid="{00000000-000D-0000-FFFF-FFFF00000000}"/>
  </bookViews>
  <sheets>
    <sheet name="Presupuesto" sheetId="2" r:id="rId1"/>
    <sheet name="Lista APUs ELECTRICO" sheetId="1" r:id="rId2"/>
  </sheets>
  <externalReferences>
    <externalReference r:id="rId3"/>
  </externalReferences>
  <definedNames>
    <definedName name="_xlnm.Print_Area" localSheetId="1">'Lista APUs ELECTRICO'!$B$1:$U$505</definedName>
    <definedName name="I">'[1]Prestaciones y AIU'!$L$106</definedName>
    <definedName name="Objeto_LIC">'[1]Prestaciones y AIU'!$A$3</definedName>
    <definedName name="Print_Area" localSheetId="1">'Lista APUs ELECTRICO'!$A$1:$I$170</definedName>
    <definedName name="U">'[1]Prestaciones y AIU'!$L$107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79" i="1" l="1"/>
  <c r="H479" i="1" s="1"/>
  <c r="H481" i="1"/>
  <c r="H480" i="1"/>
  <c r="H477" i="1"/>
  <c r="H448" i="1"/>
  <c r="I451" i="1" s="1"/>
  <c r="H453" i="1" s="1"/>
  <c r="I456" i="1" s="1"/>
  <c r="H443" i="1"/>
  <c r="H442" i="1"/>
  <c r="H441" i="1"/>
  <c r="H440" i="1"/>
  <c r="H439" i="1"/>
  <c r="H438" i="1"/>
  <c r="H437" i="1"/>
  <c r="H436" i="1"/>
  <c r="H412" i="1"/>
  <c r="G411" i="1"/>
  <c r="H411" i="1" s="1"/>
  <c r="H406" i="1"/>
  <c r="H405" i="1"/>
  <c r="I408" i="1" s="1"/>
  <c r="H410" i="1" s="1"/>
  <c r="H395" i="1"/>
  <c r="H394" i="1"/>
  <c r="H393" i="1"/>
  <c r="G370" i="1"/>
  <c r="H370" i="1" s="1"/>
  <c r="H364" i="1"/>
  <c r="I367" i="1" s="1"/>
  <c r="H369" i="1" s="1"/>
  <c r="H360" i="1"/>
  <c r="H359" i="1"/>
  <c r="H358" i="1"/>
  <c r="H357" i="1"/>
  <c r="H356" i="1"/>
  <c r="H355" i="1"/>
  <c r="H354" i="1"/>
  <c r="H353" i="1"/>
  <c r="H352" i="1"/>
  <c r="H317" i="1"/>
  <c r="L496" i="1"/>
  <c r="H495" i="1"/>
  <c r="G494" i="1"/>
  <c r="H494" i="1" s="1"/>
  <c r="R491" i="1"/>
  <c r="Q491" i="1"/>
  <c r="K495" i="1" s="1"/>
  <c r="N496" i="1" s="1"/>
  <c r="H489" i="1"/>
  <c r="O488" i="1"/>
  <c r="L491" i="1" s="1"/>
  <c r="H488" i="1"/>
  <c r="J487" i="1"/>
  <c r="K490" i="1" s="1"/>
  <c r="H478" i="1"/>
  <c r="P477" i="1"/>
  <c r="R476" i="1"/>
  <c r="L476" i="1"/>
  <c r="M476" i="1" s="1"/>
  <c r="H476" i="1"/>
  <c r="L456" i="1"/>
  <c r="H454" i="1"/>
  <c r="Q451" i="1"/>
  <c r="K455" i="1" s="1"/>
  <c r="N456" i="1" s="1"/>
  <c r="O448" i="1"/>
  <c r="R451" i="1" s="1"/>
  <c r="J447" i="1"/>
  <c r="K450" i="1" s="1"/>
  <c r="P437" i="1"/>
  <c r="R436" i="1"/>
  <c r="L436" i="1"/>
  <c r="M436" i="1" s="1"/>
  <c r="L413" i="1"/>
  <c r="Q408" i="1"/>
  <c r="K412" i="1" s="1"/>
  <c r="N413" i="1" s="1"/>
  <c r="M408" i="1"/>
  <c r="K407" i="1"/>
  <c r="O405" i="1"/>
  <c r="L408" i="1" s="1"/>
  <c r="P394" i="1"/>
  <c r="R393" i="1"/>
  <c r="M393" i="1"/>
  <c r="L393" i="1"/>
  <c r="L372" i="1"/>
  <c r="R367" i="1"/>
  <c r="Q367" i="1"/>
  <c r="K371" i="1" s="1"/>
  <c r="N372" i="1" s="1"/>
  <c r="M367" i="1"/>
  <c r="O364" i="1"/>
  <c r="L367" i="1" s="1"/>
  <c r="J363" i="1"/>
  <c r="K366" i="1" s="1"/>
  <c r="P353" i="1"/>
  <c r="R352" i="1"/>
  <c r="L352" i="1"/>
  <c r="M352" i="1" s="1"/>
  <c r="E28" i="2"/>
  <c r="H316" i="1"/>
  <c r="H315" i="1"/>
  <c r="H314" i="1"/>
  <c r="H313" i="1"/>
  <c r="H312" i="1"/>
  <c r="H311" i="1"/>
  <c r="I319" i="1" s="1"/>
  <c r="H310" i="1"/>
  <c r="H309" i="1"/>
  <c r="H269" i="1"/>
  <c r="H267" i="1"/>
  <c r="H268" i="1"/>
  <c r="H266" i="1"/>
  <c r="H161" i="1"/>
  <c r="H184" i="1"/>
  <c r="H185" i="1"/>
  <c r="H186" i="1"/>
  <c r="H187" i="1"/>
  <c r="H188" i="1"/>
  <c r="H189" i="1"/>
  <c r="H190" i="1"/>
  <c r="H183" i="1"/>
  <c r="L329" i="1"/>
  <c r="G327" i="1"/>
  <c r="H327" i="1" s="1"/>
  <c r="Q324" i="1"/>
  <c r="K328" i="1" s="1"/>
  <c r="N329" i="1" s="1"/>
  <c r="M324" i="1"/>
  <c r="O321" i="1"/>
  <c r="O329" i="1" s="1"/>
  <c r="H321" i="1"/>
  <c r="I324" i="1" s="1"/>
  <c r="H326" i="1" s="1"/>
  <c r="I329" i="1" s="1"/>
  <c r="J320" i="1"/>
  <c r="K323" i="1" s="1"/>
  <c r="P310" i="1"/>
  <c r="R309" i="1"/>
  <c r="U310" i="1" s="1"/>
  <c r="L309" i="1"/>
  <c r="M309" i="1" s="1"/>
  <c r="S309" i="1" s="1"/>
  <c r="T309" i="1" s="1"/>
  <c r="L286" i="1"/>
  <c r="H285" i="1"/>
  <c r="G284" i="1"/>
  <c r="H284" i="1" s="1"/>
  <c r="Q281" i="1"/>
  <c r="K285" i="1" s="1"/>
  <c r="N286" i="1" s="1"/>
  <c r="H279" i="1"/>
  <c r="O278" i="1"/>
  <c r="O286" i="1" s="1"/>
  <c r="H278" i="1"/>
  <c r="J277" i="1"/>
  <c r="K280" i="1" s="1"/>
  <c r="U267" i="1"/>
  <c r="P267" i="1"/>
  <c r="R266" i="1"/>
  <c r="L266" i="1"/>
  <c r="M266" i="1" s="1"/>
  <c r="S266" i="1" s="1"/>
  <c r="T266" i="1" s="1"/>
  <c r="L246" i="1"/>
  <c r="H244" i="1"/>
  <c r="Q241" i="1"/>
  <c r="K245" i="1" s="1"/>
  <c r="N246" i="1" s="1"/>
  <c r="O238" i="1"/>
  <c r="L241" i="1" s="1"/>
  <c r="H238" i="1"/>
  <c r="I241" i="1" s="1"/>
  <c r="H243" i="1" s="1"/>
  <c r="J237" i="1"/>
  <c r="K240" i="1" s="1"/>
  <c r="P227" i="1"/>
  <c r="I236" i="1"/>
  <c r="R226" i="1"/>
  <c r="U227" i="1" s="1"/>
  <c r="M226" i="1"/>
  <c r="S226" i="1" s="1"/>
  <c r="T226" i="1" s="1"/>
  <c r="L226" i="1"/>
  <c r="L203" i="1"/>
  <c r="K202" i="1"/>
  <c r="N203" i="1" s="1"/>
  <c r="H201" i="1"/>
  <c r="Q198" i="1"/>
  <c r="M198" i="1"/>
  <c r="O195" i="1"/>
  <c r="R198" i="1" s="1"/>
  <c r="H195" i="1"/>
  <c r="I198" i="1" s="1"/>
  <c r="H200" i="1" s="1"/>
  <c r="I203" i="1" s="1"/>
  <c r="K197" i="1"/>
  <c r="P184" i="1"/>
  <c r="R183" i="1"/>
  <c r="U184" i="1" s="1"/>
  <c r="L183" i="1"/>
  <c r="M183" i="1" s="1"/>
  <c r="S183" i="1" s="1"/>
  <c r="T183" i="1" s="1"/>
  <c r="G160" i="1"/>
  <c r="H160" i="1" s="1"/>
  <c r="H154" i="1"/>
  <c r="H118" i="1"/>
  <c r="H112" i="1"/>
  <c r="H111" i="1"/>
  <c r="H77" i="1"/>
  <c r="H71" i="1"/>
  <c r="H61" i="1"/>
  <c r="F60" i="1"/>
  <c r="H60" i="1" s="1"/>
  <c r="H59" i="1"/>
  <c r="H28" i="1"/>
  <c r="H18" i="1"/>
  <c r="F17" i="1"/>
  <c r="H17" i="1" s="1"/>
  <c r="H16" i="1"/>
  <c r="O372" i="1" l="1"/>
  <c r="L198" i="1"/>
  <c r="L281" i="1"/>
  <c r="O413" i="1"/>
  <c r="I491" i="1"/>
  <c r="H493" i="1" s="1"/>
  <c r="I496" i="1" s="1"/>
  <c r="O496" i="1"/>
  <c r="I403" i="1"/>
  <c r="O203" i="1"/>
  <c r="R408" i="1"/>
  <c r="I486" i="1"/>
  <c r="I497" i="1" s="1"/>
  <c r="E16" i="2" s="1"/>
  <c r="G16" i="2" s="1"/>
  <c r="I446" i="1"/>
  <c r="I457" i="1" s="1"/>
  <c r="E15" i="2" s="1"/>
  <c r="G15" i="2" s="1"/>
  <c r="I413" i="1"/>
  <c r="I372" i="1"/>
  <c r="I362" i="1"/>
  <c r="L451" i="1"/>
  <c r="O456" i="1"/>
  <c r="I330" i="1"/>
  <c r="E12" i="2" s="1"/>
  <c r="G12" i="2" s="1"/>
  <c r="I281" i="1"/>
  <c r="H283" i="1" s="1"/>
  <c r="I286" i="1" s="1"/>
  <c r="I276" i="1"/>
  <c r="R281" i="1"/>
  <c r="I246" i="1"/>
  <c r="I247" i="1" s="1"/>
  <c r="E10" i="2" s="1"/>
  <c r="G10" i="2" s="1"/>
  <c r="O246" i="1"/>
  <c r="R241" i="1"/>
  <c r="I193" i="1"/>
  <c r="I204" i="1" s="1"/>
  <c r="E9" i="2" s="1"/>
  <c r="G9" i="2" s="1"/>
  <c r="L324" i="1"/>
  <c r="R324" i="1"/>
  <c r="G34" i="2"/>
  <c r="I414" i="1" l="1"/>
  <c r="E14" i="2" s="1"/>
  <c r="G14" i="2" s="1"/>
  <c r="I373" i="1"/>
  <c r="E13" i="2" s="1"/>
  <c r="G13" i="2" s="1"/>
  <c r="I287" i="1"/>
  <c r="E11" i="2" s="1"/>
  <c r="G11" i="2" s="1"/>
  <c r="Q74" i="1"/>
  <c r="K78" i="1" s="1"/>
  <c r="N79" i="1" s="1"/>
  <c r="L162" i="1"/>
  <c r="O154" i="1"/>
  <c r="O162" i="1" s="1"/>
  <c r="M157" i="1"/>
  <c r="Q157" i="1" s="1"/>
  <c r="K161" i="1" s="1"/>
  <c r="N162" i="1" s="1"/>
  <c r="I157" i="1" s="1"/>
  <c r="J153" i="1"/>
  <c r="K156" i="1" s="1"/>
  <c r="P143" i="1"/>
  <c r="R142" i="1"/>
  <c r="U143" i="1" s="1"/>
  <c r="L142" i="1"/>
  <c r="M142" i="1" s="1"/>
  <c r="S142" i="1" s="1"/>
  <c r="T142" i="1" s="1"/>
  <c r="H142" i="1"/>
  <c r="I152" i="1" s="1"/>
  <c r="O111" i="1"/>
  <c r="O119" i="1" s="1"/>
  <c r="L119" i="1"/>
  <c r="Q114" i="1"/>
  <c r="K118" i="1" s="1"/>
  <c r="N119" i="1" s="1"/>
  <c r="I114" i="1" s="1"/>
  <c r="H116" i="1" s="1"/>
  <c r="G117" i="1"/>
  <c r="H117" i="1" s="1"/>
  <c r="J110" i="1"/>
  <c r="K113" i="1" s="1"/>
  <c r="R99" i="1"/>
  <c r="U100" i="1" s="1"/>
  <c r="P100" i="1"/>
  <c r="L99" i="1"/>
  <c r="M99" i="1" s="1"/>
  <c r="S99" i="1" s="1"/>
  <c r="T99" i="1" s="1"/>
  <c r="I109" i="1"/>
  <c r="O71" i="1"/>
  <c r="O79" i="1" s="1"/>
  <c r="L79" i="1"/>
  <c r="J70" i="1"/>
  <c r="K73" i="1" s="1"/>
  <c r="R59" i="1"/>
  <c r="U60" i="1" s="1"/>
  <c r="P60" i="1"/>
  <c r="L59" i="1"/>
  <c r="M59" i="1" s="1"/>
  <c r="S59" i="1" s="1"/>
  <c r="T59" i="1" s="1"/>
  <c r="L36" i="1"/>
  <c r="H34" i="1"/>
  <c r="M31" i="1"/>
  <c r="Q31" i="1"/>
  <c r="K35" i="1" s="1"/>
  <c r="N36" i="1" s="1"/>
  <c r="I31" i="1" s="1"/>
  <c r="H33" i="1" s="1"/>
  <c r="O28" i="1"/>
  <c r="R31" i="1" s="1"/>
  <c r="J27" i="1"/>
  <c r="K30" i="1" s="1"/>
  <c r="P17" i="1"/>
  <c r="R16" i="1"/>
  <c r="U17" i="1" s="1"/>
  <c r="L16" i="1"/>
  <c r="M16" i="1" s="1"/>
  <c r="S16" i="1" s="1"/>
  <c r="T16" i="1" s="1"/>
  <c r="R157" i="1" l="1"/>
  <c r="H159" i="1"/>
  <c r="I162" i="1" s="1"/>
  <c r="I163" i="1" s="1"/>
  <c r="E8" i="2" s="1"/>
  <c r="G8" i="2" s="1"/>
  <c r="I119" i="1"/>
  <c r="I120" i="1" s="1"/>
  <c r="E7" i="2" s="1"/>
  <c r="G7" i="2" s="1"/>
  <c r="I26" i="1"/>
  <c r="I36" i="1"/>
  <c r="O36" i="1"/>
  <c r="L74" i="1"/>
  <c r="I74" i="1"/>
  <c r="L31" i="1"/>
  <c r="R74" i="1"/>
  <c r="L114" i="1"/>
  <c r="L157" i="1"/>
  <c r="R114" i="1"/>
  <c r="I69" i="1"/>
  <c r="H76" i="1" l="1"/>
  <c r="I79" i="1" s="1"/>
  <c r="I80" i="1" s="1"/>
  <c r="E6" i="2" s="1"/>
  <c r="G6" i="2" s="1"/>
  <c r="I37" i="1"/>
  <c r="E5" i="2" s="1"/>
  <c r="G5" i="2" s="1"/>
  <c r="G21" i="2" l="1"/>
  <c r="H22" i="2" s="1"/>
  <c r="H26" i="2" l="1"/>
  <c r="H28" i="2"/>
  <c r="H34" i="2" s="1"/>
  <c r="H24" i="2"/>
  <c r="H25" i="2"/>
  <c r="H27" i="2"/>
  <c r="H32" i="2" l="1"/>
</calcChain>
</file>

<file path=xl/sharedStrings.xml><?xml version="1.0" encoding="utf-8"?>
<sst xmlns="http://schemas.openxmlformats.org/spreadsheetml/2006/main" count="1481" uniqueCount="157">
  <si>
    <t>SERVICIO NACIONAL DE APRENDIZAJE SENA</t>
  </si>
  <si>
    <t>DIRECCION ADMINISTRATIVA Y FINANCIERA</t>
  </si>
  <si>
    <t>GRUPO DE CONSTRUCCIONES</t>
  </si>
  <si>
    <t>ANALISIS DE PRECIOS UNITARIOS (APUS)</t>
  </si>
  <si>
    <t xml:space="preserve">OBRA: </t>
  </si>
  <si>
    <t>ANALISIS DE PRECIOS UNITARIOS</t>
  </si>
  <si>
    <t>Item:</t>
  </si>
  <si>
    <r>
      <t>Nombre APU:</t>
    </r>
    <r>
      <rPr>
        <sz val="9"/>
        <rFont val="Arial"/>
        <family val="2"/>
      </rPr>
      <t xml:space="preserve"> </t>
    </r>
  </si>
  <si>
    <t>UND:</t>
  </si>
  <si>
    <t>Fecha:</t>
  </si>
  <si>
    <t>Un</t>
  </si>
  <si>
    <t xml:space="preserve">RENDIMIENTO DE MATERIAL </t>
  </si>
  <si>
    <t>No.</t>
  </si>
  <si>
    <t>MATERIALES</t>
  </si>
  <si>
    <t>UN</t>
  </si>
  <si>
    <t>CANTIDAD</t>
  </si>
  <si>
    <t>DESP</t>
  </si>
  <si>
    <t>VR.UNITARIO</t>
  </si>
  <si>
    <t>SUB.TOTAL MATER.</t>
  </si>
  <si>
    <t>TOTALES</t>
  </si>
  <si>
    <t>Nombre de Proveedor</t>
  </si>
  <si>
    <t>IVA</t>
  </si>
  <si>
    <t>Total</t>
  </si>
  <si>
    <t>Sección</t>
  </si>
  <si>
    <t xml:space="preserve">$ </t>
  </si>
  <si>
    <t xml:space="preserve">UND </t>
  </si>
  <si>
    <t>$</t>
  </si>
  <si>
    <t>UND</t>
  </si>
  <si>
    <t xml:space="preserve"> </t>
  </si>
  <si>
    <t>RENDIMIENTO DE MANO DE OBRA</t>
  </si>
  <si>
    <t>MANO DE OBRA</t>
  </si>
  <si>
    <t>VR.UNITARIO/ RENDIMIENTO</t>
  </si>
  <si>
    <t>SUB.TOTAL M.OBRA.</t>
  </si>
  <si>
    <t>CANTIDAD APU</t>
  </si>
  <si>
    <t>UNIDAD APU</t>
  </si>
  <si>
    <t>Jornal</t>
  </si>
  <si>
    <t xml:space="preserve">  </t>
  </si>
  <si>
    <t>TIEMPO</t>
  </si>
  <si>
    <t>Rendimiento por tiempo por hora</t>
  </si>
  <si>
    <t>Total cantidad * veces en una hora</t>
  </si>
  <si>
    <t>minutos</t>
  </si>
  <si>
    <t>Veces</t>
  </si>
  <si>
    <t>EQUIPOS Y TRANSPORTE</t>
  </si>
  <si>
    <t>SUB.TOTAL</t>
  </si>
  <si>
    <t>total 1 hora</t>
  </si>
  <si>
    <t>hH</t>
  </si>
  <si>
    <t xml:space="preserve"> Herramienta menor / cuadrilla</t>
  </si>
  <si>
    <t>Día</t>
  </si>
  <si>
    <t>Transporte</t>
  </si>
  <si>
    <t>Rendimiento Unidad actividad /cant realizada 8 horas/día</t>
  </si>
  <si>
    <t>x</t>
  </si>
  <si>
    <t>En un día de 8 horas</t>
  </si>
  <si>
    <r>
      <t xml:space="preserve">VALOR TOTAL  APU    </t>
    </r>
    <r>
      <rPr>
        <sz val="9"/>
        <rFont val="Arial"/>
        <family val="2"/>
      </rPr>
      <t>(Sin AIU)</t>
    </r>
  </si>
  <si>
    <t>Distancia recorrido</t>
  </si>
  <si>
    <t>NVA - CAMPOALEGRE</t>
  </si>
  <si>
    <t>KM</t>
  </si>
  <si>
    <r>
      <t>Elaborado por:</t>
    </r>
    <r>
      <rPr>
        <b/>
        <sz val="9"/>
        <rFont val="Arial"/>
        <family val="2"/>
      </rPr>
      <t xml:space="preserve"> SANTIAGO GONZÀLEZ CASTAÑO</t>
    </r>
  </si>
  <si>
    <t>M.P. QN205-86289</t>
  </si>
  <si>
    <t>m</t>
  </si>
  <si>
    <t>U</t>
  </si>
  <si>
    <r>
      <rPr>
        <b/>
        <sz val="22"/>
        <rFont val="Arial"/>
        <family val="2"/>
      </rPr>
      <t>SERVICIO NACIONAL DE APRENDIZAJE</t>
    </r>
    <r>
      <rPr>
        <b/>
        <sz val="20"/>
        <rFont val="Arial"/>
        <family val="2"/>
      </rPr>
      <t xml:space="preserve">
FICHA MODELO - PRESUPUESTO</t>
    </r>
  </si>
  <si>
    <t>CAPITULO</t>
  </si>
  <si>
    <t>ITEM</t>
  </si>
  <si>
    <t>DESCRIPCION</t>
  </si>
  <si>
    <t>VR. UNITARIO</t>
  </si>
  <si>
    <t>VR. PARCIAL</t>
  </si>
  <si>
    <t>VALOR TOTAL</t>
  </si>
  <si>
    <t>1.1.1</t>
  </si>
  <si>
    <t>1.1.2</t>
  </si>
  <si>
    <t>1.1.3</t>
  </si>
  <si>
    <t>1.1.4</t>
  </si>
  <si>
    <t>SUBTOTAL CAPITULO</t>
  </si>
  <si>
    <t>COSTO DIRECTO TOTAL</t>
  </si>
  <si>
    <t>ADM</t>
  </si>
  <si>
    <t xml:space="preserve">A.I.U.      </t>
  </si>
  <si>
    <t>IMP</t>
  </si>
  <si>
    <t>TOTAL A.U.</t>
  </si>
  <si>
    <t>COSTO DIRECTO + A.I.U.</t>
  </si>
  <si>
    <t>I.V.A. DEL 19% SOBRE LA UTILIDAD</t>
  </si>
  <si>
    <t>COSTO TOTAL</t>
  </si>
  <si>
    <t xml:space="preserve">ELABORO </t>
  </si>
  <si>
    <t>Ingeniero civil-Contratista Regional Huila</t>
  </si>
  <si>
    <t>Elaborado por: SANTIAGO GONZÀLEZ CASTAÑO</t>
  </si>
  <si>
    <t>FECHA</t>
  </si>
  <si>
    <t>Unidad</t>
  </si>
  <si>
    <t>1.1.1.</t>
  </si>
  <si>
    <t>de luminarias SYLVANIA P28388 - LED HIGH BAY HBL3 110W CW</t>
  </si>
  <si>
    <t>Cable Encauchetado 3 x 12 AWG Cobre HFFR Libre Halogenos</t>
  </si>
  <si>
    <t xml:space="preserve">Prensaestopa de 3/4" </t>
  </si>
  <si>
    <t>Cuadrilla de dos electricista</t>
  </si>
  <si>
    <t>Suministro e instalación de luminarias SYLVANIA P28388 - LED HIGH BAY HBL3 110W CW  Flujo luminoso 15400 lm tensión de trabajo 100-277 V 50/60 Hz, la luminaria se instalará a más de 4 metros de altura con derivación en Cable Encauchetado 3 x 12 AWG Cobre HFFR Libre Halogenos a la Caja octagonal o redonda 5 perforaciones ¾" Rawelt, incluye prensaestopa de 3/4" incluye todos los accesorios necesarios para su correcta instalación.</t>
  </si>
  <si>
    <t>Suministro e instalación de luminarias Led Hermética 2 X 18W T8 3600lm 6500k tensión de trabajo 100-277 V 50/60 Hz, la luminaria se instalará a más de 2 metros de altura con derivación en Cable Encauchetado 3 x 12 AWG Cobre HFFR Libre Halogenos a la Caja octagonal o redonda 5 perforaciones ¾" Rawelt, incluye prensaestopa de 3/4" incluye todos los accesorios necesarios para su correcta instalación.</t>
  </si>
  <si>
    <t>luminarias Led Hermética 2 X 18W T8 3600lm 6500k tensión de trabajo 100-277 V</t>
  </si>
  <si>
    <t>1.1.3.</t>
  </si>
  <si>
    <t>1.1.2.</t>
  </si>
  <si>
    <t xml:space="preserve">Instalación de andamios </t>
  </si>
  <si>
    <t>andamio certificado</t>
  </si>
  <si>
    <t>1.1.4.</t>
  </si>
  <si>
    <t>1.1.5.</t>
  </si>
  <si>
    <t>1.1.5</t>
  </si>
  <si>
    <t>1.1.6</t>
  </si>
  <si>
    <t>Caja octagonal  5 perforaciones ¾" Rawelt</t>
  </si>
  <si>
    <t>tubo metálico EMT de 3/4",</t>
  </si>
  <si>
    <t>unión EMT 3/4"</t>
  </si>
  <si>
    <t xml:space="preserve"> terminales EMT de 3/4"</t>
  </si>
  <si>
    <t>curva EMT de 3/4"</t>
  </si>
  <si>
    <t>Riel Chanel Perforado 2X4 Cm X 50cm</t>
  </si>
  <si>
    <t>Instalación de puntos eléctricos de iluminación  a más de 3 metros de altura incluye Caja octagonal  5 perforaciones ¾" Rawelt, Un tubo metálico EMT de 3/4", unión EMT 3/4", dos  terminales EMT de 3/4",  una curva EMT de 3/4", Riel Chanel Perforado 2X4 Cm X 50cm, tres abrazadera unistrut 3/4" y todos los accesorios necesarios para su correcta instalación.</t>
  </si>
  <si>
    <t>}</t>
  </si>
  <si>
    <t>abrazadera unistrut 3/4 "</t>
  </si>
  <si>
    <t>Tornillo 5/8" con doble tuerca</t>
  </si>
  <si>
    <t>1.1.6.</t>
  </si>
  <si>
    <t>ml</t>
  </si>
  <si>
    <t>Desinstalación de acometidas eléctricas monofásicas, monofásicas bifilares y trifásicas antiguas en calibre número 14,12, 10 awg y 8 awg, entrega de acometidas antiguas al supervisor del contrato, incluye desinstalación de tubería existente, tableros de distribución, bandeja portacable el item se calcula con los metros líneales de la tubería y bandeja portacable que se desea desinstalar.</t>
  </si>
  <si>
    <t>1.1.7</t>
  </si>
  <si>
    <t>instalación de cableado de luminarias, interruptores, puntos de conexión, protecciones en Cable 12 AWG LS HZ Libre Halogenos instalado en tubería EMT de 3/4", incluye fase neutro, tierra y cable de control o retorno, con marcacaciones cumpliendo codigos de colores y accesorios para su correcta instalación.</t>
  </si>
  <si>
    <t xml:space="preserve"> Cable 12 AWG LS HZ Libre Halogenos color blanco</t>
  </si>
  <si>
    <t>Cable 12 AWG LS HZ Libre Halogenos color verde</t>
  </si>
  <si>
    <t>Cable 12 AWG LS HZ Libre Halogenos color negro</t>
  </si>
  <si>
    <t>1.1.8</t>
  </si>
  <si>
    <t>Caja Rectangular Tipo 5800 4 Salidas De 3/4"</t>
  </si>
  <si>
    <t>1.1.9</t>
  </si>
  <si>
    <t xml:space="preserve">Interruptor doble </t>
  </si>
  <si>
    <t>Instalación de puntos eléctricos para interruptores para tomacorrientes dobles, incluye tomacorreinte 120v, dos tubos EMT de 3/4"x3m, Caja Rectangular Tipo 5800 4 Salidas De 3/4", cuatro uniones EMT 3/4", tres terminales EMT de 3/4",  dos curvas EMT de 3/4", Riel Chanel Perforado 2X4 Cm X 50cm, seis abrazadera unistrut 3/4" y todos los accesorios necesarios para su correcta instalación.</t>
  </si>
  <si>
    <t>&lt;Instalación de puntos eléctricos para interruptores dobles, incluye interruptor doble, dos tubos EMT de 3/4"x3m, Caja Rectangular Tipo 5800 4 Salidas De 3/4", cuatro uniones EMT 3/4", dos terminales EMT de 3/4",  dos curvas EMT de 3/4", Riel Chanel Perforado 2X4 Cm X 50cm, seis abrazadera unistrut 3/4" y todos los accesorios necesarios para su correcta instalación.</t>
  </si>
  <si>
    <t>tomacorriente doble</t>
  </si>
  <si>
    <t>1.2.0</t>
  </si>
  <si>
    <t>M</t>
  </si>
  <si>
    <t>Suministro e Instalación de puntos eléctricos de iluminación  a más de 3 metros de altura incluye Caja octagonal  5 perforaciones ¾" Rawelt, Un tubo metálico EMT de 3/4"x3m, unión EMT 3/4", dos terminales EMT de 3/4",  una curva EMT de 3/4", Riel Chanel Perforado 2X4 Cm X 50cm, tres abrazadera unistrut 3/4" y todos los accesorios necesarios para su correcta instalación.</t>
  </si>
  <si>
    <t>Suministro e instalación de cableado de luminarias, interruptores, puntos de conexión, protecciones en Cable 12 AWG LS HZ Libre Halogenos instalado en tubería EMT de 3/4", incluye fase neutro, tierra y cable de control o retorno, con marcacaciones cumpliendo codigos de colores y accesorios para su correcta instalación y funcionamiento.</t>
  </si>
  <si>
    <t>Suministro e Instalación de puntos eléctricos para interruptores dobles, incluye interruptor doble, dos tubos EMT de 3/4"x3m, Caja Rectangular Tipo 5800 4 Salidas De 3/4", cuatro uniones EMT 3/4", dos terminales EMT de 3/4",  dos curvas EMT de 3/4", Riel Chanel Perforado 2X4 Cm X 50cm, seis abrazadera unistrut 3/4" y todos los accesorios necesarios para su correcta instalación.</t>
  </si>
  <si>
    <t>Suministro e instalación de cableado de tomacorrientes, puntos de conexión, protecciones en Cable 12 AWG LS HZ Libre Halogenos instalado en tubería EMT de 3/4", incluye fase neutro, tierra y cable de control o retorno, con marcacaciones cumpliendo codigos de colores y accesorios para su correcta instalación y funcionamiento.</t>
  </si>
  <si>
    <t>1.2.1</t>
  </si>
  <si>
    <t xml:space="preserve"> Cable 12 AWG LS HZ Libre Halogenos color rojo, amarillo o azul</t>
  </si>
  <si>
    <t>Tablero Trifásico 150A 24C Espacio Para Totalizador</t>
  </si>
  <si>
    <t>Tubo de 2" EMT</t>
  </si>
  <si>
    <t>Curva 90 Grados EMT de 2"</t>
  </si>
  <si>
    <t>Grapa doble ojo para tuberia de 2" emt</t>
  </si>
  <si>
    <t xml:space="preserve">  interruptores tipo enchufables de 1x20A</t>
  </si>
  <si>
    <t>Interruptor tipo enchufable 2x40A</t>
  </si>
  <si>
    <t xml:space="preserve">tolalizador de 120A a 208 trifasico </t>
  </si>
  <si>
    <t>Desinstalación de luminarias y ductería  en mal estado existentes a más de 3 metros altura para cambio de luminarias para el cumplimiento del RETILAP.</t>
  </si>
  <si>
    <t>Desinstalación de luminarias y ductería en mal estado existentes a más de 2 metros altura para cambio de luminarias para el cumplimiento del RETILAP.</t>
  </si>
  <si>
    <t>1.2.2</t>
  </si>
  <si>
    <t>Suministro e instalación de cableado de aires acondicionados, en Cable 8 AWG LS HZ Libre Halogenos instalado en tubería EMT de 1", incluye fases, tierra cable, tubería EMT de 1" , con marcacaciones cumpliendo codigos de colores, cuatro uniones EMT 1", tres terminales EMT de 1",  dos curvas EMT de 1", Riel Chanel Perforado 2X4 Cm X 50cm, seis abrazadera unistrut 3/4" y todos los accesorios necesarios para su correcta instalación.</t>
  </si>
  <si>
    <t xml:space="preserve"> Cable 8 AWG LS HZ Libre Halogenos color rojo</t>
  </si>
  <si>
    <t>Cable 8 AWG LS HZ Libre Halogenos color negro</t>
  </si>
  <si>
    <t>Cable 8 AWG LS HZ Libre Halogenos color verde</t>
  </si>
  <si>
    <t>Tubo de 1" EMT</t>
  </si>
  <si>
    <t>Curva 90 Grados EMT de 1"</t>
  </si>
  <si>
    <t>Grapa doble ojo para tuberia de 1" emt</t>
  </si>
  <si>
    <t>Suministro e Instalación de puntos eléctricos para tomacorrientes dobles, incluye tomacorreinte 120v, dos tubos EMT de 3/4"x3m, Caja Rectangular Tipo 5800 4 Salidas De 3/4", cuatro uniones EMT 3/4", tres terminales EMT de 3/4",  dos curvas EMT de 3/4", Riel Chanel Perforado 2X4 Cm X 50cm, seis abrazadera unistrut 3/4" y todos los accesorios necesarios para su correcta instalación.</t>
  </si>
  <si>
    <t>Desinstalación de acometidas eléctricas monofásicas, monofásicas bifilares antiguas en calibre número 14,12, 10 awg y, entrega de acometidas antiguas al supervisor del contrato, incluye desinstalación de tubería existente, tableros de distribución, bandeja portacable el item se calcula con los metros líneales de la tubería y bandeja portacable que se desea desinstalar.</t>
  </si>
  <si>
    <t>Suministro e instalación de luminarias LED 110W CW  Flujo luminoso 15400 lm tensión de trabajo 100-277 V 50/60 Hz, la luminaria se instalará a más de 3 metros de altura con derivación en Cable Encauchetado 3 x 12 AWG Cobre HFFR Libre Halogenos a la Caja octagonal o redonda 5 perforaciones ¾" Rawelt, incluye prensaestopa de 3/4" incluye todos los accesorios necesarios para su correcta instalación.</t>
  </si>
  <si>
    <t xml:space="preserve">Suministro e instalación de tablero tipo enchufable Trifásico 150A, 24Circuitos con totalizador de de 120A, se debe conectar a la acometida existente, incluye tubo de 2" EMT curva, incluye terminal EMT de 2" y unión EMT de 2", suministro de 10 interruptores tipo enchufables de 1x20A y cuatro protección doble 2x40A para aire acondicionado, incluye todos los accesorios de la instalación </t>
  </si>
  <si>
    <t xml:space="preserve">ELABORÓ </t>
  </si>
  <si>
    <t>28/04/2026     M.P. QN205-86289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</si>
</sst>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_(&quot;$&quot;* #,##0.00_);_(&quot;$&quot;* \(#,##0.00\);_(&quot;$&quot;* &quot;-&quot;??_);_(@_)"/>
    <numFmt numFmtId="165" formatCode="[$$-240A]\ #,##0.00;[Red]\-[$$-240A]\ #,##0.00"/>
    <numFmt numFmtId="166" formatCode="_(&quot;$&quot;* #,##0_);_(&quot;$&quot;* \(#,##0\);_(&quot;$&quot;* &quot;-&quot;_);_(@_)"/>
    <numFmt numFmtId="167" formatCode="_(&quot;$&quot;* #,##0.00_);_(&quot;$&quot;* \(#,##0.00\);_(&quot;$&quot;* &quot;-&quot;_);_(@_)"/>
    <numFmt numFmtId="168" formatCode="0.0000"/>
    <numFmt numFmtId="169" formatCode="_(* #,##0.00_);_(* \(#,##0.00\);_(* &quot;-&quot;??_);_(@_)"/>
    <numFmt numFmtId="170" formatCode="_ * #,##0.00_ ;_ * \-#,##0.00_ ;_ * &quot;-&quot;??_ ;_ @_ "/>
    <numFmt numFmtId="171" formatCode="0.0%"/>
  </numFmts>
  <fonts count="21" x14ac:knownFonts="1">
    <font>
      <sz val="10"/>
      <name val="Arial"/>
      <family val="2"/>
    </font>
    <font>
      <sz val="11"/>
      <color theme="1"/>
      <name val="Calibri"/>
      <family val="2"/>
      <scheme val="minor"/>
    </font>
    <font>
      <sz val="10"/>
      <name val="Arial"/>
      <family val="2"/>
    </font>
    <font>
      <sz val="9"/>
      <name val="Arial"/>
      <family val="2"/>
    </font>
    <font>
      <b/>
      <sz val="12"/>
      <name val="Arial"/>
      <family val="2"/>
    </font>
    <font>
      <sz val="7"/>
      <name val="Arial"/>
      <family val="2"/>
    </font>
    <font>
      <b/>
      <sz val="8"/>
      <name val="Arial"/>
      <family val="2"/>
    </font>
    <font>
      <b/>
      <sz val="16"/>
      <name val="Arial"/>
      <family val="2"/>
    </font>
    <font>
      <b/>
      <sz val="9"/>
      <name val="Arial"/>
      <family val="2"/>
    </font>
    <font>
      <sz val="9"/>
      <color theme="1"/>
      <name val="Arial"/>
      <family val="2"/>
    </font>
    <font>
      <sz val="9"/>
      <color rgb="FF0066FF"/>
      <name val="Arial"/>
      <family val="2"/>
    </font>
    <font>
      <sz val="11"/>
      <name val="Arial"/>
      <family val="2"/>
    </font>
    <font>
      <b/>
      <sz val="9"/>
      <color theme="1"/>
      <name val="Arial"/>
      <family val="2"/>
    </font>
    <font>
      <b/>
      <sz val="20"/>
      <name val="Arial"/>
      <family val="2"/>
    </font>
    <font>
      <b/>
      <sz val="22"/>
      <name val="Arial"/>
      <family val="2"/>
    </font>
    <font>
      <b/>
      <sz val="18"/>
      <name val="Arial"/>
      <family val="2"/>
    </font>
    <font>
      <sz val="16"/>
      <name val="Arial"/>
      <family val="2"/>
    </font>
    <font>
      <sz val="14"/>
      <color theme="1"/>
      <name val="Arial"/>
      <family val="2"/>
    </font>
    <font>
      <b/>
      <sz val="14"/>
      <color theme="1"/>
      <name val="Arial"/>
      <family val="2"/>
    </font>
    <font>
      <sz val="18"/>
      <name val="Arial"/>
      <family val="2"/>
    </font>
    <font>
      <b/>
      <sz val="14"/>
      <name val="Arial"/>
      <family val="2"/>
    </font>
  </fonts>
  <fills count="6">
    <fill>
      <patternFill patternType="none"/>
    </fill>
    <fill>
      <patternFill patternType="gray125"/>
    </fill>
    <fill>
      <patternFill patternType="solid">
        <fgColor theme="6"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6"/>
        <bgColor indexed="64"/>
      </patternFill>
    </fill>
  </fills>
  <borders count="38">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s>
  <cellStyleXfs count="11">
    <xf numFmtId="0" fontId="0" fillId="0" borderId="0"/>
    <xf numFmtId="0" fontId="2" fillId="0" borderId="0"/>
    <xf numFmtId="164" fontId="2" fillId="0" borderId="0" applyFont="0" applyFill="0" applyBorder="0" applyAlignment="0" applyProtection="0"/>
    <xf numFmtId="166" fontId="2" fillId="0" borderId="0" applyFont="0" applyFill="0" applyBorder="0" applyAlignment="0" applyProtection="0"/>
    <xf numFmtId="0" fontId="1" fillId="0" borderId="0"/>
    <xf numFmtId="0" fontId="1" fillId="0" borderId="0"/>
    <xf numFmtId="0" fontId="1" fillId="0" borderId="0"/>
    <xf numFmtId="0" fontId="1" fillId="0" borderId="0"/>
    <xf numFmtId="170"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cellStyleXfs>
  <cellXfs count="207">
    <xf numFmtId="0" fontId="0" fillId="0" borderId="0" xfId="0"/>
    <xf numFmtId="0" fontId="3" fillId="0" borderId="0" xfId="0" applyFont="1" applyAlignment="1">
      <alignment horizontal="center" vertical="center"/>
    </xf>
    <xf numFmtId="0" fontId="0" fillId="2" borderId="1" xfId="0" applyFill="1" applyBorder="1" applyAlignment="1">
      <alignment vertical="center"/>
    </xf>
    <xf numFmtId="0" fontId="0" fillId="2" borderId="2" xfId="0" applyFill="1" applyBorder="1" applyAlignment="1">
      <alignment vertical="center"/>
    </xf>
    <xf numFmtId="0" fontId="0" fillId="2" borderId="4" xfId="0" applyFill="1" applyBorder="1" applyAlignment="1">
      <alignment vertical="center"/>
    </xf>
    <xf numFmtId="0" fontId="0" fillId="2" borderId="5" xfId="0" applyFill="1" applyBorder="1" applyAlignment="1">
      <alignment vertical="center"/>
    </xf>
    <xf numFmtId="0" fontId="5" fillId="2" borderId="4" xfId="0" applyFont="1" applyFill="1" applyBorder="1" applyAlignment="1">
      <alignment vertical="center"/>
    </xf>
    <xf numFmtId="0" fontId="0" fillId="2" borderId="0" xfId="0" applyFill="1" applyAlignment="1">
      <alignment vertical="center"/>
    </xf>
    <xf numFmtId="0" fontId="0" fillId="2" borderId="6" xfId="0" applyFill="1" applyBorder="1" applyAlignment="1">
      <alignment vertical="center"/>
    </xf>
    <xf numFmtId="0" fontId="0" fillId="2" borderId="7" xfId="0" applyFill="1" applyBorder="1" applyAlignment="1">
      <alignment vertical="center"/>
    </xf>
    <xf numFmtId="0" fontId="6" fillId="2" borderId="6" xfId="0" applyFont="1" applyFill="1" applyBorder="1" applyAlignment="1">
      <alignment vertical="center"/>
    </xf>
    <xf numFmtId="0" fontId="7" fillId="2" borderId="8" xfId="0" applyFont="1" applyFill="1" applyBorder="1" applyAlignment="1">
      <alignment vertical="center"/>
    </xf>
    <xf numFmtId="0" fontId="7" fillId="2" borderId="7" xfId="0" applyFont="1" applyFill="1" applyBorder="1" applyAlignment="1">
      <alignment vertical="center"/>
    </xf>
    <xf numFmtId="0" fontId="8" fillId="0" borderId="4" xfId="0" applyFont="1" applyBorder="1" applyAlignment="1">
      <alignment horizontal="center" vertical="center"/>
    </xf>
    <xf numFmtId="0" fontId="8" fillId="0" borderId="0" xfId="0" applyFont="1" applyAlignment="1">
      <alignment horizontal="center" vertical="center"/>
    </xf>
    <xf numFmtId="0" fontId="8" fillId="0" borderId="9" xfId="0" applyFont="1" applyBorder="1" applyAlignment="1">
      <alignment horizontal="center" vertical="center"/>
    </xf>
    <xf numFmtId="0" fontId="3" fillId="0" borderId="11" xfId="0" applyFont="1" applyBorder="1" applyAlignment="1">
      <alignment horizontal="centerContinuous" vertical="center" wrapText="1"/>
    </xf>
    <xf numFmtId="0" fontId="8" fillId="0" borderId="11" xfId="0" applyFont="1" applyBorder="1" applyAlignment="1">
      <alignment horizontal="centerContinuous" vertical="center" wrapText="1"/>
    </xf>
    <xf numFmtId="0" fontId="3" fillId="0" borderId="12" xfId="0" applyFont="1" applyBorder="1" applyAlignment="1">
      <alignment horizontal="centerContinuous" vertical="center"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9" xfId="0" applyFont="1" applyBorder="1" applyAlignment="1">
      <alignment horizontal="center" vertical="center"/>
    </xf>
    <xf numFmtId="0" fontId="3" fillId="0" borderId="20" xfId="0" applyFont="1" applyBorder="1" applyAlignment="1">
      <alignment horizontal="center" vertical="center"/>
    </xf>
    <xf numFmtId="0" fontId="8" fillId="0" borderId="22" xfId="0" applyFont="1" applyBorder="1" applyAlignment="1">
      <alignment horizontal="center" vertical="center"/>
    </xf>
    <xf numFmtId="0" fontId="3" fillId="0" borderId="22" xfId="0" applyFont="1" applyBorder="1" applyAlignment="1">
      <alignment horizontal="center" vertical="center"/>
    </xf>
    <xf numFmtId="14" fontId="3" fillId="0" borderId="22" xfId="0" applyNumberFormat="1" applyFont="1" applyBorder="1" applyAlignment="1">
      <alignment horizontal="center" vertical="center"/>
    </xf>
    <xf numFmtId="0" fontId="3"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8" fillId="0" borderId="23"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xf>
    <xf numFmtId="0" fontId="9" fillId="0" borderId="23" xfId="1" applyFont="1" applyBorder="1" applyAlignment="1">
      <alignment vertical="top" wrapText="1"/>
    </xf>
    <xf numFmtId="0" fontId="9" fillId="0" borderId="27" xfId="1" applyFont="1" applyBorder="1" applyAlignment="1">
      <alignment horizontal="center" vertical="top"/>
    </xf>
    <xf numFmtId="4" fontId="9" fillId="4" borderId="27" xfId="1" applyNumberFormat="1" applyFont="1" applyFill="1" applyBorder="1" applyAlignment="1">
      <alignment horizontal="center" vertical="top"/>
    </xf>
    <xf numFmtId="0" fontId="3" fillId="0" borderId="29" xfId="0" applyFont="1" applyBorder="1" applyAlignment="1">
      <alignment horizontal="center" vertical="center"/>
    </xf>
    <xf numFmtId="4" fontId="9" fillId="0" borderId="27" xfId="1" applyNumberFormat="1" applyFont="1" applyBorder="1" applyAlignment="1">
      <alignment vertical="top"/>
    </xf>
    <xf numFmtId="164" fontId="3" fillId="0" borderId="29" xfId="2" applyFont="1" applyBorder="1" applyAlignment="1">
      <alignment horizontal="center" vertical="center"/>
    </xf>
    <xf numFmtId="164" fontId="3" fillId="0" borderId="30" xfId="2" applyFont="1" applyBorder="1" applyAlignment="1">
      <alignment horizontal="center" vertical="center"/>
    </xf>
    <xf numFmtId="165" fontId="3" fillId="0" borderId="27" xfId="0" applyNumberFormat="1" applyFont="1" applyBorder="1" applyAlignment="1">
      <alignment horizontal="center" vertical="center"/>
    </xf>
    <xf numFmtId="165" fontId="10" fillId="0" borderId="27" xfId="0" applyNumberFormat="1" applyFont="1" applyBorder="1" applyAlignment="1">
      <alignment horizontal="center" vertical="center"/>
    </xf>
    <xf numFmtId="0" fontId="3" fillId="0" borderId="27" xfId="0" applyFont="1" applyBorder="1" applyAlignment="1">
      <alignment horizontal="center" vertical="center"/>
    </xf>
    <xf numFmtId="0" fontId="3" fillId="0" borderId="31" xfId="0" applyFont="1" applyBorder="1" applyAlignment="1">
      <alignment horizontal="center" vertical="center"/>
    </xf>
    <xf numFmtId="164" fontId="3" fillId="0" borderId="9" xfId="2" applyFont="1" applyBorder="1" applyAlignment="1">
      <alignment horizontal="center" vertical="center"/>
    </xf>
    <xf numFmtId="0" fontId="9" fillId="4" borderId="27" xfId="1" applyFont="1" applyFill="1" applyBorder="1" applyAlignment="1">
      <alignment vertical="top" wrapText="1"/>
    </xf>
    <xf numFmtId="0" fontId="8" fillId="0" borderId="27" xfId="0" applyFont="1" applyBorder="1" applyAlignment="1">
      <alignment horizontal="center" vertical="center" wrapText="1"/>
    </xf>
    <xf numFmtId="4" fontId="3" fillId="0" borderId="27" xfId="0" applyNumberFormat="1" applyFont="1" applyBorder="1" applyAlignment="1">
      <alignment horizontal="center" vertical="center"/>
    </xf>
    <xf numFmtId="164" fontId="11" fillId="0" borderId="27" xfId="2" applyFont="1" applyBorder="1" applyAlignment="1">
      <alignment horizontal="center" vertical="center" wrapText="1"/>
    </xf>
    <xf numFmtId="164" fontId="3" fillId="0" borderId="27" xfId="2" applyFont="1" applyBorder="1" applyAlignment="1">
      <alignment horizontal="center" vertical="center"/>
    </xf>
    <xf numFmtId="0" fontId="10" fillId="0" borderId="27" xfId="0" applyFont="1" applyBorder="1" applyAlignment="1">
      <alignment horizontal="center" vertical="center"/>
    </xf>
    <xf numFmtId="0" fontId="3" fillId="0" borderId="32" xfId="0" applyFont="1" applyBorder="1" applyAlignment="1">
      <alignment horizontal="center" vertical="center"/>
    </xf>
    <xf numFmtId="4" fontId="3" fillId="0" borderId="22" xfId="0" applyNumberFormat="1" applyFont="1" applyBorder="1" applyAlignment="1">
      <alignment horizontal="center" vertical="center"/>
    </xf>
    <xf numFmtId="164" fontId="3" fillId="0" borderId="22" xfId="2" applyFont="1" applyBorder="1" applyAlignment="1">
      <alignment horizontal="center" vertical="center"/>
    </xf>
    <xf numFmtId="164" fontId="3" fillId="0" borderId="33" xfId="2" applyFont="1" applyBorder="1" applyAlignment="1">
      <alignment horizontal="center" vertical="center"/>
    </xf>
    <xf numFmtId="167" fontId="3" fillId="0" borderId="29" xfId="3" applyNumberFormat="1" applyFont="1" applyBorder="1" applyAlignment="1">
      <alignment horizontal="center" vertical="center"/>
    </xf>
    <xf numFmtId="167" fontId="3" fillId="0" borderId="27" xfId="3" applyNumberFormat="1" applyFont="1" applyBorder="1" applyAlignment="1">
      <alignment horizontal="center" vertical="center"/>
    </xf>
    <xf numFmtId="164" fontId="3" fillId="0" borderId="34" xfId="2" applyFont="1" applyBorder="1" applyAlignment="1">
      <alignment horizontal="center" vertical="center"/>
    </xf>
    <xf numFmtId="164" fontId="3" fillId="0" borderId="29" xfId="2" applyFont="1" applyFill="1" applyBorder="1" applyAlignment="1">
      <alignment horizontal="center" vertical="center"/>
    </xf>
    <xf numFmtId="0" fontId="3" fillId="0" borderId="0" xfId="0" applyFont="1" applyAlignment="1">
      <alignment horizontal="center" vertical="center" wrapText="1"/>
    </xf>
    <xf numFmtId="0" fontId="3" fillId="0" borderId="35" xfId="0" applyFont="1" applyBorder="1" applyAlignment="1">
      <alignment horizontal="center" vertical="center"/>
    </xf>
    <xf numFmtId="0" fontId="8" fillId="0" borderId="24" xfId="0" applyFont="1" applyBorder="1" applyAlignment="1">
      <alignment horizontal="center" vertical="center"/>
    </xf>
    <xf numFmtId="0" fontId="10"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4" xfId="0" applyFont="1" applyBorder="1" applyAlignment="1">
      <alignment horizontal="center" vertical="center"/>
    </xf>
    <xf numFmtId="0" fontId="8" fillId="0" borderId="25" xfId="0" applyFont="1" applyBorder="1" applyAlignment="1">
      <alignment horizontal="center" vertical="center"/>
    </xf>
    <xf numFmtId="0" fontId="3" fillId="0" borderId="25" xfId="0" applyFont="1" applyBorder="1" applyAlignment="1">
      <alignment horizontal="center" vertical="center"/>
    </xf>
    <xf numFmtId="164" fontId="3" fillId="0" borderId="25" xfId="0" applyNumberFormat="1" applyFont="1" applyBorder="1" applyAlignment="1">
      <alignment horizontal="center" vertical="center"/>
    </xf>
    <xf numFmtId="169" fontId="3" fillId="0" borderId="25" xfId="0" applyNumberFormat="1" applyFont="1" applyBorder="1" applyAlignment="1">
      <alignment horizontal="center" vertical="center"/>
    </xf>
    <xf numFmtId="44" fontId="3" fillId="0" borderId="26" xfId="0" applyNumberFormat="1" applyFont="1" applyBorder="1" applyAlignment="1">
      <alignment horizontal="center" vertical="center"/>
    </xf>
    <xf numFmtId="0" fontId="3" fillId="0" borderId="4" xfId="0" applyFont="1" applyBorder="1" applyAlignment="1">
      <alignment horizontal="center" vertical="center"/>
    </xf>
    <xf numFmtId="164" fontId="3" fillId="0" borderId="0" xfId="0" applyNumberFormat="1" applyFont="1" applyAlignment="1">
      <alignment horizontal="center" vertical="center"/>
    </xf>
    <xf numFmtId="169" fontId="3" fillId="0" borderId="0" xfId="0" applyNumberFormat="1" applyFont="1" applyAlignment="1">
      <alignment horizontal="center" vertical="center"/>
    </xf>
    <xf numFmtId="169" fontId="3" fillId="0" borderId="5" xfId="0" applyNumberFormat="1" applyFont="1" applyBorder="1" applyAlignment="1">
      <alignment horizontal="center" vertical="center"/>
    </xf>
    <xf numFmtId="0" fontId="8" fillId="0" borderId="4" xfId="0" applyFont="1" applyBorder="1" applyAlignment="1">
      <alignment horizontal="center"/>
    </xf>
    <xf numFmtId="0" fontId="8" fillId="0" borderId="0" xfId="0" applyFont="1" applyAlignment="1">
      <alignment horizontal="center"/>
    </xf>
    <xf numFmtId="0" fontId="8" fillId="0" borderId="5" xfId="0" applyFont="1" applyBorder="1" applyAlignment="1">
      <alignment horizontal="center" vertical="center"/>
    </xf>
    <xf numFmtId="0" fontId="3" fillId="0" borderId="0" xfId="0" applyFont="1" applyAlignment="1">
      <alignment horizontal="center"/>
    </xf>
    <xf numFmtId="0" fontId="3" fillId="0" borderId="5" xfId="0" applyFont="1" applyBorder="1" applyAlignment="1">
      <alignment horizontal="center" vertical="center"/>
    </xf>
    <xf numFmtId="0" fontId="3" fillId="0" borderId="0" xfId="4" applyFont="1"/>
    <xf numFmtId="0" fontId="3" fillId="0" borderId="6" xfId="0" applyFont="1" applyBorder="1" applyAlignment="1">
      <alignment horizontal="center" vertical="center"/>
    </xf>
    <xf numFmtId="0" fontId="8" fillId="0" borderId="0" xfId="4" applyFont="1"/>
    <xf numFmtId="0" fontId="3" fillId="0" borderId="8" xfId="0" applyFont="1" applyBorder="1" applyAlignment="1">
      <alignment horizontal="center" vertical="center"/>
    </xf>
    <xf numFmtId="0" fontId="8" fillId="0" borderId="8" xfId="0" applyFont="1" applyBorder="1" applyAlignment="1">
      <alignment horizontal="center" vertical="center"/>
    </xf>
    <xf numFmtId="0" fontId="3" fillId="0" borderId="7" xfId="0" applyFont="1" applyBorder="1" applyAlignment="1">
      <alignment horizontal="center" vertical="center"/>
    </xf>
    <xf numFmtId="0" fontId="8" fillId="0" borderId="27" xfId="0" applyFont="1" applyBorder="1" applyAlignment="1">
      <alignment horizontal="center" vertical="center"/>
    </xf>
    <xf numFmtId="4" fontId="9" fillId="0" borderId="27" xfId="1" applyNumberFormat="1" applyFont="1" applyBorder="1" applyAlignment="1">
      <alignment horizontal="center" vertical="center" wrapText="1"/>
    </xf>
    <xf numFmtId="0" fontId="3" fillId="0" borderId="27" xfId="0" applyFont="1" applyBorder="1" applyAlignment="1">
      <alignment horizontal="left" vertical="center"/>
    </xf>
    <xf numFmtId="44" fontId="8" fillId="0" borderId="0" xfId="0" applyNumberFormat="1" applyFont="1" applyAlignment="1">
      <alignment horizontal="center" vertical="center"/>
    </xf>
    <xf numFmtId="0" fontId="15" fillId="5" borderId="27" xfId="0" applyFont="1" applyFill="1" applyBorder="1" applyAlignment="1">
      <alignment horizontal="center" vertical="center"/>
    </xf>
    <xf numFmtId="0" fontId="15" fillId="5" borderId="27" xfId="0" applyFont="1" applyFill="1" applyBorder="1" applyAlignment="1">
      <alignment horizontal="center" vertical="center" wrapText="1"/>
    </xf>
    <xf numFmtId="0" fontId="16" fillId="0" borderId="27" xfId="0" applyFont="1" applyBorder="1" applyAlignment="1">
      <alignment horizontal="center" vertical="top"/>
    </xf>
    <xf numFmtId="0" fontId="17" fillId="0" borderId="27" xfId="0" applyFont="1" applyBorder="1" applyAlignment="1">
      <alignment vertical="center" wrapText="1"/>
    </xf>
    <xf numFmtId="0" fontId="15" fillId="0" borderId="27" xfId="0" applyFont="1" applyBorder="1" applyAlignment="1">
      <alignment horizontal="center" vertical="center"/>
    </xf>
    <xf numFmtId="0" fontId="18" fillId="0" borderId="27" xfId="0" applyFont="1" applyBorder="1" applyAlignment="1">
      <alignment vertical="center"/>
    </xf>
    <xf numFmtId="0" fontId="18" fillId="0" borderId="27" xfId="0" applyFont="1" applyBorder="1" applyAlignment="1">
      <alignment horizontal="center" vertical="center"/>
    </xf>
    <xf numFmtId="170" fontId="7" fillId="0" borderId="27" xfId="8" applyFont="1" applyFill="1" applyBorder="1" applyAlignment="1">
      <alignment horizontal="center" vertical="center"/>
    </xf>
    <xf numFmtId="170" fontId="7" fillId="0" borderId="27" xfId="8" applyFont="1" applyFill="1" applyBorder="1" applyAlignment="1">
      <alignment vertical="center"/>
    </xf>
    <xf numFmtId="170" fontId="16" fillId="0" borderId="27" xfId="8" applyFont="1" applyFill="1" applyBorder="1" applyAlignment="1">
      <alignment vertical="center"/>
    </xf>
    <xf numFmtId="0" fontId="19" fillId="3" borderId="27" xfId="0" applyFont="1" applyFill="1" applyBorder="1" applyAlignment="1">
      <alignment horizontal="center" vertical="center"/>
    </xf>
    <xf numFmtId="0" fontId="15" fillId="3" borderId="27" xfId="0" applyFont="1" applyFill="1" applyBorder="1" applyAlignment="1">
      <alignment horizontal="center" vertical="center" wrapText="1"/>
    </xf>
    <xf numFmtId="9" fontId="19" fillId="3" borderId="27" xfId="9" applyFont="1" applyFill="1" applyBorder="1" applyAlignment="1">
      <alignment horizontal="center" vertical="center"/>
    </xf>
    <xf numFmtId="170" fontId="19" fillId="3" borderId="27" xfId="8" applyFont="1" applyFill="1" applyBorder="1" applyAlignment="1">
      <alignment horizontal="center" vertical="center"/>
    </xf>
    <xf numFmtId="170" fontId="15" fillId="3" borderId="27" xfId="8" applyFont="1" applyFill="1" applyBorder="1" applyAlignment="1">
      <alignment horizontal="center" vertical="center"/>
    </xf>
    <xf numFmtId="0" fontId="16" fillId="0" borderId="27" xfId="0" applyFont="1" applyBorder="1" applyAlignment="1">
      <alignment horizontal="center" vertical="center"/>
    </xf>
    <xf numFmtId="0" fontId="7" fillId="0" borderId="27" xfId="0" applyFont="1" applyBorder="1" applyAlignment="1">
      <alignment vertical="center" wrapText="1"/>
    </xf>
    <xf numFmtId="170" fontId="16" fillId="0" borderId="27" xfId="8" applyFont="1" applyBorder="1" applyAlignment="1">
      <alignment horizontal="center" vertical="center"/>
    </xf>
    <xf numFmtId="0" fontId="20" fillId="0" borderId="27" xfId="0" applyFont="1" applyBorder="1" applyAlignment="1">
      <alignment horizontal="center" vertical="center"/>
    </xf>
    <xf numFmtId="9" fontId="15" fillId="0" borderId="27" xfId="9" applyFont="1" applyBorder="1" applyAlignment="1">
      <alignment horizontal="center" vertical="center"/>
    </xf>
    <xf numFmtId="170" fontId="15" fillId="0" borderId="27" xfId="8" applyFont="1" applyBorder="1" applyAlignment="1">
      <alignment horizontal="center" vertical="center"/>
    </xf>
    <xf numFmtId="0" fontId="15" fillId="0" borderId="27" xfId="0" applyFont="1" applyBorder="1" applyAlignment="1">
      <alignment vertical="center" wrapText="1"/>
    </xf>
    <xf numFmtId="171" fontId="15" fillId="0" borderId="27" xfId="9" applyNumberFormat="1" applyFont="1" applyBorder="1" applyAlignment="1">
      <alignment horizontal="center" vertical="center"/>
    </xf>
    <xf numFmtId="9" fontId="16" fillId="0" borderId="27" xfId="8" applyNumberFormat="1" applyFont="1" applyBorder="1" applyAlignment="1">
      <alignment horizontal="center" vertical="center"/>
    </xf>
    <xf numFmtId="9" fontId="16" fillId="0" borderId="27" xfId="9" applyFont="1" applyBorder="1" applyAlignment="1">
      <alignment horizontal="center" vertical="center"/>
    </xf>
    <xf numFmtId="0" fontId="13" fillId="3" borderId="27" xfId="0" applyFont="1" applyFill="1" applyBorder="1" applyAlignment="1">
      <alignment horizontal="center" vertical="center" wrapText="1"/>
    </xf>
    <xf numFmtId="0" fontId="3" fillId="0" borderId="1" xfId="0" applyFont="1" applyBorder="1" applyAlignment="1">
      <alignment horizontal="center" vertical="center"/>
    </xf>
    <xf numFmtId="0" fontId="8" fillId="0" borderId="3" xfId="0" applyFont="1" applyBorder="1" applyAlignment="1">
      <alignment horizontal="center" vertical="center"/>
    </xf>
    <xf numFmtId="0" fontId="3" fillId="0" borderId="3" xfId="0" applyFont="1" applyBorder="1" applyAlignment="1">
      <alignment horizontal="center" vertical="center"/>
    </xf>
    <xf numFmtId="164" fontId="3" fillId="0" borderId="3" xfId="0" applyNumberFormat="1" applyFont="1" applyBorder="1" applyAlignment="1">
      <alignment horizontal="center" vertical="center"/>
    </xf>
    <xf numFmtId="169" fontId="3" fillId="0" borderId="3" xfId="0" applyNumberFormat="1" applyFont="1" applyBorder="1" applyAlignment="1">
      <alignment horizontal="center" vertical="center"/>
    </xf>
    <xf numFmtId="169" fontId="3" fillId="0" borderId="2" xfId="0" applyNumberFormat="1" applyFont="1" applyBorder="1" applyAlignment="1">
      <alignment horizontal="center" vertical="center"/>
    </xf>
    <xf numFmtId="169" fontId="20" fillId="0" borderId="5" xfId="0" applyNumberFormat="1"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center" vertical="center"/>
    </xf>
    <xf numFmtId="0" fontId="20" fillId="0" borderId="1" xfId="0" applyFont="1" applyBorder="1" applyAlignment="1">
      <alignment horizontal="center" vertical="center"/>
    </xf>
    <xf numFmtId="0" fontId="3" fillId="0" borderId="3" xfId="4" applyFont="1" applyBorder="1"/>
    <xf numFmtId="0" fontId="4" fillId="0" borderId="2" xfId="0" applyFont="1" applyBorder="1" applyAlignment="1">
      <alignment horizontal="center" vertical="center"/>
    </xf>
    <xf numFmtId="14" fontId="20" fillId="0" borderId="8" xfId="0" applyNumberFormat="1"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8" fillId="0" borderId="8" xfId="4" applyFont="1" applyBorder="1"/>
    <xf numFmtId="0" fontId="4" fillId="0" borderId="7" xfId="0" applyFont="1" applyBorder="1" applyAlignment="1">
      <alignment horizontal="center" vertical="center"/>
    </xf>
    <xf numFmtId="0" fontId="0" fillId="0" borderId="0" xfId="0" applyAlignment="1">
      <alignment horizontal="center" vertical="top"/>
    </xf>
    <xf numFmtId="0" fontId="2" fillId="0" borderId="0" xfId="0" applyFont="1" applyAlignment="1">
      <alignment horizontal="center" vertical="center"/>
    </xf>
    <xf numFmtId="0" fontId="20" fillId="0" borderId="0" xfId="0" applyFont="1" applyAlignment="1">
      <alignment vertical="center" wrapText="1"/>
    </xf>
    <xf numFmtId="170" fontId="7" fillId="0" borderId="0" xfId="8" applyFont="1" applyFill="1" applyBorder="1" applyAlignment="1">
      <alignment vertical="top"/>
    </xf>
    <xf numFmtId="170" fontId="20" fillId="0" borderId="0" xfId="8" applyFont="1" applyFill="1" applyBorder="1" applyAlignment="1">
      <alignment vertical="top"/>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vertical="center"/>
    </xf>
    <xf numFmtId="0" fontId="0" fillId="0" borderId="0" xfId="0" applyAlignment="1">
      <alignment vertical="top"/>
    </xf>
    <xf numFmtId="170" fontId="0" fillId="0" borderId="0" xfId="0" applyNumberFormat="1" applyAlignment="1">
      <alignment vertical="top"/>
    </xf>
    <xf numFmtId="0" fontId="0" fillId="0" borderId="0" xfId="0" applyAlignment="1">
      <alignment horizontal="center"/>
    </xf>
    <xf numFmtId="0" fontId="15" fillId="4" borderId="27" xfId="0" applyFont="1" applyFill="1" applyBorder="1" applyAlignment="1">
      <alignment horizontal="center" vertical="center"/>
    </xf>
    <xf numFmtId="0" fontId="15" fillId="4" borderId="27" xfId="0" applyFont="1" applyFill="1" applyBorder="1" applyAlignment="1">
      <alignment horizontal="center" vertical="center" wrapText="1"/>
    </xf>
    <xf numFmtId="0" fontId="0" fillId="4" borderId="0" xfId="0" applyFill="1"/>
    <xf numFmtId="14" fontId="3" fillId="0" borderId="21" xfId="0" applyNumberFormat="1" applyFont="1" applyBorder="1" applyAlignment="1">
      <alignment horizontal="center" vertical="center"/>
    </xf>
    <xf numFmtId="4" fontId="9" fillId="0" borderId="27" xfId="1" applyNumberFormat="1" applyFont="1" applyBorder="1" applyAlignment="1">
      <alignment horizontal="center" vertical="center"/>
    </xf>
    <xf numFmtId="0" fontId="9" fillId="0" borderId="27" xfId="1" applyFont="1" applyBorder="1" applyAlignment="1">
      <alignment horizontal="center" vertical="center"/>
    </xf>
    <xf numFmtId="4" fontId="9" fillId="4" borderId="27" xfId="1" applyNumberFormat="1" applyFont="1" applyFill="1" applyBorder="1" applyAlignment="1">
      <alignment horizontal="center" vertical="center"/>
    </xf>
    <xf numFmtId="4" fontId="9" fillId="0" borderId="27" xfId="1" applyNumberFormat="1" applyFont="1" applyBorder="1" applyAlignment="1">
      <alignment vertical="center"/>
    </xf>
    <xf numFmtId="0" fontId="3" fillId="0" borderId="29" xfId="2" applyNumberFormat="1" applyFont="1" applyBorder="1" applyAlignment="1">
      <alignment horizontal="center" vertical="center"/>
    </xf>
    <xf numFmtId="44" fontId="15" fillId="4" borderId="27" xfId="0" applyNumberFormat="1" applyFont="1" applyFill="1" applyBorder="1" applyAlignment="1">
      <alignment horizontal="center" vertical="center"/>
    </xf>
    <xf numFmtId="44" fontId="15" fillId="4" borderId="27" xfId="10" applyFont="1" applyFill="1" applyBorder="1" applyAlignment="1">
      <alignment horizontal="center" vertical="center"/>
    </xf>
    <xf numFmtId="44" fontId="7" fillId="0" borderId="27" xfId="10" applyFont="1" applyFill="1" applyBorder="1" applyAlignment="1">
      <alignment horizontal="center" vertical="center"/>
    </xf>
    <xf numFmtId="44" fontId="15" fillId="3" borderId="27" xfId="10" applyFont="1" applyFill="1" applyBorder="1" applyAlignment="1">
      <alignment horizontal="center" vertical="center"/>
    </xf>
    <xf numFmtId="44" fontId="16" fillId="0" borderId="27" xfId="10" applyFont="1" applyBorder="1" applyAlignment="1">
      <alignment vertical="top"/>
    </xf>
    <xf numFmtId="44" fontId="15" fillId="0" borderId="27" xfId="10" applyFont="1" applyBorder="1" applyAlignment="1">
      <alignment horizontal="center" vertical="center"/>
    </xf>
    <xf numFmtId="44" fontId="7" fillId="0" borderId="27" xfId="10" applyFont="1" applyBorder="1" applyAlignment="1">
      <alignment horizontal="center" vertical="center"/>
    </xf>
    <xf numFmtId="44" fontId="16" fillId="0" borderId="27" xfId="10" applyFont="1" applyBorder="1" applyAlignment="1">
      <alignment horizontal="center" vertical="center"/>
    </xf>
    <xf numFmtId="44" fontId="9" fillId="0" borderId="27" xfId="10" applyFont="1" applyBorder="1" applyAlignment="1">
      <alignment horizontal="center" vertical="center"/>
    </xf>
    <xf numFmtId="44" fontId="9" fillId="0" borderId="27" xfId="10" applyFont="1" applyBorder="1" applyAlignment="1">
      <alignment vertical="center"/>
    </xf>
    <xf numFmtId="44" fontId="9" fillId="0" borderId="27" xfId="10" applyFont="1" applyBorder="1" applyAlignment="1">
      <alignment vertical="top"/>
    </xf>
    <xf numFmtId="0" fontId="17" fillId="0" borderId="27" xfId="0" applyFont="1" applyBorder="1" applyAlignment="1">
      <alignment horizontal="left" vertical="center" wrapText="1"/>
    </xf>
    <xf numFmtId="12" fontId="9" fillId="0" borderId="27" xfId="10" applyNumberFormat="1" applyFont="1" applyBorder="1" applyAlignment="1">
      <alignment vertical="top"/>
    </xf>
    <xf numFmtId="0" fontId="0" fillId="2" borderId="36" xfId="0" applyFill="1" applyBorder="1" applyAlignment="1">
      <alignment horizontal="center"/>
    </xf>
    <xf numFmtId="0" fontId="0" fillId="2" borderId="37" xfId="0" applyFill="1" applyBorder="1" applyAlignment="1">
      <alignment horizontal="center"/>
    </xf>
    <xf numFmtId="0" fontId="13" fillId="2" borderId="36" xfId="0" applyFont="1" applyFill="1" applyBorder="1" applyAlignment="1">
      <alignment horizontal="center" vertical="center" wrapText="1"/>
    </xf>
    <xf numFmtId="0" fontId="13" fillId="2" borderId="0" xfId="0" applyFont="1" applyFill="1" applyAlignment="1">
      <alignment horizontal="center" vertical="center" wrapText="1"/>
    </xf>
    <xf numFmtId="0" fontId="13" fillId="2" borderId="37" xfId="0" applyFont="1" applyFill="1" applyBorder="1" applyAlignment="1">
      <alignment horizontal="center" vertical="center" wrapText="1"/>
    </xf>
    <xf numFmtId="0" fontId="13" fillId="2" borderId="19"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20" fillId="0" borderId="3" xfId="0" applyFont="1" applyBorder="1" applyAlignment="1">
      <alignment horizontal="center" vertical="center" wrapText="1"/>
    </xf>
    <xf numFmtId="14" fontId="20" fillId="0" borderId="8" xfId="0" applyNumberFormat="1" applyFont="1" applyBorder="1" applyAlignment="1">
      <alignment horizontal="center" vertical="center"/>
    </xf>
    <xf numFmtId="0" fontId="3" fillId="0" borderId="22" xfId="0" applyFont="1" applyBorder="1" applyAlignment="1">
      <alignment horizontal="center" vertical="center"/>
    </xf>
    <xf numFmtId="0" fontId="3" fillId="0" borderId="25" xfId="0" applyFont="1" applyBorder="1" applyAlignment="1">
      <alignment horizontal="center" vertical="center"/>
    </xf>
    <xf numFmtId="0" fontId="3" fillId="4" borderId="27" xfId="0" applyFont="1" applyFill="1" applyBorder="1" applyAlignment="1">
      <alignment horizontal="center" vertical="center" wrapText="1"/>
    </xf>
    <xf numFmtId="168" fontId="3" fillId="0" borderId="27" xfId="0" applyNumberFormat="1" applyFont="1" applyBorder="1" applyAlignment="1">
      <alignment horizontal="center" vertical="center"/>
    </xf>
    <xf numFmtId="0" fontId="8" fillId="3" borderId="1"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2" xfId="0" applyFont="1" applyFill="1" applyBorder="1" applyAlignment="1">
      <alignment horizontal="center" vertical="center"/>
    </xf>
    <xf numFmtId="0" fontId="3" fillId="0" borderId="27" xfId="0" applyFont="1" applyBorder="1" applyAlignment="1">
      <alignment horizontal="center" vertical="center"/>
    </xf>
    <xf numFmtId="0" fontId="12" fillId="0" borderId="22" xfId="0" applyFont="1" applyBorder="1" applyAlignment="1">
      <alignment horizontal="center" vertical="center" wrapText="1"/>
    </xf>
    <xf numFmtId="0" fontId="6" fillId="0" borderId="25" xfId="0" applyFont="1" applyBorder="1" applyAlignment="1">
      <alignment horizontal="center" vertical="center" wrapText="1"/>
    </xf>
    <xf numFmtId="0" fontId="3" fillId="0" borderId="29" xfId="0" applyFont="1" applyBorder="1" applyAlignment="1">
      <alignment horizontal="center" vertical="center"/>
    </xf>
    <xf numFmtId="2" fontId="3" fillId="0" borderId="29" xfId="0" applyNumberFormat="1" applyFont="1" applyBorder="1" applyAlignment="1">
      <alignment horizontal="center" vertical="center"/>
    </xf>
    <xf numFmtId="0" fontId="8" fillId="0" borderId="10" xfId="0" applyFont="1" applyBorder="1" applyAlignment="1">
      <alignment horizontal="left" vertical="center"/>
    </xf>
    <xf numFmtId="0" fontId="8" fillId="0" borderId="11" xfId="0" applyFont="1" applyBorder="1" applyAlignment="1">
      <alignment horizontal="left" vertical="center"/>
    </xf>
    <xf numFmtId="0" fontId="4" fillId="2" borderId="1" xfId="0" applyFont="1" applyFill="1" applyBorder="1" applyAlignment="1">
      <alignment horizontal="left"/>
    </xf>
    <xf numFmtId="0" fontId="4" fillId="2" borderId="3" xfId="0" applyFont="1" applyFill="1" applyBorder="1" applyAlignment="1">
      <alignment horizontal="left"/>
    </xf>
    <xf numFmtId="0" fontId="4" fillId="2" borderId="2" xfId="0" applyFont="1" applyFill="1" applyBorder="1" applyAlignment="1">
      <alignment horizontal="left"/>
    </xf>
    <xf numFmtId="0" fontId="4" fillId="2" borderId="4" xfId="0" applyFont="1" applyFill="1" applyBorder="1" applyAlignment="1">
      <alignment horizontal="left"/>
    </xf>
    <xf numFmtId="0" fontId="4" fillId="2" borderId="0" xfId="0" applyFont="1" applyFill="1" applyAlignment="1">
      <alignment horizontal="left"/>
    </xf>
    <xf numFmtId="0" fontId="4" fillId="2" borderId="5" xfId="0" applyFont="1" applyFill="1" applyBorder="1" applyAlignment="1">
      <alignment horizontal="left"/>
    </xf>
    <xf numFmtId="0" fontId="8" fillId="0" borderId="22" xfId="0" applyFont="1" applyBorder="1" applyAlignment="1">
      <alignment horizontal="center" vertical="center" wrapText="1"/>
    </xf>
    <xf numFmtId="0" fontId="8" fillId="3" borderId="13" xfId="0" applyFont="1" applyFill="1" applyBorder="1" applyAlignment="1">
      <alignment horizontal="center" vertical="center"/>
    </xf>
    <xf numFmtId="0" fontId="8" fillId="3" borderId="14" xfId="0" applyFont="1" applyFill="1" applyBorder="1" applyAlignment="1">
      <alignment horizontal="center" vertical="center"/>
    </xf>
    <xf numFmtId="0" fontId="8" fillId="3" borderId="8" xfId="0" applyFont="1" applyFill="1" applyBorder="1" applyAlignment="1">
      <alignment horizontal="center" vertical="center"/>
    </xf>
    <xf numFmtId="0" fontId="8" fillId="3" borderId="7" xfId="0" applyFont="1" applyFill="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168" fontId="3" fillId="0" borderId="35" xfId="0" applyNumberFormat="1" applyFont="1" applyBorder="1" applyAlignment="1">
      <alignment horizontal="center" vertical="center"/>
    </xf>
    <xf numFmtId="168" fontId="3" fillId="0" borderId="23" xfId="0" applyNumberFormat="1" applyFont="1" applyBorder="1" applyAlignment="1">
      <alignment horizontal="center" vertical="center"/>
    </xf>
  </cellXfs>
  <cellStyles count="11">
    <cellStyle name="Millares 2" xfId="8" xr:uid="{00000000-0005-0000-0000-000000000000}"/>
    <cellStyle name="Moneda" xfId="10" builtinId="4"/>
    <cellStyle name="Moneda [0] 2 2" xfId="3" xr:uid="{00000000-0005-0000-0000-000001000000}"/>
    <cellStyle name="Moneda 2 2" xfId="2" xr:uid="{00000000-0005-0000-0000-000002000000}"/>
    <cellStyle name="Normal" xfId="0" builtinId="0"/>
    <cellStyle name="Normal 3 2" xfId="1" xr:uid="{00000000-0005-0000-0000-000004000000}"/>
    <cellStyle name="Normal 5" xfId="4" xr:uid="{00000000-0005-0000-0000-000005000000}"/>
    <cellStyle name="Normal 6 2" xfId="6" xr:uid="{00000000-0005-0000-0000-000006000000}"/>
    <cellStyle name="Normal 6 3" xfId="7" xr:uid="{00000000-0005-0000-0000-000007000000}"/>
    <cellStyle name="Normal 8" xfId="5" xr:uid="{00000000-0005-0000-0000-000008000000}"/>
    <cellStyle name="Porcentaje 2"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281193</xdr:colOff>
      <xdr:row>0</xdr:row>
      <xdr:rowOff>85313</xdr:rowOff>
    </xdr:from>
    <xdr:to>
      <xdr:col>1</xdr:col>
      <xdr:colOff>1485153</xdr:colOff>
      <xdr:row>2</xdr:row>
      <xdr:rowOff>672352</xdr:rowOff>
    </xdr:to>
    <xdr:pic>
      <xdr:nvPicPr>
        <xdr:cNvPr id="4" name="Imagen 3">
          <a:extLst>
            <a:ext uri="{FF2B5EF4-FFF2-40B4-BE49-F238E27FC236}">
              <a16:creationId xmlns:a16="http://schemas.microsoft.com/office/drawing/2014/main" id="{D6A07C17-47E9-4386-A80C-0848133F86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1193" y="85313"/>
          <a:ext cx="2436607" cy="17823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186764</xdr:colOff>
      <xdr:row>39</xdr:row>
      <xdr:rowOff>37353</xdr:rowOff>
    </xdr:from>
    <xdr:to>
      <xdr:col>6</xdr:col>
      <xdr:colOff>2089096</xdr:colOff>
      <xdr:row>40</xdr:row>
      <xdr:rowOff>336177</xdr:rowOff>
    </xdr:to>
    <xdr:pic>
      <xdr:nvPicPr>
        <xdr:cNvPr id="2" name="Imagen 1">
          <a:extLst>
            <a:ext uri="{FF2B5EF4-FFF2-40B4-BE49-F238E27FC236}">
              <a16:creationId xmlns:a16="http://schemas.microsoft.com/office/drawing/2014/main" id="{58EA26E9-5A69-F940-960D-4DADB057E8C0}"/>
            </a:ext>
          </a:extLst>
        </xdr:cNvPr>
        <xdr:cNvPicPr>
          <a:picLocks noChangeAspect="1"/>
        </xdr:cNvPicPr>
      </xdr:nvPicPr>
      <xdr:blipFill>
        <a:blip xmlns:r="http://schemas.openxmlformats.org/officeDocument/2006/relationships" r:embed="rId2"/>
        <a:stretch>
          <a:fillRect/>
        </a:stretch>
      </xdr:blipFill>
      <xdr:spPr>
        <a:xfrm>
          <a:off x="13689852" y="25250588"/>
          <a:ext cx="1902332" cy="85911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26718</xdr:colOff>
      <xdr:row>3</xdr:row>
      <xdr:rowOff>73289</xdr:rowOff>
    </xdr:from>
    <xdr:to>
      <xdr:col>2</xdr:col>
      <xdr:colOff>1428798</xdr:colOff>
      <xdr:row>8</xdr:row>
      <xdr:rowOff>190500</xdr:rowOff>
    </xdr:to>
    <xdr:pic>
      <xdr:nvPicPr>
        <xdr:cNvPr id="2" name="Imagen 3">
          <a:extLst>
            <a:ext uri="{FF2B5EF4-FFF2-40B4-BE49-F238E27FC236}">
              <a16:creationId xmlns:a16="http://schemas.microsoft.com/office/drawing/2014/main" id="{E913B54C-1F28-4FC3-83C6-72CCFD4A61F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1058" y="515249"/>
          <a:ext cx="1402080" cy="841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16312</xdr:colOff>
      <xdr:row>46</xdr:row>
      <xdr:rowOff>222968</xdr:rowOff>
    </xdr:from>
    <xdr:ext cx="1402080" cy="1005392"/>
    <xdr:pic>
      <xdr:nvPicPr>
        <xdr:cNvPr id="3" name="Imagen 3">
          <a:extLst>
            <a:ext uri="{FF2B5EF4-FFF2-40B4-BE49-F238E27FC236}">
              <a16:creationId xmlns:a16="http://schemas.microsoft.com/office/drawing/2014/main" id="{26834E4E-3B44-4072-8CA7-7FC285A61B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0652" y="10029908"/>
          <a:ext cx="1402080" cy="1005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16312</xdr:colOff>
      <xdr:row>86</xdr:row>
      <xdr:rowOff>222968</xdr:rowOff>
    </xdr:from>
    <xdr:ext cx="1402080" cy="1005392"/>
    <xdr:pic>
      <xdr:nvPicPr>
        <xdr:cNvPr id="5" name="Imagen 3">
          <a:extLst>
            <a:ext uri="{FF2B5EF4-FFF2-40B4-BE49-F238E27FC236}">
              <a16:creationId xmlns:a16="http://schemas.microsoft.com/office/drawing/2014/main" id="{3766784C-B2C8-480F-A1B1-9BD7E95484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0652" y="28858928"/>
          <a:ext cx="1402080" cy="1005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16312</xdr:colOff>
      <xdr:row>129</xdr:row>
      <xdr:rowOff>222968</xdr:rowOff>
    </xdr:from>
    <xdr:ext cx="1402080" cy="1005392"/>
    <xdr:pic>
      <xdr:nvPicPr>
        <xdr:cNvPr id="22" name="Imagen 3">
          <a:extLst>
            <a:ext uri="{FF2B5EF4-FFF2-40B4-BE49-F238E27FC236}">
              <a16:creationId xmlns:a16="http://schemas.microsoft.com/office/drawing/2014/main" id="{E2338FFC-811C-4874-BA56-CA81E812CD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0652" y="38330588"/>
          <a:ext cx="1402080" cy="1005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411214</xdr:colOff>
      <xdr:row>170</xdr:row>
      <xdr:rowOff>160674</xdr:rowOff>
    </xdr:from>
    <xdr:ext cx="1402080" cy="824782"/>
    <xdr:pic>
      <xdr:nvPicPr>
        <xdr:cNvPr id="4" name="Imagen 3">
          <a:extLst>
            <a:ext uri="{FF2B5EF4-FFF2-40B4-BE49-F238E27FC236}">
              <a16:creationId xmlns:a16="http://schemas.microsoft.com/office/drawing/2014/main" id="{B38BABDA-9549-4A0A-910E-41A2DD07894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1214" y="40882234"/>
          <a:ext cx="1402080" cy="8247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392070</xdr:colOff>
      <xdr:row>213</xdr:row>
      <xdr:rowOff>60956</xdr:rowOff>
    </xdr:from>
    <xdr:ext cx="1402080" cy="1005392"/>
    <xdr:pic>
      <xdr:nvPicPr>
        <xdr:cNvPr id="6" name="Imagen 3">
          <a:extLst>
            <a:ext uri="{FF2B5EF4-FFF2-40B4-BE49-F238E27FC236}">
              <a16:creationId xmlns:a16="http://schemas.microsoft.com/office/drawing/2014/main" id="{108C7CC2-1F7C-4C96-B558-34646CB359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2070" y="54038869"/>
          <a:ext cx="1402080" cy="1005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400808</xdr:colOff>
      <xdr:row>253</xdr:row>
      <xdr:rowOff>43478</xdr:rowOff>
    </xdr:from>
    <xdr:ext cx="1402080" cy="1005392"/>
    <xdr:pic>
      <xdr:nvPicPr>
        <xdr:cNvPr id="7" name="Imagen 3">
          <a:extLst>
            <a:ext uri="{FF2B5EF4-FFF2-40B4-BE49-F238E27FC236}">
              <a16:creationId xmlns:a16="http://schemas.microsoft.com/office/drawing/2014/main" id="{8C864FB4-1756-46B9-900B-31FE218C7CF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0808" y="66534969"/>
          <a:ext cx="1402080" cy="1005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374592</xdr:colOff>
      <xdr:row>296</xdr:row>
      <xdr:rowOff>104648</xdr:rowOff>
    </xdr:from>
    <xdr:ext cx="1206752" cy="865328"/>
    <xdr:pic>
      <xdr:nvPicPr>
        <xdr:cNvPr id="8" name="Imagen 3">
          <a:extLst>
            <a:ext uri="{FF2B5EF4-FFF2-40B4-BE49-F238E27FC236}">
              <a16:creationId xmlns:a16="http://schemas.microsoft.com/office/drawing/2014/main" id="{A1D0C5BE-258F-4925-93AE-B68C89EB1F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592" y="79336919"/>
          <a:ext cx="1206752" cy="8653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383331</xdr:colOff>
      <xdr:row>339</xdr:row>
      <xdr:rowOff>130864</xdr:rowOff>
    </xdr:from>
    <xdr:ext cx="1259513" cy="903161"/>
    <xdr:pic>
      <xdr:nvPicPr>
        <xdr:cNvPr id="9" name="Imagen 3">
          <a:extLst>
            <a:ext uri="{FF2B5EF4-FFF2-40B4-BE49-F238E27FC236}">
              <a16:creationId xmlns:a16="http://schemas.microsoft.com/office/drawing/2014/main" id="{49E773FE-AEF3-40E9-995D-E3EBDA6858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3331" y="92243731"/>
          <a:ext cx="1259513" cy="903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358783</xdr:colOff>
      <xdr:row>380</xdr:row>
      <xdr:rowOff>151936</xdr:rowOff>
    </xdr:from>
    <xdr:ext cx="1402080" cy="824782"/>
    <xdr:pic>
      <xdr:nvPicPr>
        <xdr:cNvPr id="10" name="Imagen 9">
          <a:extLst>
            <a:ext uri="{FF2B5EF4-FFF2-40B4-BE49-F238E27FC236}">
              <a16:creationId xmlns:a16="http://schemas.microsoft.com/office/drawing/2014/main" id="{17CF4A54-1840-401E-9C7E-DB7E1FDF30D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8783" y="105416294"/>
          <a:ext cx="1402080" cy="8247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409546</xdr:colOff>
      <xdr:row>423</xdr:row>
      <xdr:rowOff>104649</xdr:rowOff>
    </xdr:from>
    <xdr:ext cx="1207082" cy="865564"/>
    <xdr:pic>
      <xdr:nvPicPr>
        <xdr:cNvPr id="11" name="Imagen 3">
          <a:extLst>
            <a:ext uri="{FF2B5EF4-FFF2-40B4-BE49-F238E27FC236}">
              <a16:creationId xmlns:a16="http://schemas.microsoft.com/office/drawing/2014/main" id="{C849389F-2CE8-47EF-A13D-F51075EC89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9546" y="118599144"/>
          <a:ext cx="1207082" cy="865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357115</xdr:colOff>
      <xdr:row>463</xdr:row>
      <xdr:rowOff>113387</xdr:rowOff>
    </xdr:from>
    <xdr:ext cx="1172128" cy="840500"/>
    <xdr:pic>
      <xdr:nvPicPr>
        <xdr:cNvPr id="12" name="Imagen 3">
          <a:extLst>
            <a:ext uri="{FF2B5EF4-FFF2-40B4-BE49-F238E27FC236}">
              <a16:creationId xmlns:a16="http://schemas.microsoft.com/office/drawing/2014/main" id="{BF7759B2-6E6C-4A87-9DCF-9A3D43ECC5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7115" y="131558387"/>
          <a:ext cx="1172128" cy="84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5</xdr:col>
      <xdr:colOff>96123</xdr:colOff>
      <xdr:row>499</xdr:row>
      <xdr:rowOff>69908</xdr:rowOff>
    </xdr:from>
    <xdr:to>
      <xdr:col>6</xdr:col>
      <xdr:colOff>533048</xdr:colOff>
      <xdr:row>502</xdr:row>
      <xdr:rowOff>113602</xdr:rowOff>
    </xdr:to>
    <xdr:pic>
      <xdr:nvPicPr>
        <xdr:cNvPr id="13" name="Imagen 12">
          <a:extLst>
            <a:ext uri="{FF2B5EF4-FFF2-40B4-BE49-F238E27FC236}">
              <a16:creationId xmlns:a16="http://schemas.microsoft.com/office/drawing/2014/main" id="{597979CD-2820-5C6F-D481-175B6827A930}"/>
            </a:ext>
          </a:extLst>
        </xdr:cNvPr>
        <xdr:cNvPicPr>
          <a:picLocks noChangeAspect="1"/>
        </xdr:cNvPicPr>
      </xdr:nvPicPr>
      <xdr:blipFill>
        <a:blip xmlns:r="http://schemas.openxmlformats.org/officeDocument/2006/relationships" r:embed="rId3"/>
        <a:stretch>
          <a:fillRect/>
        </a:stretch>
      </xdr:blipFill>
      <xdr:spPr>
        <a:xfrm>
          <a:off x="3067224" y="143364358"/>
          <a:ext cx="1083576" cy="489357"/>
        </a:xfrm>
        <a:prstGeom prst="rect">
          <a:avLst/>
        </a:prstGeom>
      </xdr:spPr>
    </xdr:pic>
    <xdr:clientData/>
  </xdr:twoCellAnchor>
  <xdr:twoCellAnchor editAs="oneCell">
    <xdr:from>
      <xdr:col>5</xdr:col>
      <xdr:colOff>131078</xdr:colOff>
      <xdr:row>374</xdr:row>
      <xdr:rowOff>148554</xdr:rowOff>
    </xdr:from>
    <xdr:to>
      <xdr:col>6</xdr:col>
      <xdr:colOff>629175</xdr:colOff>
      <xdr:row>378</xdr:row>
      <xdr:rowOff>73758</xdr:rowOff>
    </xdr:to>
    <xdr:pic>
      <xdr:nvPicPr>
        <xdr:cNvPr id="14" name="Imagen 13">
          <a:extLst>
            <a:ext uri="{FF2B5EF4-FFF2-40B4-BE49-F238E27FC236}">
              <a16:creationId xmlns:a16="http://schemas.microsoft.com/office/drawing/2014/main" id="{B67456B2-E42C-9E0C-9738-A3E13908A829}"/>
            </a:ext>
          </a:extLst>
        </xdr:cNvPr>
        <xdr:cNvPicPr>
          <a:picLocks noChangeAspect="1"/>
        </xdr:cNvPicPr>
      </xdr:nvPicPr>
      <xdr:blipFill>
        <a:blip xmlns:r="http://schemas.openxmlformats.org/officeDocument/2006/relationships" r:embed="rId4"/>
        <a:stretch>
          <a:fillRect/>
        </a:stretch>
      </xdr:blipFill>
      <xdr:spPr>
        <a:xfrm>
          <a:off x="3102179" y="104486627"/>
          <a:ext cx="1144748" cy="519423"/>
        </a:xfrm>
        <a:prstGeom prst="rect">
          <a:avLst/>
        </a:prstGeom>
      </xdr:spPr>
    </xdr:pic>
    <xdr:clientData/>
  </xdr:twoCellAnchor>
  <xdr:twoCellAnchor editAs="oneCell">
    <xdr:from>
      <xdr:col>5</xdr:col>
      <xdr:colOff>113601</xdr:colOff>
      <xdr:row>331</xdr:row>
      <xdr:rowOff>104863</xdr:rowOff>
    </xdr:from>
    <xdr:to>
      <xdr:col>6</xdr:col>
      <xdr:colOff>646652</xdr:colOff>
      <xdr:row>335</xdr:row>
      <xdr:rowOff>45925</xdr:rowOff>
    </xdr:to>
    <xdr:pic>
      <xdr:nvPicPr>
        <xdr:cNvPr id="15" name="Imagen 14">
          <a:extLst>
            <a:ext uri="{FF2B5EF4-FFF2-40B4-BE49-F238E27FC236}">
              <a16:creationId xmlns:a16="http://schemas.microsoft.com/office/drawing/2014/main" id="{D20D8CE4-0B11-206E-35C9-2B2EF75B2257}"/>
            </a:ext>
          </a:extLst>
        </xdr:cNvPr>
        <xdr:cNvPicPr>
          <a:picLocks noChangeAspect="1"/>
        </xdr:cNvPicPr>
      </xdr:nvPicPr>
      <xdr:blipFill>
        <a:blip xmlns:r="http://schemas.openxmlformats.org/officeDocument/2006/relationships" r:embed="rId4"/>
        <a:stretch>
          <a:fillRect/>
        </a:stretch>
      </xdr:blipFill>
      <xdr:spPr>
        <a:xfrm>
          <a:off x="3084702" y="90994335"/>
          <a:ext cx="1179702" cy="535283"/>
        </a:xfrm>
        <a:prstGeom prst="rect">
          <a:avLst/>
        </a:prstGeom>
      </xdr:spPr>
    </xdr:pic>
    <xdr:clientData/>
  </xdr:twoCellAnchor>
  <xdr:twoCellAnchor editAs="oneCell">
    <xdr:from>
      <xdr:col>5</xdr:col>
      <xdr:colOff>209724</xdr:colOff>
      <xdr:row>288</xdr:row>
      <xdr:rowOff>69908</xdr:rowOff>
    </xdr:from>
    <xdr:to>
      <xdr:col>6</xdr:col>
      <xdr:colOff>795206</xdr:colOff>
      <xdr:row>292</xdr:row>
      <xdr:rowOff>34760</xdr:rowOff>
    </xdr:to>
    <xdr:pic>
      <xdr:nvPicPr>
        <xdr:cNvPr id="16" name="Imagen 15">
          <a:extLst>
            <a:ext uri="{FF2B5EF4-FFF2-40B4-BE49-F238E27FC236}">
              <a16:creationId xmlns:a16="http://schemas.microsoft.com/office/drawing/2014/main" id="{57901F98-080D-078D-DEE5-0C0FB559DD46}"/>
            </a:ext>
          </a:extLst>
        </xdr:cNvPr>
        <xdr:cNvPicPr>
          <a:picLocks noChangeAspect="1"/>
        </xdr:cNvPicPr>
      </xdr:nvPicPr>
      <xdr:blipFill>
        <a:blip xmlns:r="http://schemas.openxmlformats.org/officeDocument/2006/relationships" r:embed="rId4"/>
        <a:stretch>
          <a:fillRect/>
        </a:stretch>
      </xdr:blipFill>
      <xdr:spPr>
        <a:xfrm>
          <a:off x="3180825" y="78078784"/>
          <a:ext cx="1232133" cy="559073"/>
        </a:xfrm>
        <a:prstGeom prst="rect">
          <a:avLst/>
        </a:prstGeom>
      </xdr:spPr>
    </xdr:pic>
    <xdr:clientData/>
  </xdr:twoCellAnchor>
  <xdr:twoCellAnchor editAs="oneCell">
    <xdr:from>
      <xdr:col>5</xdr:col>
      <xdr:colOff>166031</xdr:colOff>
      <xdr:row>248</xdr:row>
      <xdr:rowOff>122340</xdr:rowOff>
    </xdr:from>
    <xdr:to>
      <xdr:col>6</xdr:col>
      <xdr:colOff>707821</xdr:colOff>
      <xdr:row>252</xdr:row>
      <xdr:rowOff>67367</xdr:rowOff>
    </xdr:to>
    <xdr:pic>
      <xdr:nvPicPr>
        <xdr:cNvPr id="17" name="Imagen 16">
          <a:extLst>
            <a:ext uri="{FF2B5EF4-FFF2-40B4-BE49-F238E27FC236}">
              <a16:creationId xmlns:a16="http://schemas.microsoft.com/office/drawing/2014/main" id="{82C1E05B-5A5E-233B-6860-B09EF2651F6D}"/>
            </a:ext>
          </a:extLst>
        </xdr:cNvPr>
        <xdr:cNvPicPr>
          <a:picLocks noChangeAspect="1"/>
        </xdr:cNvPicPr>
      </xdr:nvPicPr>
      <xdr:blipFill>
        <a:blip xmlns:r="http://schemas.openxmlformats.org/officeDocument/2006/relationships" r:embed="rId4"/>
        <a:stretch>
          <a:fillRect/>
        </a:stretch>
      </xdr:blipFill>
      <xdr:spPr>
        <a:xfrm>
          <a:off x="3137132" y="65853579"/>
          <a:ext cx="1188441" cy="539248"/>
        </a:xfrm>
        <a:prstGeom prst="rect">
          <a:avLst/>
        </a:prstGeom>
      </xdr:spPr>
    </xdr:pic>
    <xdr:clientData/>
  </xdr:twoCellAnchor>
  <xdr:twoCellAnchor editAs="oneCell">
    <xdr:from>
      <xdr:col>5</xdr:col>
      <xdr:colOff>122339</xdr:colOff>
      <xdr:row>205</xdr:row>
      <xdr:rowOff>104861</xdr:rowOff>
    </xdr:from>
    <xdr:to>
      <xdr:col>6</xdr:col>
      <xdr:colOff>699083</xdr:colOff>
      <xdr:row>209</xdr:row>
      <xdr:rowOff>65750</xdr:rowOff>
    </xdr:to>
    <xdr:pic>
      <xdr:nvPicPr>
        <xdr:cNvPr id="18" name="Imagen 17">
          <a:extLst>
            <a:ext uri="{FF2B5EF4-FFF2-40B4-BE49-F238E27FC236}">
              <a16:creationId xmlns:a16="http://schemas.microsoft.com/office/drawing/2014/main" id="{4DC3F41A-C497-069E-30EE-F1F35C9697B0}"/>
            </a:ext>
          </a:extLst>
        </xdr:cNvPr>
        <xdr:cNvPicPr>
          <a:picLocks noChangeAspect="1"/>
        </xdr:cNvPicPr>
      </xdr:nvPicPr>
      <xdr:blipFill>
        <a:blip xmlns:r="http://schemas.openxmlformats.org/officeDocument/2006/relationships" r:embed="rId4"/>
        <a:stretch>
          <a:fillRect/>
        </a:stretch>
      </xdr:blipFill>
      <xdr:spPr>
        <a:xfrm>
          <a:off x="3093440" y="52859379"/>
          <a:ext cx="1223395" cy="555108"/>
        </a:xfrm>
        <a:prstGeom prst="rect">
          <a:avLst/>
        </a:prstGeom>
      </xdr:spPr>
    </xdr:pic>
    <xdr:clientData/>
  </xdr:twoCellAnchor>
  <xdr:twoCellAnchor editAs="oneCell">
    <xdr:from>
      <xdr:col>5</xdr:col>
      <xdr:colOff>87385</xdr:colOff>
      <xdr:row>164</xdr:row>
      <xdr:rowOff>17478</xdr:rowOff>
    </xdr:from>
    <xdr:to>
      <xdr:col>6</xdr:col>
      <xdr:colOff>515574</xdr:colOff>
      <xdr:row>166</xdr:row>
      <xdr:rowOff>50775</xdr:rowOff>
    </xdr:to>
    <xdr:pic>
      <xdr:nvPicPr>
        <xdr:cNvPr id="19" name="Imagen 18">
          <a:extLst>
            <a:ext uri="{FF2B5EF4-FFF2-40B4-BE49-F238E27FC236}">
              <a16:creationId xmlns:a16="http://schemas.microsoft.com/office/drawing/2014/main" id="{F6ADD50A-26DC-5A7A-8592-D143A8DC0BE3}"/>
            </a:ext>
          </a:extLst>
        </xdr:cNvPr>
        <xdr:cNvPicPr>
          <a:picLocks noChangeAspect="1"/>
        </xdr:cNvPicPr>
      </xdr:nvPicPr>
      <xdr:blipFill>
        <a:blip xmlns:r="http://schemas.openxmlformats.org/officeDocument/2006/relationships" r:embed="rId4"/>
        <a:stretch>
          <a:fillRect/>
        </a:stretch>
      </xdr:blipFill>
      <xdr:spPr>
        <a:xfrm>
          <a:off x="3058486" y="39812753"/>
          <a:ext cx="1074840" cy="487702"/>
        </a:xfrm>
        <a:prstGeom prst="rect">
          <a:avLst/>
        </a:prstGeom>
      </xdr:spPr>
    </xdr:pic>
    <xdr:clientData/>
  </xdr:twoCellAnchor>
  <xdr:twoCellAnchor editAs="oneCell">
    <xdr:from>
      <xdr:col>5</xdr:col>
      <xdr:colOff>192247</xdr:colOff>
      <xdr:row>121</xdr:row>
      <xdr:rowOff>205450</xdr:rowOff>
    </xdr:from>
    <xdr:to>
      <xdr:col>6</xdr:col>
      <xdr:colOff>707821</xdr:colOff>
      <xdr:row>125</xdr:row>
      <xdr:rowOff>36</xdr:rowOff>
    </xdr:to>
    <xdr:pic>
      <xdr:nvPicPr>
        <xdr:cNvPr id="20" name="Imagen 19">
          <a:extLst>
            <a:ext uri="{FF2B5EF4-FFF2-40B4-BE49-F238E27FC236}">
              <a16:creationId xmlns:a16="http://schemas.microsoft.com/office/drawing/2014/main" id="{765A399F-B167-A585-70A9-E223167DDDAF}"/>
            </a:ext>
          </a:extLst>
        </xdr:cNvPr>
        <xdr:cNvPicPr>
          <a:picLocks noChangeAspect="1"/>
        </xdr:cNvPicPr>
      </xdr:nvPicPr>
      <xdr:blipFill>
        <a:blip xmlns:r="http://schemas.openxmlformats.org/officeDocument/2006/relationships" r:embed="rId4"/>
        <a:stretch>
          <a:fillRect/>
        </a:stretch>
      </xdr:blipFill>
      <xdr:spPr>
        <a:xfrm>
          <a:off x="3163348" y="30309693"/>
          <a:ext cx="1162225" cy="527353"/>
        </a:xfrm>
        <a:prstGeom prst="rect">
          <a:avLst/>
        </a:prstGeom>
      </xdr:spPr>
    </xdr:pic>
    <xdr:clientData/>
  </xdr:twoCellAnchor>
  <xdr:twoCellAnchor editAs="oneCell">
    <xdr:from>
      <xdr:col>5</xdr:col>
      <xdr:colOff>157293</xdr:colOff>
      <xdr:row>82</xdr:row>
      <xdr:rowOff>26215</xdr:rowOff>
    </xdr:from>
    <xdr:to>
      <xdr:col>6</xdr:col>
      <xdr:colOff>585482</xdr:colOff>
      <xdr:row>85</xdr:row>
      <xdr:rowOff>7082</xdr:rowOff>
    </xdr:to>
    <xdr:pic>
      <xdr:nvPicPr>
        <xdr:cNvPr id="21" name="Imagen 20">
          <a:extLst>
            <a:ext uri="{FF2B5EF4-FFF2-40B4-BE49-F238E27FC236}">
              <a16:creationId xmlns:a16="http://schemas.microsoft.com/office/drawing/2014/main" id="{81356352-0C67-4097-2583-3E829D36F8E6}"/>
            </a:ext>
          </a:extLst>
        </xdr:cNvPr>
        <xdr:cNvPicPr>
          <a:picLocks noChangeAspect="1"/>
        </xdr:cNvPicPr>
      </xdr:nvPicPr>
      <xdr:blipFill>
        <a:blip xmlns:r="http://schemas.openxmlformats.org/officeDocument/2006/relationships" r:embed="rId4"/>
        <a:stretch>
          <a:fillRect/>
        </a:stretch>
      </xdr:blipFill>
      <xdr:spPr>
        <a:xfrm>
          <a:off x="3128394" y="21234632"/>
          <a:ext cx="1074840" cy="487702"/>
        </a:xfrm>
        <a:prstGeom prst="rect">
          <a:avLst/>
        </a:prstGeom>
      </xdr:spPr>
    </xdr:pic>
    <xdr:clientData/>
  </xdr:twoCellAnchor>
  <xdr:twoCellAnchor editAs="oneCell">
    <xdr:from>
      <xdr:col>5</xdr:col>
      <xdr:colOff>122340</xdr:colOff>
      <xdr:row>39</xdr:row>
      <xdr:rowOff>280056</xdr:rowOff>
    </xdr:from>
    <xdr:to>
      <xdr:col>6</xdr:col>
      <xdr:colOff>550528</xdr:colOff>
      <xdr:row>42</xdr:row>
      <xdr:rowOff>7507</xdr:rowOff>
    </xdr:to>
    <xdr:pic>
      <xdr:nvPicPr>
        <xdr:cNvPr id="23" name="Imagen 22">
          <a:extLst>
            <a:ext uri="{FF2B5EF4-FFF2-40B4-BE49-F238E27FC236}">
              <a16:creationId xmlns:a16="http://schemas.microsoft.com/office/drawing/2014/main" id="{30B42624-7DCD-6C6A-574A-E1D7ED509037}"/>
            </a:ext>
          </a:extLst>
        </xdr:cNvPr>
        <xdr:cNvPicPr>
          <a:picLocks noChangeAspect="1"/>
        </xdr:cNvPicPr>
      </xdr:nvPicPr>
      <xdr:blipFill>
        <a:blip xmlns:r="http://schemas.openxmlformats.org/officeDocument/2006/relationships" r:embed="rId4"/>
        <a:stretch>
          <a:fillRect/>
        </a:stretch>
      </xdr:blipFill>
      <xdr:spPr>
        <a:xfrm>
          <a:off x="3093441" y="10504139"/>
          <a:ext cx="1074839" cy="487702"/>
        </a:xfrm>
        <a:prstGeom prst="rect">
          <a:avLst/>
        </a:prstGeom>
      </xdr:spPr>
    </xdr:pic>
    <xdr:clientData/>
  </xdr:twoCellAnchor>
  <xdr:twoCellAnchor editAs="oneCell">
    <xdr:from>
      <xdr:col>5</xdr:col>
      <xdr:colOff>148555</xdr:colOff>
      <xdr:row>416</xdr:row>
      <xdr:rowOff>26216</xdr:rowOff>
    </xdr:from>
    <xdr:to>
      <xdr:col>6</xdr:col>
      <xdr:colOff>558416</xdr:colOff>
      <xdr:row>419</xdr:row>
      <xdr:rowOff>59937</xdr:rowOff>
    </xdr:to>
    <xdr:pic>
      <xdr:nvPicPr>
        <xdr:cNvPr id="24" name="Imagen 23">
          <a:extLst>
            <a:ext uri="{FF2B5EF4-FFF2-40B4-BE49-F238E27FC236}">
              <a16:creationId xmlns:a16="http://schemas.microsoft.com/office/drawing/2014/main" id="{7E93099D-472D-08CA-EAD3-8B413FC899B0}"/>
            </a:ext>
          </a:extLst>
        </xdr:cNvPr>
        <xdr:cNvPicPr>
          <a:picLocks noChangeAspect="1"/>
        </xdr:cNvPicPr>
      </xdr:nvPicPr>
      <xdr:blipFill>
        <a:blip xmlns:r="http://schemas.openxmlformats.org/officeDocument/2006/relationships" r:embed="rId4"/>
        <a:stretch>
          <a:fillRect/>
        </a:stretch>
      </xdr:blipFill>
      <xdr:spPr>
        <a:xfrm>
          <a:off x="3119656" y="117742982"/>
          <a:ext cx="1056512" cy="479386"/>
        </a:xfrm>
        <a:prstGeom prst="rect">
          <a:avLst/>
        </a:prstGeom>
      </xdr:spPr>
    </xdr:pic>
    <xdr:clientData/>
  </xdr:twoCellAnchor>
  <xdr:twoCellAnchor editAs="oneCell">
    <xdr:from>
      <xdr:col>5</xdr:col>
      <xdr:colOff>122339</xdr:colOff>
      <xdr:row>459</xdr:row>
      <xdr:rowOff>18709</xdr:rowOff>
    </xdr:from>
    <xdr:to>
      <xdr:col>6</xdr:col>
      <xdr:colOff>568005</xdr:colOff>
      <xdr:row>462</xdr:row>
      <xdr:rowOff>68676</xdr:rowOff>
    </xdr:to>
    <xdr:pic>
      <xdr:nvPicPr>
        <xdr:cNvPr id="25" name="Imagen 24">
          <a:extLst>
            <a:ext uri="{FF2B5EF4-FFF2-40B4-BE49-F238E27FC236}">
              <a16:creationId xmlns:a16="http://schemas.microsoft.com/office/drawing/2014/main" id="{8B0AF463-393A-DFFB-974A-20627F3DB58F}"/>
            </a:ext>
          </a:extLst>
        </xdr:cNvPr>
        <xdr:cNvPicPr>
          <a:picLocks noChangeAspect="1"/>
        </xdr:cNvPicPr>
      </xdr:nvPicPr>
      <xdr:blipFill>
        <a:blip xmlns:r="http://schemas.openxmlformats.org/officeDocument/2006/relationships" r:embed="rId4"/>
        <a:stretch>
          <a:fillRect/>
        </a:stretch>
      </xdr:blipFill>
      <xdr:spPr>
        <a:xfrm>
          <a:off x="3093440" y="131149122"/>
          <a:ext cx="1092317" cy="4956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USUARIO/Documents/1.PIA-TERCIARIOS%2020%20KBD/Documentos%20iniciales%20del%20contrato/PIA%20NEIVA%20PCL-014-13/ECONOMICA/Anexo%20A%20Joules%20-%20Licitaci&#243;n%20PCL-014-13%20R10.xlsx" TargetMode="External"/><Relationship Id="rId1" Type="http://schemas.openxmlformats.org/officeDocument/2006/relationships/externalLinkPath" Target="/Users/USUARIO/Documents/1.PIA-TERCIARIOS%2020%20KBD/Documentos%20iniciales%20del%20contrato/PIA%20NEIVA%20PCL-014-13/ECONOMICA/Anexo%20A%20Joules%20-%20Licitaci&#243;n%20PCL-014-13%20R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ariables"/>
      <sheetName val="Presupuesto"/>
      <sheetName val="Prestaciones y AIU"/>
      <sheetName val="Reajustes estimados"/>
      <sheetName val="U-P1"/>
      <sheetName val="U-P2"/>
      <sheetName val="MO-P1"/>
      <sheetName val="MO-P2"/>
      <sheetName val="EQ-P1"/>
      <sheetName val="EQ-P2"/>
      <sheetName val="Database"/>
      <sheetName val="Equipos Diarios"/>
      <sheetName val="Opcional"/>
    </sheetNames>
    <sheetDataSet>
      <sheetData sheetId="0"/>
      <sheetData sheetId="1"/>
      <sheetData sheetId="2">
        <row r="3">
          <cell r="A3" t="str">
            <v>Construcción de obras mecánicas, eléctricas, instrumentación y civiles para planta de inyección de agua en Neiva</v>
          </cell>
        </row>
        <row r="106">
          <cell r="L106">
            <v>0.05</v>
          </cell>
        </row>
        <row r="107">
          <cell r="L107">
            <v>0.05</v>
          </cell>
        </row>
      </sheetData>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539"/>
  <sheetViews>
    <sheetView topLeftCell="A12" zoomScale="51" zoomScaleNormal="60" workbookViewId="0">
      <selection activeCell="C1" sqref="C1:H3"/>
    </sheetView>
  </sheetViews>
  <sheetFormatPr baseColWidth="10" defaultRowHeight="12.75" x14ac:dyDescent="0.2"/>
  <cols>
    <col min="1" max="1" width="18.42578125" style="145" bestFit="1" customWidth="1"/>
    <col min="2" max="2" width="24.5703125" style="140" bestFit="1" customWidth="1"/>
    <col min="3" max="3" width="92.5703125" style="141" customWidth="1"/>
    <col min="4" max="4" width="18.140625" style="142" customWidth="1"/>
    <col min="5" max="5" width="30" style="142" customWidth="1"/>
    <col min="6" max="6" width="23.5703125" style="142" customWidth="1"/>
    <col min="7" max="7" width="37" style="142" customWidth="1"/>
    <col min="8" max="8" width="31.85546875" bestFit="1" customWidth="1"/>
  </cols>
  <sheetData>
    <row r="1" spans="1:8" x14ac:dyDescent="0.2">
      <c r="A1" s="168"/>
      <c r="B1" s="169"/>
      <c r="C1" s="170" t="s">
        <v>60</v>
      </c>
      <c r="D1" s="171"/>
      <c r="E1" s="171"/>
      <c r="F1" s="171"/>
      <c r="G1" s="171"/>
      <c r="H1" s="172"/>
    </row>
    <row r="2" spans="1:8" ht="80.25" customHeight="1" x14ac:dyDescent="0.2">
      <c r="A2" s="168"/>
      <c r="B2" s="169"/>
      <c r="C2" s="170"/>
      <c r="D2" s="171"/>
      <c r="E2" s="171"/>
      <c r="F2" s="171"/>
      <c r="G2" s="171"/>
      <c r="H2" s="172"/>
    </row>
    <row r="3" spans="1:8" ht="58.5" customHeight="1" x14ac:dyDescent="0.2">
      <c r="A3" s="168"/>
      <c r="B3" s="169"/>
      <c r="C3" s="173"/>
      <c r="D3" s="174"/>
      <c r="E3" s="174"/>
      <c r="F3" s="174"/>
      <c r="G3" s="174"/>
      <c r="H3" s="175"/>
    </row>
    <row r="4" spans="1:8" ht="60" customHeight="1" x14ac:dyDescent="0.2">
      <c r="A4" s="89" t="s">
        <v>61</v>
      </c>
      <c r="B4" s="89" t="s">
        <v>62</v>
      </c>
      <c r="C4" s="90" t="s">
        <v>63</v>
      </c>
      <c r="D4" s="89" t="s">
        <v>84</v>
      </c>
      <c r="E4" s="89" t="s">
        <v>64</v>
      </c>
      <c r="F4" s="89" t="s">
        <v>15</v>
      </c>
      <c r="G4" s="89" t="s">
        <v>65</v>
      </c>
      <c r="H4" s="90" t="s">
        <v>66</v>
      </c>
    </row>
    <row r="5" spans="1:8" s="148" customFormat="1" ht="195" customHeight="1" x14ac:dyDescent="0.2">
      <c r="A5" s="146"/>
      <c r="B5" s="146" t="s">
        <v>85</v>
      </c>
      <c r="C5" s="92" t="s">
        <v>153</v>
      </c>
      <c r="D5" s="146" t="s">
        <v>10</v>
      </c>
      <c r="E5" s="155">
        <f>'Lista APUs ELECTRICO'!I37</f>
        <v>669500</v>
      </c>
      <c r="F5" s="146">
        <v>44</v>
      </c>
      <c r="G5" s="155">
        <f t="shared" ref="G5:G16" si="0">F5*E5</f>
        <v>29458000</v>
      </c>
      <c r="H5" s="147"/>
    </row>
    <row r="6" spans="1:8" s="148" customFormat="1" ht="120" customHeight="1" x14ac:dyDescent="0.2">
      <c r="A6" s="146"/>
      <c r="B6" s="146" t="s">
        <v>94</v>
      </c>
      <c r="C6" s="92" t="s">
        <v>91</v>
      </c>
      <c r="D6" s="146" t="s">
        <v>10</v>
      </c>
      <c r="E6" s="155">
        <f>'Lista APUs ELECTRICO'!I80</f>
        <v>361375</v>
      </c>
      <c r="F6" s="146">
        <v>2</v>
      </c>
      <c r="G6" s="155">
        <f t="shared" si="0"/>
        <v>722750</v>
      </c>
      <c r="H6" s="147"/>
    </row>
    <row r="7" spans="1:8" s="148" customFormat="1" ht="100.9" customHeight="1" x14ac:dyDescent="0.2">
      <c r="A7" s="146"/>
      <c r="B7" s="146" t="s">
        <v>93</v>
      </c>
      <c r="C7" s="92" t="s">
        <v>141</v>
      </c>
      <c r="D7" s="146" t="s">
        <v>10</v>
      </c>
      <c r="E7" s="155">
        <f>'Lista APUs ELECTRICO'!I120</f>
        <v>491000</v>
      </c>
      <c r="F7" s="146">
        <v>23</v>
      </c>
      <c r="G7" s="155">
        <f t="shared" si="0"/>
        <v>11293000</v>
      </c>
      <c r="H7" s="147"/>
    </row>
    <row r="8" spans="1:8" s="148" customFormat="1" ht="72.599999999999994" customHeight="1" x14ac:dyDescent="0.2">
      <c r="A8" s="146"/>
      <c r="B8" s="146" t="s">
        <v>97</v>
      </c>
      <c r="C8" s="92" t="s">
        <v>142</v>
      </c>
      <c r="D8" s="146" t="s">
        <v>10</v>
      </c>
      <c r="E8" s="155">
        <f>'Lista APUs ELECTRICO'!I163</f>
        <v>293000</v>
      </c>
      <c r="F8" s="146">
        <v>2</v>
      </c>
      <c r="G8" s="155">
        <f t="shared" si="0"/>
        <v>586000</v>
      </c>
      <c r="H8" s="147"/>
    </row>
    <row r="9" spans="1:8" s="148" customFormat="1" ht="124.9" customHeight="1" x14ac:dyDescent="0.2">
      <c r="A9" s="146"/>
      <c r="B9" s="146" t="s">
        <v>98</v>
      </c>
      <c r="C9" s="92" t="s">
        <v>128</v>
      </c>
      <c r="D9" s="146" t="s">
        <v>10</v>
      </c>
      <c r="E9" s="155">
        <f>'Lista APUs ELECTRICO'!I204</f>
        <v>284600</v>
      </c>
      <c r="F9" s="146">
        <v>46</v>
      </c>
      <c r="G9" s="155">
        <f t="shared" si="0"/>
        <v>13091600</v>
      </c>
      <c r="H9" s="147"/>
    </row>
    <row r="10" spans="1:8" s="148" customFormat="1" ht="108" x14ac:dyDescent="0.2">
      <c r="A10" s="146"/>
      <c r="B10" s="146" t="s">
        <v>111</v>
      </c>
      <c r="C10" s="92" t="s">
        <v>152</v>
      </c>
      <c r="D10" s="146" t="s">
        <v>127</v>
      </c>
      <c r="E10" s="155">
        <f>'Lista APUs ELECTRICO'!I247</f>
        <v>138000</v>
      </c>
      <c r="F10" s="146">
        <v>60</v>
      </c>
      <c r="G10" s="156">
        <f t="shared" si="0"/>
        <v>8280000</v>
      </c>
      <c r="H10" s="147"/>
    </row>
    <row r="11" spans="1:8" s="148" customFormat="1" ht="90" x14ac:dyDescent="0.2">
      <c r="A11" s="146"/>
      <c r="B11" s="146" t="s">
        <v>114</v>
      </c>
      <c r="C11" s="92" t="s">
        <v>129</v>
      </c>
      <c r="D11" s="146" t="s">
        <v>127</v>
      </c>
      <c r="E11" s="155">
        <f>'Lista APUs ELECTRICO'!I287</f>
        <v>77000</v>
      </c>
      <c r="F11" s="146">
        <v>168</v>
      </c>
      <c r="G11" s="156">
        <f t="shared" si="0"/>
        <v>12936000</v>
      </c>
      <c r="H11" s="147"/>
    </row>
    <row r="12" spans="1:8" s="148" customFormat="1" ht="109.9" customHeight="1" x14ac:dyDescent="0.2">
      <c r="A12" s="146"/>
      <c r="B12" s="146" t="s">
        <v>119</v>
      </c>
      <c r="C12" s="92" t="s">
        <v>130</v>
      </c>
      <c r="D12" s="146" t="s">
        <v>10</v>
      </c>
      <c r="E12" s="155">
        <f>'Lista APUs ELECTRICO'!I330</f>
        <v>364200</v>
      </c>
      <c r="F12" s="146">
        <v>5</v>
      </c>
      <c r="G12" s="156">
        <f t="shared" si="0"/>
        <v>1821000</v>
      </c>
      <c r="H12" s="147"/>
    </row>
    <row r="13" spans="1:8" s="148" customFormat="1" ht="108" x14ac:dyDescent="0.2">
      <c r="A13" s="146"/>
      <c r="B13" s="146" t="s">
        <v>121</v>
      </c>
      <c r="C13" s="92" t="s">
        <v>151</v>
      </c>
      <c r="D13" s="146" t="s">
        <v>10</v>
      </c>
      <c r="E13" s="155">
        <f>'Lista APUs ELECTRICO'!I373</f>
        <v>394200</v>
      </c>
      <c r="F13" s="146">
        <v>25</v>
      </c>
      <c r="G13" s="156">
        <f t="shared" si="0"/>
        <v>9855000</v>
      </c>
      <c r="H13" s="147"/>
    </row>
    <row r="14" spans="1:8" s="148" customFormat="1" ht="90" x14ac:dyDescent="0.2">
      <c r="A14" s="146"/>
      <c r="B14" s="146" t="s">
        <v>126</v>
      </c>
      <c r="C14" s="92" t="s">
        <v>131</v>
      </c>
      <c r="D14" s="146" t="s">
        <v>127</v>
      </c>
      <c r="E14" s="155">
        <f>'Lista APUs ELECTRICO'!I414</f>
        <v>71000</v>
      </c>
      <c r="F14" s="146">
        <v>180</v>
      </c>
      <c r="G14" s="156">
        <f t="shared" si="0"/>
        <v>12780000</v>
      </c>
      <c r="H14" s="147"/>
    </row>
    <row r="15" spans="1:8" s="148" customFormat="1" ht="108" x14ac:dyDescent="0.2">
      <c r="A15" s="146"/>
      <c r="B15" s="146" t="s">
        <v>132</v>
      </c>
      <c r="C15" s="166" t="s">
        <v>154</v>
      </c>
      <c r="D15" s="146" t="s">
        <v>10</v>
      </c>
      <c r="E15" s="155">
        <f>'Lista APUs ELECTRICO'!I457</f>
        <v>1614000</v>
      </c>
      <c r="F15" s="146">
        <v>1</v>
      </c>
      <c r="G15" s="156">
        <f t="shared" si="0"/>
        <v>1614000</v>
      </c>
      <c r="H15" s="147"/>
    </row>
    <row r="16" spans="1:8" s="148" customFormat="1" ht="126" x14ac:dyDescent="0.2">
      <c r="A16" s="146"/>
      <c r="B16" s="146" t="s">
        <v>143</v>
      </c>
      <c r="C16" s="166" t="s">
        <v>144</v>
      </c>
      <c r="D16" s="146" t="s">
        <v>127</v>
      </c>
      <c r="E16" s="155">
        <f>'Lista APUs ELECTRICO'!I497</f>
        <v>141533</v>
      </c>
      <c r="F16" s="146">
        <v>100</v>
      </c>
      <c r="G16" s="156">
        <f t="shared" si="0"/>
        <v>14153300</v>
      </c>
      <c r="H16" s="147"/>
    </row>
    <row r="17" spans="1:8" s="148" customFormat="1" ht="23.25" x14ac:dyDescent="0.2">
      <c r="A17" s="146"/>
      <c r="B17" s="146"/>
      <c r="C17" s="147"/>
      <c r="D17" s="146"/>
      <c r="E17" s="146"/>
      <c r="F17" s="146"/>
      <c r="G17" s="146"/>
      <c r="H17" s="147"/>
    </row>
    <row r="18" spans="1:8" s="148" customFormat="1" ht="23.25" x14ac:dyDescent="0.2">
      <c r="A18" s="146"/>
      <c r="B18" s="146"/>
      <c r="C18" s="147"/>
      <c r="D18" s="146"/>
      <c r="E18" s="146"/>
      <c r="F18" s="146"/>
      <c r="G18" s="146"/>
      <c r="H18" s="147"/>
    </row>
    <row r="19" spans="1:8" s="148" customFormat="1" ht="23.25" x14ac:dyDescent="0.2">
      <c r="A19" s="146"/>
      <c r="B19" s="146"/>
      <c r="C19" s="147"/>
      <c r="D19" s="146"/>
      <c r="E19" s="146"/>
      <c r="F19" s="146"/>
      <c r="G19" s="146"/>
      <c r="H19" s="147"/>
    </row>
    <row r="20" spans="1:8" s="148" customFormat="1" ht="23.25" x14ac:dyDescent="0.2">
      <c r="A20" s="146"/>
      <c r="B20" s="146"/>
      <c r="C20" s="147"/>
      <c r="D20" s="146"/>
      <c r="E20" s="146"/>
      <c r="F20" s="146"/>
      <c r="G20" s="146"/>
      <c r="H20" s="147"/>
    </row>
    <row r="21" spans="1:8" ht="23.25" x14ac:dyDescent="0.2">
      <c r="A21" s="93"/>
      <c r="B21" s="93"/>
      <c r="C21" s="94" t="s">
        <v>71</v>
      </c>
      <c r="D21" s="95"/>
      <c r="E21" s="96"/>
      <c r="F21" s="97"/>
      <c r="G21" s="157">
        <f>SUM(G5:G20)</f>
        <v>116590650</v>
      </c>
      <c r="H21" s="98"/>
    </row>
    <row r="22" spans="1:8" ht="23.25" x14ac:dyDescent="0.2">
      <c r="A22" s="99"/>
      <c r="B22" s="99"/>
      <c r="C22" s="100" t="s">
        <v>72</v>
      </c>
      <c r="D22" s="101"/>
      <c r="E22" s="102"/>
      <c r="F22" s="102"/>
      <c r="G22" s="103"/>
      <c r="H22" s="158">
        <f>G21</f>
        <v>116590650</v>
      </c>
    </row>
    <row r="23" spans="1:8" ht="20.25" x14ac:dyDescent="0.2">
      <c r="A23" s="91"/>
      <c r="B23" s="104"/>
      <c r="C23" s="105"/>
      <c r="D23" s="104"/>
      <c r="E23" s="106"/>
      <c r="F23" s="106"/>
      <c r="G23" s="106"/>
      <c r="H23" s="159"/>
    </row>
    <row r="24" spans="1:8" ht="23.25" x14ac:dyDescent="0.2">
      <c r="A24" s="91"/>
      <c r="B24" s="104"/>
      <c r="C24" s="105"/>
      <c r="D24" s="107" t="s">
        <v>73</v>
      </c>
      <c r="E24" s="108">
        <v>0.1</v>
      </c>
      <c r="F24" s="108"/>
      <c r="G24" s="109"/>
      <c r="H24" s="160">
        <f>+ROUND((H$22*$E24),2)</f>
        <v>11659065</v>
      </c>
    </row>
    <row r="25" spans="1:8" ht="23.25" x14ac:dyDescent="0.2">
      <c r="A25" s="91"/>
      <c r="B25" s="104"/>
      <c r="C25" s="110" t="s">
        <v>74</v>
      </c>
      <c r="D25" s="107" t="s">
        <v>75</v>
      </c>
      <c r="E25" s="108">
        <v>0.05</v>
      </c>
      <c r="F25" s="109"/>
      <c r="G25" s="109"/>
      <c r="H25" s="160">
        <f t="shared" ref="H25:H28" si="1">+ROUND((H$22*$E25),2)</f>
        <v>5829532.5</v>
      </c>
    </row>
    <row r="26" spans="1:8" ht="23.25" x14ac:dyDescent="0.2">
      <c r="A26" s="91"/>
      <c r="B26" s="104"/>
      <c r="C26" s="110"/>
      <c r="D26" s="107" t="s">
        <v>59</v>
      </c>
      <c r="E26" s="111">
        <v>0.05</v>
      </c>
      <c r="F26" s="108"/>
      <c r="G26" s="109"/>
      <c r="H26" s="160">
        <f t="shared" si="1"/>
        <v>5829532.5</v>
      </c>
    </row>
    <row r="27" spans="1:8" ht="23.25" x14ac:dyDescent="0.2">
      <c r="A27" s="91"/>
      <c r="B27" s="104"/>
      <c r="C27" s="110"/>
      <c r="D27" s="107"/>
      <c r="E27" s="108"/>
      <c r="F27" s="108"/>
      <c r="G27" s="108"/>
      <c r="H27" s="160">
        <f t="shared" si="1"/>
        <v>0</v>
      </c>
    </row>
    <row r="28" spans="1:8" ht="23.25" x14ac:dyDescent="0.2">
      <c r="A28" s="91"/>
      <c r="B28" s="104"/>
      <c r="C28" s="110" t="s">
        <v>76</v>
      </c>
      <c r="D28" s="93"/>
      <c r="E28" s="108">
        <f>SUM(E24:E27)</f>
        <v>0.2</v>
      </c>
      <c r="F28" s="108"/>
      <c r="G28" s="109"/>
      <c r="H28" s="160">
        <f t="shared" si="1"/>
        <v>23318130</v>
      </c>
    </row>
    <row r="29" spans="1:8" ht="23.25" x14ac:dyDescent="0.2">
      <c r="A29" s="91"/>
      <c r="B29" s="104"/>
      <c r="C29" s="110"/>
      <c r="D29" s="93"/>
      <c r="E29" s="108"/>
      <c r="F29" s="108"/>
      <c r="G29" s="108"/>
      <c r="H29" s="160"/>
    </row>
    <row r="30" spans="1:8" ht="23.25" x14ac:dyDescent="0.2">
      <c r="A30" s="91"/>
      <c r="B30" s="104"/>
      <c r="C30" s="110" t="s">
        <v>77</v>
      </c>
      <c r="D30" s="104"/>
      <c r="E30" s="112"/>
      <c r="F30" s="112"/>
      <c r="G30" s="106"/>
      <c r="H30" s="161"/>
    </row>
    <row r="31" spans="1:8" ht="23.25" x14ac:dyDescent="0.2">
      <c r="A31" s="91"/>
      <c r="B31" s="104"/>
      <c r="C31" s="110"/>
      <c r="D31" s="104"/>
      <c r="E31" s="112"/>
      <c r="F31" s="112"/>
      <c r="G31" s="112"/>
      <c r="H31" s="162"/>
    </row>
    <row r="32" spans="1:8" ht="23.25" x14ac:dyDescent="0.2">
      <c r="A32" s="91"/>
      <c r="B32" s="104"/>
      <c r="C32" s="110" t="s">
        <v>78</v>
      </c>
      <c r="D32" s="104"/>
      <c r="E32" s="113">
        <v>0.19</v>
      </c>
      <c r="F32" s="113"/>
      <c r="G32" s="106"/>
      <c r="H32" s="162">
        <f ca="1">+ROUND((H$26*$H32),0)</f>
        <v>1289109</v>
      </c>
    </row>
    <row r="33" spans="1:8" ht="23.25" x14ac:dyDescent="0.2">
      <c r="A33" s="91"/>
      <c r="B33" s="104"/>
      <c r="C33" s="110"/>
      <c r="D33" s="104"/>
      <c r="E33" s="106"/>
      <c r="F33" s="106"/>
      <c r="G33" s="106"/>
      <c r="H33" s="162"/>
    </row>
    <row r="34" spans="1:8" ht="27" thickBot="1" x14ac:dyDescent="0.25">
      <c r="A34" s="99"/>
      <c r="B34" s="99"/>
      <c r="C34" s="114" t="s">
        <v>79</v>
      </c>
      <c r="D34" s="99"/>
      <c r="E34" s="102"/>
      <c r="F34" s="102"/>
      <c r="G34" s="102">
        <f>+G22+G28+G32</f>
        <v>0</v>
      </c>
      <c r="H34" s="158">
        <f>H22+H28</f>
        <v>139908780</v>
      </c>
    </row>
    <row r="35" spans="1:8" x14ac:dyDescent="0.2">
      <c r="A35" s="115"/>
      <c r="B35" s="116"/>
      <c r="C35" s="117"/>
      <c r="D35" s="117"/>
      <c r="E35" s="117"/>
      <c r="F35" s="118"/>
      <c r="G35" s="119"/>
      <c r="H35" s="120"/>
    </row>
    <row r="36" spans="1:8" x14ac:dyDescent="0.2">
      <c r="A36" s="74"/>
      <c r="B36" s="75"/>
      <c r="C36" s="14"/>
      <c r="D36" s="14"/>
      <c r="E36" s="14"/>
      <c r="F36" s="14"/>
      <c r="G36" s="1"/>
      <c r="H36" s="76"/>
    </row>
    <row r="37" spans="1:8" x14ac:dyDescent="0.2">
      <c r="A37" s="74"/>
      <c r="B37" s="77"/>
      <c r="C37" s="1"/>
      <c r="D37" s="1"/>
      <c r="E37" s="14"/>
      <c r="F37" s="14"/>
      <c r="G37" s="1"/>
      <c r="H37" s="78"/>
    </row>
    <row r="38" spans="1:8" ht="18" x14ac:dyDescent="0.2">
      <c r="A38" s="70"/>
      <c r="B38" s="14"/>
      <c r="C38" s="1"/>
      <c r="D38" s="1"/>
      <c r="E38" s="1"/>
      <c r="F38" s="71"/>
      <c r="G38" s="72"/>
      <c r="H38" s="121"/>
    </row>
    <row r="39" spans="1:8" ht="16.5" thickBot="1" x14ac:dyDescent="0.25">
      <c r="A39" s="122"/>
      <c r="B39" s="123"/>
      <c r="C39" s="123"/>
      <c r="D39" s="124"/>
      <c r="E39" s="124"/>
      <c r="F39" s="124"/>
      <c r="G39" s="124"/>
      <c r="H39" s="125"/>
    </row>
    <row r="40" spans="1:8" ht="43.5" customHeight="1" x14ac:dyDescent="0.2">
      <c r="A40" s="126" t="s">
        <v>80</v>
      </c>
      <c r="B40" s="176" t="s">
        <v>81</v>
      </c>
      <c r="C40" s="176"/>
      <c r="D40" s="127" t="s">
        <v>155</v>
      </c>
      <c r="E40" s="176" t="s">
        <v>82</v>
      </c>
      <c r="F40" s="176"/>
      <c r="G40" s="128"/>
      <c r="H40" s="129"/>
    </row>
    <row r="41" spans="1:8" ht="32.25" customHeight="1" thickBot="1" x14ac:dyDescent="0.25">
      <c r="A41" s="122" t="s">
        <v>83</v>
      </c>
      <c r="B41" s="130"/>
      <c r="C41" s="131"/>
      <c r="D41" s="132" t="s">
        <v>83</v>
      </c>
      <c r="E41" s="177" t="s">
        <v>156</v>
      </c>
      <c r="F41" s="177"/>
      <c r="G41" s="133"/>
      <c r="H41" s="134"/>
    </row>
    <row r="42" spans="1:8" ht="20.25" x14ac:dyDescent="0.2">
      <c r="A42" s="135"/>
      <c r="B42" s="136"/>
      <c r="C42" s="137"/>
      <c r="D42" s="136"/>
      <c r="E42" s="136"/>
      <c r="F42" s="136"/>
      <c r="G42" s="136"/>
      <c r="H42" s="138"/>
    </row>
    <row r="43" spans="1:8" ht="20.25" x14ac:dyDescent="0.2">
      <c r="A43" s="135"/>
      <c r="B43" s="136"/>
      <c r="C43" s="137"/>
      <c r="D43" s="136"/>
      <c r="E43" s="136"/>
      <c r="F43" s="136"/>
      <c r="G43" s="136"/>
      <c r="H43" s="138"/>
    </row>
    <row r="44" spans="1:8" ht="20.25" x14ac:dyDescent="0.2">
      <c r="A44" s="135"/>
      <c r="B44" s="136"/>
      <c r="C44" s="137"/>
      <c r="D44" s="136"/>
      <c r="E44" s="136"/>
      <c r="F44" s="136"/>
      <c r="G44" s="136"/>
      <c r="H44" s="138"/>
    </row>
    <row r="45" spans="1:8" ht="18" x14ac:dyDescent="0.2">
      <c r="A45" s="135"/>
      <c r="B45" s="136"/>
      <c r="C45" s="137"/>
      <c r="D45" s="136"/>
      <c r="E45" s="136"/>
      <c r="F45" s="136"/>
      <c r="G45" s="136"/>
      <c r="H45" s="139"/>
    </row>
    <row r="46" spans="1:8" x14ac:dyDescent="0.2">
      <c r="A46" s="135"/>
      <c r="H46" s="143"/>
    </row>
    <row r="47" spans="1:8" x14ac:dyDescent="0.2">
      <c r="A47" s="135"/>
      <c r="H47" s="143"/>
    </row>
    <row r="48" spans="1:8" x14ac:dyDescent="0.2">
      <c r="A48" s="135"/>
      <c r="H48" s="143"/>
    </row>
    <row r="49" spans="1:8" x14ac:dyDescent="0.2">
      <c r="A49" s="135"/>
      <c r="H49" s="143"/>
    </row>
    <row r="50" spans="1:8" x14ac:dyDescent="0.2">
      <c r="A50" s="135"/>
      <c r="H50" s="143"/>
    </row>
    <row r="51" spans="1:8" x14ac:dyDescent="0.2">
      <c r="A51" s="135"/>
      <c r="H51" s="143"/>
    </row>
    <row r="52" spans="1:8" x14ac:dyDescent="0.2">
      <c r="A52" s="135"/>
      <c r="H52" s="144"/>
    </row>
    <row r="53" spans="1:8" x14ac:dyDescent="0.2">
      <c r="A53" s="135"/>
      <c r="H53" s="143"/>
    </row>
    <row r="54" spans="1:8" x14ac:dyDescent="0.2">
      <c r="A54" s="135"/>
      <c r="H54" s="143"/>
    </row>
    <row r="55" spans="1:8" x14ac:dyDescent="0.2">
      <c r="A55" s="135"/>
      <c r="H55" s="143"/>
    </row>
    <row r="56" spans="1:8" x14ac:dyDescent="0.2">
      <c r="A56" s="135"/>
      <c r="H56" s="143"/>
    </row>
    <row r="57" spans="1:8" x14ac:dyDescent="0.2">
      <c r="A57" s="135"/>
      <c r="H57" s="143"/>
    </row>
    <row r="58" spans="1:8" x14ac:dyDescent="0.2">
      <c r="A58" s="135"/>
      <c r="H58" s="143"/>
    </row>
    <row r="59" spans="1:8" x14ac:dyDescent="0.2">
      <c r="A59" s="135"/>
      <c r="H59" s="143"/>
    </row>
    <row r="60" spans="1:8" x14ac:dyDescent="0.2">
      <c r="A60" s="135"/>
      <c r="H60" s="143"/>
    </row>
    <row r="61" spans="1:8" x14ac:dyDescent="0.2">
      <c r="A61" s="135"/>
      <c r="H61" s="143"/>
    </row>
    <row r="62" spans="1:8" x14ac:dyDescent="0.2">
      <c r="A62" s="135"/>
      <c r="H62" s="143"/>
    </row>
    <row r="63" spans="1:8" x14ac:dyDescent="0.2">
      <c r="A63" s="135"/>
      <c r="H63" s="143"/>
    </row>
    <row r="64" spans="1:8" x14ac:dyDescent="0.2">
      <c r="A64" s="135"/>
      <c r="H64" s="143"/>
    </row>
    <row r="65" spans="1:8" x14ac:dyDescent="0.2">
      <c r="A65" s="135"/>
      <c r="H65" s="143"/>
    </row>
    <row r="66" spans="1:8" x14ac:dyDescent="0.2">
      <c r="A66" s="135"/>
      <c r="H66" s="143"/>
    </row>
    <row r="67" spans="1:8" x14ac:dyDescent="0.2">
      <c r="A67" s="135"/>
      <c r="H67" s="143"/>
    </row>
    <row r="68" spans="1:8" x14ac:dyDescent="0.2">
      <c r="A68" s="135"/>
      <c r="H68" s="143"/>
    </row>
    <row r="69" spans="1:8" x14ac:dyDescent="0.2">
      <c r="A69" s="135"/>
      <c r="H69" s="143"/>
    </row>
    <row r="70" spans="1:8" x14ac:dyDescent="0.2">
      <c r="A70" s="135"/>
      <c r="H70" s="143"/>
    </row>
    <row r="71" spans="1:8" x14ac:dyDescent="0.2">
      <c r="A71" s="135"/>
      <c r="H71" s="143"/>
    </row>
    <row r="72" spans="1:8" x14ac:dyDescent="0.2">
      <c r="A72" s="135"/>
      <c r="H72" s="143"/>
    </row>
    <row r="73" spans="1:8" x14ac:dyDescent="0.2">
      <c r="A73" s="135"/>
      <c r="H73" s="143"/>
    </row>
    <row r="74" spans="1:8" x14ac:dyDescent="0.2">
      <c r="A74" s="135"/>
      <c r="H74" s="143"/>
    </row>
    <row r="75" spans="1:8" x14ac:dyDescent="0.2">
      <c r="A75" s="135"/>
      <c r="H75" s="143"/>
    </row>
    <row r="76" spans="1:8" x14ac:dyDescent="0.2">
      <c r="A76" s="135"/>
      <c r="H76" s="143"/>
    </row>
    <row r="77" spans="1:8" x14ac:dyDescent="0.2">
      <c r="A77" s="135"/>
      <c r="H77" s="143"/>
    </row>
    <row r="78" spans="1:8" x14ac:dyDescent="0.2">
      <c r="A78" s="135"/>
      <c r="H78" s="143"/>
    </row>
    <row r="79" spans="1:8" x14ac:dyDescent="0.2">
      <c r="A79" s="135"/>
      <c r="H79" s="143"/>
    </row>
    <row r="80" spans="1:8" x14ac:dyDescent="0.2">
      <c r="A80" s="135"/>
      <c r="H80" s="143"/>
    </row>
    <row r="81" spans="1:8" x14ac:dyDescent="0.2">
      <c r="A81" s="135"/>
      <c r="H81" s="143"/>
    </row>
    <row r="82" spans="1:8" x14ac:dyDescent="0.2">
      <c r="A82" s="135"/>
      <c r="H82" s="143"/>
    </row>
    <row r="83" spans="1:8" x14ac:dyDescent="0.2">
      <c r="A83" s="135"/>
      <c r="H83" s="143"/>
    </row>
    <row r="84" spans="1:8" x14ac:dyDescent="0.2">
      <c r="A84" s="135"/>
      <c r="H84" s="143"/>
    </row>
    <row r="85" spans="1:8" x14ac:dyDescent="0.2">
      <c r="A85" s="135"/>
      <c r="H85" s="143"/>
    </row>
    <row r="86" spans="1:8" x14ac:dyDescent="0.2">
      <c r="A86" s="135"/>
      <c r="H86" s="143"/>
    </row>
    <row r="87" spans="1:8" x14ac:dyDescent="0.2">
      <c r="A87" s="135"/>
      <c r="H87" s="143"/>
    </row>
    <row r="88" spans="1:8" x14ac:dyDescent="0.2">
      <c r="A88" s="135"/>
      <c r="H88" s="143"/>
    </row>
    <row r="89" spans="1:8" x14ac:dyDescent="0.2">
      <c r="A89" s="135"/>
      <c r="H89" s="143"/>
    </row>
    <row r="90" spans="1:8" x14ac:dyDescent="0.2">
      <c r="A90" s="135"/>
      <c r="H90" s="143"/>
    </row>
    <row r="91" spans="1:8" x14ac:dyDescent="0.2">
      <c r="A91" s="135"/>
      <c r="H91" s="143"/>
    </row>
    <row r="92" spans="1:8" x14ac:dyDescent="0.2">
      <c r="A92" s="135"/>
      <c r="H92" s="143"/>
    </row>
    <row r="93" spans="1:8" x14ac:dyDescent="0.2">
      <c r="A93" s="135"/>
      <c r="H93" s="143"/>
    </row>
    <row r="94" spans="1:8" x14ac:dyDescent="0.2">
      <c r="A94" s="135"/>
      <c r="H94" s="143"/>
    </row>
    <row r="95" spans="1:8" x14ac:dyDescent="0.2">
      <c r="A95" s="135"/>
      <c r="H95" s="143"/>
    </row>
    <row r="96" spans="1:8" x14ac:dyDescent="0.2">
      <c r="A96" s="135"/>
      <c r="H96" s="143"/>
    </row>
    <row r="97" spans="1:8" x14ac:dyDescent="0.2">
      <c r="A97" s="135"/>
      <c r="H97" s="143"/>
    </row>
    <row r="98" spans="1:8" x14ac:dyDescent="0.2">
      <c r="A98" s="135"/>
      <c r="H98" s="143"/>
    </row>
    <row r="99" spans="1:8" x14ac:dyDescent="0.2">
      <c r="A99" s="135"/>
      <c r="H99" s="143"/>
    </row>
    <row r="100" spans="1:8" x14ac:dyDescent="0.2">
      <c r="A100" s="135"/>
      <c r="H100" s="143"/>
    </row>
    <row r="101" spans="1:8" x14ac:dyDescent="0.2">
      <c r="A101" s="135"/>
      <c r="H101" s="143"/>
    </row>
    <row r="102" spans="1:8" x14ac:dyDescent="0.2">
      <c r="A102" s="135"/>
      <c r="H102" s="143"/>
    </row>
    <row r="103" spans="1:8" x14ac:dyDescent="0.2">
      <c r="A103" s="135"/>
      <c r="H103" s="143"/>
    </row>
    <row r="104" spans="1:8" x14ac:dyDescent="0.2">
      <c r="A104" s="135"/>
      <c r="H104" s="143"/>
    </row>
    <row r="105" spans="1:8" x14ac:dyDescent="0.2">
      <c r="A105" s="135"/>
      <c r="H105" s="143"/>
    </row>
    <row r="106" spans="1:8" x14ac:dyDescent="0.2">
      <c r="A106" s="135"/>
      <c r="H106" s="143"/>
    </row>
    <row r="107" spans="1:8" x14ac:dyDescent="0.2">
      <c r="A107" s="135"/>
      <c r="H107" s="143"/>
    </row>
    <row r="108" spans="1:8" x14ac:dyDescent="0.2">
      <c r="A108" s="135"/>
      <c r="H108" s="143"/>
    </row>
    <row r="109" spans="1:8" x14ac:dyDescent="0.2">
      <c r="A109" s="135"/>
      <c r="H109" s="143"/>
    </row>
    <row r="110" spans="1:8" x14ac:dyDescent="0.2">
      <c r="A110" s="135"/>
      <c r="H110" s="143"/>
    </row>
    <row r="111" spans="1:8" x14ac:dyDescent="0.2">
      <c r="A111" s="135"/>
      <c r="H111" s="143"/>
    </row>
    <row r="112" spans="1:8" x14ac:dyDescent="0.2">
      <c r="A112" s="135"/>
      <c r="H112" s="143"/>
    </row>
    <row r="113" spans="1:8" x14ac:dyDescent="0.2">
      <c r="A113" s="135"/>
      <c r="H113" s="143"/>
    </row>
    <row r="114" spans="1:8" x14ac:dyDescent="0.2">
      <c r="A114" s="135"/>
      <c r="H114" s="143"/>
    </row>
    <row r="115" spans="1:8" x14ac:dyDescent="0.2">
      <c r="A115" s="135"/>
      <c r="H115" s="143"/>
    </row>
    <row r="116" spans="1:8" x14ac:dyDescent="0.2">
      <c r="A116" s="135"/>
      <c r="H116" s="143"/>
    </row>
    <row r="117" spans="1:8" x14ac:dyDescent="0.2">
      <c r="A117" s="135"/>
      <c r="H117" s="143"/>
    </row>
    <row r="118" spans="1:8" x14ac:dyDescent="0.2">
      <c r="A118" s="135"/>
      <c r="H118" s="143"/>
    </row>
    <row r="119" spans="1:8" x14ac:dyDescent="0.2">
      <c r="A119" s="135"/>
      <c r="H119" s="143"/>
    </row>
    <row r="120" spans="1:8" x14ac:dyDescent="0.2">
      <c r="A120" s="135"/>
      <c r="H120" s="143"/>
    </row>
    <row r="121" spans="1:8" x14ac:dyDescent="0.2">
      <c r="A121" s="135"/>
      <c r="H121" s="143"/>
    </row>
    <row r="122" spans="1:8" x14ac:dyDescent="0.2">
      <c r="A122" s="135"/>
      <c r="H122" s="143"/>
    </row>
    <row r="123" spans="1:8" x14ac:dyDescent="0.2">
      <c r="A123" s="135"/>
      <c r="H123" s="143"/>
    </row>
    <row r="124" spans="1:8" x14ac:dyDescent="0.2">
      <c r="A124" s="135"/>
      <c r="H124" s="143"/>
    </row>
    <row r="125" spans="1:8" x14ac:dyDescent="0.2">
      <c r="A125" s="135"/>
      <c r="H125" s="143"/>
    </row>
    <row r="126" spans="1:8" x14ac:dyDescent="0.2">
      <c r="A126" s="135"/>
      <c r="H126" s="143"/>
    </row>
    <row r="127" spans="1:8" x14ac:dyDescent="0.2">
      <c r="A127" s="135"/>
      <c r="H127" s="143"/>
    </row>
    <row r="128" spans="1:8" x14ac:dyDescent="0.2">
      <c r="A128" s="135"/>
      <c r="H128" s="143"/>
    </row>
    <row r="129" spans="1:8" x14ac:dyDescent="0.2">
      <c r="A129" s="135"/>
      <c r="H129" s="143"/>
    </row>
    <row r="130" spans="1:8" x14ac:dyDescent="0.2">
      <c r="A130" s="135"/>
      <c r="H130" s="143"/>
    </row>
    <row r="131" spans="1:8" x14ac:dyDescent="0.2">
      <c r="A131" s="135"/>
      <c r="H131" s="143"/>
    </row>
    <row r="132" spans="1:8" x14ac:dyDescent="0.2">
      <c r="A132" s="135"/>
      <c r="H132" s="143"/>
    </row>
    <row r="133" spans="1:8" x14ac:dyDescent="0.2">
      <c r="A133" s="135"/>
      <c r="H133" s="143"/>
    </row>
    <row r="134" spans="1:8" x14ac:dyDescent="0.2">
      <c r="A134" s="135"/>
      <c r="H134" s="143"/>
    </row>
    <row r="135" spans="1:8" x14ac:dyDescent="0.2">
      <c r="A135" s="135"/>
      <c r="H135" s="143"/>
    </row>
    <row r="136" spans="1:8" x14ac:dyDescent="0.2">
      <c r="A136" s="135"/>
      <c r="H136" s="143"/>
    </row>
    <row r="137" spans="1:8" x14ac:dyDescent="0.2">
      <c r="A137" s="135"/>
      <c r="H137" s="143"/>
    </row>
    <row r="138" spans="1:8" x14ac:dyDescent="0.2">
      <c r="A138" s="135"/>
      <c r="H138" s="143"/>
    </row>
    <row r="139" spans="1:8" x14ac:dyDescent="0.2">
      <c r="A139" s="135"/>
      <c r="H139" s="143"/>
    </row>
    <row r="140" spans="1:8" x14ac:dyDescent="0.2">
      <c r="A140" s="135"/>
      <c r="H140" s="143"/>
    </row>
    <row r="141" spans="1:8" x14ac:dyDescent="0.2">
      <c r="A141" s="135"/>
      <c r="H141" s="143"/>
    </row>
    <row r="142" spans="1:8" x14ac:dyDescent="0.2">
      <c r="A142" s="135"/>
      <c r="H142" s="143"/>
    </row>
    <row r="143" spans="1:8" x14ac:dyDescent="0.2">
      <c r="A143" s="135"/>
      <c r="H143" s="143"/>
    </row>
    <row r="144" spans="1:8" x14ac:dyDescent="0.2">
      <c r="A144" s="135"/>
      <c r="H144" s="143"/>
    </row>
    <row r="145" spans="1:8" x14ac:dyDescent="0.2">
      <c r="A145" s="135"/>
      <c r="H145" s="143"/>
    </row>
    <row r="146" spans="1:8" x14ac:dyDescent="0.2">
      <c r="A146" s="135"/>
      <c r="H146" s="143"/>
    </row>
    <row r="147" spans="1:8" x14ac:dyDescent="0.2">
      <c r="A147" s="135"/>
      <c r="H147" s="143"/>
    </row>
    <row r="148" spans="1:8" x14ac:dyDescent="0.2">
      <c r="A148" s="135"/>
      <c r="H148" s="143"/>
    </row>
    <row r="149" spans="1:8" x14ac:dyDescent="0.2">
      <c r="A149" s="135"/>
      <c r="H149" s="143"/>
    </row>
    <row r="150" spans="1:8" x14ac:dyDescent="0.2">
      <c r="A150" s="135"/>
      <c r="H150" s="143"/>
    </row>
    <row r="151" spans="1:8" x14ac:dyDescent="0.2">
      <c r="A151" s="135"/>
      <c r="H151" s="143"/>
    </row>
    <row r="152" spans="1:8" x14ac:dyDescent="0.2">
      <c r="A152" s="135"/>
      <c r="H152" s="143"/>
    </row>
    <row r="153" spans="1:8" x14ac:dyDescent="0.2">
      <c r="A153" s="135"/>
      <c r="H153" s="143"/>
    </row>
    <row r="154" spans="1:8" x14ac:dyDescent="0.2">
      <c r="A154" s="135"/>
      <c r="H154" s="143"/>
    </row>
    <row r="155" spans="1:8" x14ac:dyDescent="0.2">
      <c r="A155" s="135"/>
      <c r="H155" s="143"/>
    </row>
    <row r="156" spans="1:8" x14ac:dyDescent="0.2">
      <c r="A156" s="135"/>
      <c r="H156" s="143"/>
    </row>
    <row r="157" spans="1:8" x14ac:dyDescent="0.2">
      <c r="A157" s="135"/>
      <c r="H157" s="143"/>
    </row>
    <row r="158" spans="1:8" x14ac:dyDescent="0.2">
      <c r="A158" s="135"/>
      <c r="H158" s="143"/>
    </row>
    <row r="159" spans="1:8" x14ac:dyDescent="0.2">
      <c r="A159" s="135"/>
      <c r="H159" s="143"/>
    </row>
    <row r="160" spans="1:8" x14ac:dyDescent="0.2">
      <c r="A160" s="135"/>
      <c r="H160" s="143"/>
    </row>
    <row r="161" spans="1:8" x14ac:dyDescent="0.2">
      <c r="A161" s="135"/>
      <c r="H161" s="143"/>
    </row>
    <row r="162" spans="1:8" x14ac:dyDescent="0.2">
      <c r="A162" s="135"/>
      <c r="H162" s="143"/>
    </row>
    <row r="163" spans="1:8" x14ac:dyDescent="0.2">
      <c r="A163" s="135"/>
      <c r="H163" s="143"/>
    </row>
    <row r="164" spans="1:8" x14ac:dyDescent="0.2">
      <c r="A164" s="135"/>
      <c r="H164" s="143"/>
    </row>
    <row r="165" spans="1:8" x14ac:dyDescent="0.2">
      <c r="A165" s="135"/>
      <c r="H165" s="143"/>
    </row>
    <row r="166" spans="1:8" x14ac:dyDescent="0.2">
      <c r="A166" s="135"/>
      <c r="H166" s="143"/>
    </row>
    <row r="167" spans="1:8" x14ac:dyDescent="0.2">
      <c r="A167" s="135"/>
      <c r="H167" s="143"/>
    </row>
    <row r="168" spans="1:8" x14ac:dyDescent="0.2">
      <c r="A168" s="135"/>
      <c r="H168" s="143"/>
    </row>
    <row r="169" spans="1:8" x14ac:dyDescent="0.2">
      <c r="A169" s="135"/>
      <c r="H169" s="143"/>
    </row>
    <row r="170" spans="1:8" x14ac:dyDescent="0.2">
      <c r="A170" s="135"/>
      <c r="H170" s="143"/>
    </row>
    <row r="171" spans="1:8" x14ac:dyDescent="0.2">
      <c r="A171" s="135"/>
      <c r="H171" s="143"/>
    </row>
    <row r="172" spans="1:8" x14ac:dyDescent="0.2">
      <c r="A172" s="135"/>
      <c r="H172" s="143"/>
    </row>
    <row r="173" spans="1:8" x14ac:dyDescent="0.2">
      <c r="A173" s="135"/>
      <c r="H173" s="143"/>
    </row>
    <row r="174" spans="1:8" x14ac:dyDescent="0.2">
      <c r="A174" s="135"/>
      <c r="H174" s="143"/>
    </row>
    <row r="175" spans="1:8" x14ac:dyDescent="0.2">
      <c r="A175" s="135"/>
      <c r="H175" s="143"/>
    </row>
    <row r="176" spans="1:8" x14ac:dyDescent="0.2">
      <c r="A176" s="135"/>
      <c r="H176" s="143"/>
    </row>
    <row r="177" spans="1:8" x14ac:dyDescent="0.2">
      <c r="A177" s="135"/>
      <c r="H177" s="143"/>
    </row>
    <row r="178" spans="1:8" x14ac:dyDescent="0.2">
      <c r="A178" s="135"/>
      <c r="H178" s="143"/>
    </row>
    <row r="179" spans="1:8" x14ac:dyDescent="0.2">
      <c r="A179" s="135"/>
      <c r="H179" s="143"/>
    </row>
    <row r="180" spans="1:8" x14ac:dyDescent="0.2">
      <c r="A180" s="135"/>
      <c r="H180" s="143"/>
    </row>
    <row r="181" spans="1:8" x14ac:dyDescent="0.2">
      <c r="A181" s="135"/>
      <c r="H181" s="143"/>
    </row>
    <row r="182" spans="1:8" x14ac:dyDescent="0.2">
      <c r="A182" s="135"/>
      <c r="H182" s="143"/>
    </row>
    <row r="183" spans="1:8" x14ac:dyDescent="0.2">
      <c r="A183" s="135"/>
      <c r="H183" s="143"/>
    </row>
    <row r="184" spans="1:8" x14ac:dyDescent="0.2">
      <c r="A184" s="135"/>
      <c r="H184" s="143"/>
    </row>
    <row r="185" spans="1:8" x14ac:dyDescent="0.2">
      <c r="A185" s="135"/>
      <c r="H185" s="143"/>
    </row>
    <row r="186" spans="1:8" x14ac:dyDescent="0.2">
      <c r="A186" s="135"/>
      <c r="H186" s="143"/>
    </row>
    <row r="187" spans="1:8" x14ac:dyDescent="0.2">
      <c r="A187" s="135"/>
      <c r="H187" s="143"/>
    </row>
    <row r="188" spans="1:8" x14ac:dyDescent="0.2">
      <c r="A188" s="135"/>
      <c r="H188" s="143"/>
    </row>
    <row r="189" spans="1:8" x14ac:dyDescent="0.2">
      <c r="A189" s="135"/>
      <c r="H189" s="143"/>
    </row>
    <row r="190" spans="1:8" x14ac:dyDescent="0.2">
      <c r="A190" s="135"/>
      <c r="H190" s="143"/>
    </row>
    <row r="191" spans="1:8" x14ac:dyDescent="0.2">
      <c r="A191" s="135"/>
      <c r="H191" s="143"/>
    </row>
    <row r="192" spans="1:8" x14ac:dyDescent="0.2">
      <c r="A192" s="135"/>
      <c r="H192" s="143"/>
    </row>
    <row r="193" spans="1:8" x14ac:dyDescent="0.2">
      <c r="A193" s="135"/>
      <c r="H193" s="143"/>
    </row>
    <row r="194" spans="1:8" x14ac:dyDescent="0.2">
      <c r="A194" s="135"/>
      <c r="H194" s="143"/>
    </row>
    <row r="195" spans="1:8" x14ac:dyDescent="0.2">
      <c r="A195" s="135"/>
      <c r="H195" s="143"/>
    </row>
    <row r="196" spans="1:8" x14ac:dyDescent="0.2">
      <c r="A196" s="135"/>
      <c r="H196" s="143"/>
    </row>
    <row r="197" spans="1:8" x14ac:dyDescent="0.2">
      <c r="A197" s="135"/>
      <c r="H197" s="143"/>
    </row>
    <row r="198" spans="1:8" x14ac:dyDescent="0.2">
      <c r="A198" s="135"/>
      <c r="H198" s="143"/>
    </row>
    <row r="199" spans="1:8" x14ac:dyDescent="0.2">
      <c r="A199" s="135"/>
      <c r="H199" s="143"/>
    </row>
    <row r="200" spans="1:8" x14ac:dyDescent="0.2">
      <c r="A200" s="135"/>
      <c r="H200" s="143"/>
    </row>
    <row r="201" spans="1:8" x14ac:dyDescent="0.2">
      <c r="A201" s="135"/>
      <c r="H201" s="143"/>
    </row>
    <row r="202" spans="1:8" x14ac:dyDescent="0.2">
      <c r="A202" s="135"/>
      <c r="H202" s="143"/>
    </row>
    <row r="203" spans="1:8" x14ac:dyDescent="0.2">
      <c r="A203" s="135"/>
      <c r="H203" s="143"/>
    </row>
    <row r="204" spans="1:8" x14ac:dyDescent="0.2">
      <c r="A204" s="135"/>
      <c r="H204" s="143"/>
    </row>
    <row r="205" spans="1:8" x14ac:dyDescent="0.2">
      <c r="A205" s="135"/>
      <c r="H205" s="143"/>
    </row>
    <row r="206" spans="1:8" x14ac:dyDescent="0.2">
      <c r="A206" s="135"/>
      <c r="H206" s="143"/>
    </row>
    <row r="207" spans="1:8" x14ac:dyDescent="0.2">
      <c r="A207" s="135"/>
      <c r="H207" s="143"/>
    </row>
    <row r="208" spans="1:8" x14ac:dyDescent="0.2">
      <c r="A208" s="135"/>
      <c r="H208" s="143"/>
    </row>
    <row r="209" spans="1:8" x14ac:dyDescent="0.2">
      <c r="A209" s="135"/>
      <c r="H209" s="143"/>
    </row>
    <row r="210" spans="1:8" x14ac:dyDescent="0.2">
      <c r="A210" s="135"/>
      <c r="H210" s="143"/>
    </row>
    <row r="211" spans="1:8" x14ac:dyDescent="0.2">
      <c r="A211" s="135"/>
      <c r="H211" s="143"/>
    </row>
    <row r="212" spans="1:8" x14ac:dyDescent="0.2">
      <c r="A212" s="135"/>
      <c r="H212" s="143"/>
    </row>
    <row r="213" spans="1:8" x14ac:dyDescent="0.2">
      <c r="A213" s="135"/>
      <c r="H213" s="143"/>
    </row>
    <row r="214" spans="1:8" x14ac:dyDescent="0.2">
      <c r="A214" s="135"/>
      <c r="H214" s="143"/>
    </row>
    <row r="215" spans="1:8" x14ac:dyDescent="0.2">
      <c r="A215" s="135"/>
      <c r="H215" s="143"/>
    </row>
    <row r="216" spans="1:8" x14ac:dyDescent="0.2">
      <c r="A216" s="135"/>
      <c r="H216" s="143"/>
    </row>
    <row r="217" spans="1:8" x14ac:dyDescent="0.2">
      <c r="A217" s="135"/>
      <c r="H217" s="143"/>
    </row>
    <row r="218" spans="1:8" x14ac:dyDescent="0.2">
      <c r="A218" s="135"/>
      <c r="H218" s="143"/>
    </row>
    <row r="219" spans="1:8" x14ac:dyDescent="0.2">
      <c r="A219" s="135"/>
      <c r="H219" s="143"/>
    </row>
    <row r="220" spans="1:8" x14ac:dyDescent="0.2">
      <c r="A220" s="135"/>
      <c r="H220" s="143"/>
    </row>
    <row r="221" spans="1:8" x14ac:dyDescent="0.2">
      <c r="A221" s="135"/>
      <c r="H221" s="143"/>
    </row>
    <row r="222" spans="1:8" x14ac:dyDescent="0.2">
      <c r="A222" s="135"/>
      <c r="H222" s="143"/>
    </row>
    <row r="223" spans="1:8" x14ac:dyDescent="0.2">
      <c r="A223" s="135"/>
      <c r="H223" s="143"/>
    </row>
    <row r="224" spans="1:8" x14ac:dyDescent="0.2">
      <c r="A224" s="135"/>
      <c r="H224" s="143"/>
    </row>
    <row r="225" spans="1:8" x14ac:dyDescent="0.2">
      <c r="A225" s="135"/>
      <c r="H225" s="143"/>
    </row>
    <row r="226" spans="1:8" x14ac:dyDescent="0.2">
      <c r="A226" s="135"/>
      <c r="H226" s="143"/>
    </row>
    <row r="227" spans="1:8" x14ac:dyDescent="0.2">
      <c r="A227" s="135"/>
      <c r="H227" s="143"/>
    </row>
    <row r="228" spans="1:8" x14ac:dyDescent="0.2">
      <c r="A228" s="135"/>
      <c r="H228" s="143"/>
    </row>
    <row r="229" spans="1:8" x14ac:dyDescent="0.2">
      <c r="A229" s="135"/>
      <c r="H229" s="143"/>
    </row>
    <row r="230" spans="1:8" x14ac:dyDescent="0.2">
      <c r="A230" s="135"/>
      <c r="H230" s="143"/>
    </row>
    <row r="231" spans="1:8" x14ac:dyDescent="0.2">
      <c r="A231" s="135"/>
      <c r="H231" s="143"/>
    </row>
    <row r="232" spans="1:8" x14ac:dyDescent="0.2">
      <c r="A232" s="135"/>
      <c r="H232" s="143"/>
    </row>
    <row r="233" spans="1:8" x14ac:dyDescent="0.2">
      <c r="A233" s="135"/>
      <c r="H233" s="143"/>
    </row>
    <row r="234" spans="1:8" x14ac:dyDescent="0.2">
      <c r="A234" s="135"/>
      <c r="H234" s="143"/>
    </row>
    <row r="235" spans="1:8" x14ac:dyDescent="0.2">
      <c r="A235" s="135"/>
      <c r="H235" s="143"/>
    </row>
    <row r="236" spans="1:8" x14ac:dyDescent="0.2">
      <c r="A236" s="135"/>
      <c r="H236" s="143"/>
    </row>
    <row r="237" spans="1:8" x14ac:dyDescent="0.2">
      <c r="A237" s="135"/>
      <c r="H237" s="143"/>
    </row>
    <row r="238" spans="1:8" x14ac:dyDescent="0.2">
      <c r="A238" s="135"/>
      <c r="H238" s="143"/>
    </row>
    <row r="239" spans="1:8" x14ac:dyDescent="0.2">
      <c r="A239" s="135"/>
      <c r="H239" s="143"/>
    </row>
    <row r="240" spans="1:8" x14ac:dyDescent="0.2">
      <c r="A240" s="135"/>
      <c r="H240" s="143"/>
    </row>
    <row r="241" spans="1:8" x14ac:dyDescent="0.2">
      <c r="A241" s="135"/>
      <c r="H241" s="143"/>
    </row>
    <row r="242" spans="1:8" x14ac:dyDescent="0.2">
      <c r="A242" s="135"/>
      <c r="H242" s="143"/>
    </row>
    <row r="243" spans="1:8" x14ac:dyDescent="0.2">
      <c r="A243" s="135"/>
      <c r="H243" s="143"/>
    </row>
    <row r="244" spans="1:8" x14ac:dyDescent="0.2">
      <c r="A244" s="135"/>
      <c r="H244" s="143"/>
    </row>
    <row r="245" spans="1:8" x14ac:dyDescent="0.2">
      <c r="A245" s="135"/>
      <c r="H245" s="143"/>
    </row>
    <row r="246" spans="1:8" x14ac:dyDescent="0.2">
      <c r="A246" s="135"/>
      <c r="H246" s="143"/>
    </row>
    <row r="247" spans="1:8" x14ac:dyDescent="0.2">
      <c r="A247" s="135"/>
      <c r="H247" s="143"/>
    </row>
    <row r="248" spans="1:8" x14ac:dyDescent="0.2">
      <c r="A248" s="135"/>
      <c r="H248" s="143"/>
    </row>
    <row r="249" spans="1:8" x14ac:dyDescent="0.2">
      <c r="A249" s="135"/>
      <c r="H249" s="143"/>
    </row>
    <row r="250" spans="1:8" x14ac:dyDescent="0.2">
      <c r="A250" s="135"/>
      <c r="H250" s="143"/>
    </row>
    <row r="251" spans="1:8" x14ac:dyDescent="0.2">
      <c r="A251" s="135"/>
      <c r="H251" s="143"/>
    </row>
    <row r="252" spans="1:8" x14ac:dyDescent="0.2">
      <c r="A252" s="135"/>
      <c r="H252" s="143"/>
    </row>
    <row r="253" spans="1:8" x14ac:dyDescent="0.2">
      <c r="A253" s="135"/>
      <c r="H253" s="143"/>
    </row>
    <row r="254" spans="1:8" x14ac:dyDescent="0.2">
      <c r="A254" s="135"/>
      <c r="H254" s="143"/>
    </row>
    <row r="255" spans="1:8" x14ac:dyDescent="0.2">
      <c r="A255" s="135"/>
      <c r="H255" s="143"/>
    </row>
    <row r="256" spans="1:8" x14ac:dyDescent="0.2">
      <c r="A256" s="135"/>
      <c r="H256" s="143"/>
    </row>
    <row r="257" spans="1:8" x14ac:dyDescent="0.2">
      <c r="A257" s="135"/>
      <c r="H257" s="143"/>
    </row>
    <row r="258" spans="1:8" x14ac:dyDescent="0.2">
      <c r="A258" s="135"/>
      <c r="H258" s="143"/>
    </row>
    <row r="259" spans="1:8" x14ac:dyDescent="0.2">
      <c r="A259" s="135"/>
      <c r="H259" s="143"/>
    </row>
    <row r="260" spans="1:8" x14ac:dyDescent="0.2">
      <c r="A260" s="135"/>
      <c r="H260" s="143"/>
    </row>
    <row r="261" spans="1:8" x14ac:dyDescent="0.2">
      <c r="A261" s="135"/>
      <c r="H261" s="143"/>
    </row>
    <row r="262" spans="1:8" x14ac:dyDescent="0.2">
      <c r="A262" s="135"/>
      <c r="H262" s="143"/>
    </row>
    <row r="263" spans="1:8" x14ac:dyDescent="0.2">
      <c r="A263" s="135"/>
      <c r="H263" s="143"/>
    </row>
    <row r="264" spans="1:8" x14ac:dyDescent="0.2">
      <c r="A264" s="135"/>
      <c r="H264" s="143"/>
    </row>
    <row r="265" spans="1:8" x14ac:dyDescent="0.2">
      <c r="A265" s="135"/>
      <c r="H265" s="143"/>
    </row>
    <row r="266" spans="1:8" x14ac:dyDescent="0.2">
      <c r="A266" s="135"/>
      <c r="H266" s="143"/>
    </row>
    <row r="267" spans="1:8" x14ac:dyDescent="0.2">
      <c r="A267" s="135"/>
      <c r="H267" s="143"/>
    </row>
    <row r="268" spans="1:8" x14ac:dyDescent="0.2">
      <c r="A268" s="135"/>
      <c r="H268" s="143"/>
    </row>
    <row r="269" spans="1:8" x14ac:dyDescent="0.2">
      <c r="A269" s="135"/>
      <c r="H269" s="143"/>
    </row>
    <row r="270" spans="1:8" x14ac:dyDescent="0.2">
      <c r="A270" s="135"/>
      <c r="H270" s="143"/>
    </row>
    <row r="271" spans="1:8" x14ac:dyDescent="0.2">
      <c r="A271" s="135"/>
      <c r="H271" s="143"/>
    </row>
    <row r="272" spans="1:8" x14ac:dyDescent="0.2">
      <c r="A272" s="135"/>
      <c r="H272" s="143"/>
    </row>
    <row r="273" spans="1:8" x14ac:dyDescent="0.2">
      <c r="A273" s="135"/>
      <c r="H273" s="143"/>
    </row>
    <row r="274" spans="1:8" x14ac:dyDescent="0.2">
      <c r="A274" s="135"/>
      <c r="H274" s="143"/>
    </row>
    <row r="275" spans="1:8" x14ac:dyDescent="0.2">
      <c r="A275" s="135"/>
      <c r="H275" s="143"/>
    </row>
    <row r="276" spans="1:8" x14ac:dyDescent="0.2">
      <c r="A276" s="135"/>
      <c r="H276" s="143"/>
    </row>
    <row r="277" spans="1:8" x14ac:dyDescent="0.2">
      <c r="A277" s="135"/>
      <c r="H277" s="143"/>
    </row>
    <row r="278" spans="1:8" x14ac:dyDescent="0.2">
      <c r="A278" s="135"/>
      <c r="H278" s="143"/>
    </row>
    <row r="279" spans="1:8" x14ac:dyDescent="0.2">
      <c r="A279" s="135"/>
      <c r="H279" s="143"/>
    </row>
    <row r="280" spans="1:8" x14ac:dyDescent="0.2">
      <c r="A280" s="135"/>
      <c r="H280" s="143"/>
    </row>
    <row r="281" spans="1:8" x14ac:dyDescent="0.2">
      <c r="A281" s="135"/>
      <c r="H281" s="143"/>
    </row>
    <row r="282" spans="1:8" x14ac:dyDescent="0.2">
      <c r="A282" s="135"/>
      <c r="H282" s="143"/>
    </row>
    <row r="283" spans="1:8" x14ac:dyDescent="0.2">
      <c r="A283" s="135"/>
      <c r="H283" s="143"/>
    </row>
    <row r="284" spans="1:8" x14ac:dyDescent="0.2">
      <c r="A284" s="135"/>
      <c r="H284" s="143"/>
    </row>
    <row r="285" spans="1:8" x14ac:dyDescent="0.2">
      <c r="A285" s="135"/>
      <c r="H285" s="143"/>
    </row>
    <row r="286" spans="1:8" x14ac:dyDescent="0.2">
      <c r="A286" s="135"/>
      <c r="H286" s="143"/>
    </row>
    <row r="287" spans="1:8" x14ac:dyDescent="0.2">
      <c r="A287" s="135"/>
      <c r="H287" s="143"/>
    </row>
    <row r="288" spans="1:8" x14ac:dyDescent="0.2">
      <c r="A288" s="135"/>
      <c r="H288" s="143"/>
    </row>
    <row r="289" spans="1:8" x14ac:dyDescent="0.2">
      <c r="A289" s="135"/>
      <c r="H289" s="143"/>
    </row>
    <row r="290" spans="1:8" x14ac:dyDescent="0.2">
      <c r="A290" s="135"/>
      <c r="H290" s="143"/>
    </row>
    <row r="291" spans="1:8" x14ac:dyDescent="0.2">
      <c r="A291" s="135"/>
      <c r="H291" s="143"/>
    </row>
    <row r="292" spans="1:8" x14ac:dyDescent="0.2">
      <c r="A292" s="135"/>
      <c r="H292" s="143"/>
    </row>
    <row r="293" spans="1:8" x14ac:dyDescent="0.2">
      <c r="A293" s="135"/>
      <c r="H293" s="143"/>
    </row>
    <row r="294" spans="1:8" x14ac:dyDescent="0.2">
      <c r="A294" s="135"/>
      <c r="H294" s="143"/>
    </row>
    <row r="295" spans="1:8" x14ac:dyDescent="0.2">
      <c r="A295" s="135"/>
      <c r="H295" s="143"/>
    </row>
    <row r="296" spans="1:8" x14ac:dyDescent="0.2">
      <c r="A296" s="135"/>
      <c r="H296" s="143"/>
    </row>
    <row r="297" spans="1:8" x14ac:dyDescent="0.2">
      <c r="A297" s="135"/>
      <c r="H297" s="143"/>
    </row>
    <row r="298" spans="1:8" x14ac:dyDescent="0.2">
      <c r="A298" s="135"/>
      <c r="H298" s="143"/>
    </row>
    <row r="299" spans="1:8" x14ac:dyDescent="0.2">
      <c r="A299" s="135"/>
      <c r="H299" s="143"/>
    </row>
    <row r="300" spans="1:8" x14ac:dyDescent="0.2">
      <c r="A300" s="135"/>
      <c r="H300" s="143"/>
    </row>
    <row r="301" spans="1:8" x14ac:dyDescent="0.2">
      <c r="A301" s="135"/>
      <c r="H301" s="143"/>
    </row>
    <row r="302" spans="1:8" x14ac:dyDescent="0.2">
      <c r="A302" s="135"/>
      <c r="H302" s="143"/>
    </row>
    <row r="303" spans="1:8" x14ac:dyDescent="0.2">
      <c r="A303" s="135"/>
      <c r="H303" s="143"/>
    </row>
    <row r="304" spans="1:8" x14ac:dyDescent="0.2">
      <c r="A304" s="135"/>
      <c r="H304" s="143"/>
    </row>
    <row r="305" spans="1:8" x14ac:dyDescent="0.2">
      <c r="A305" s="135"/>
      <c r="H305" s="143"/>
    </row>
    <row r="306" spans="1:8" x14ac:dyDescent="0.2">
      <c r="A306" s="135"/>
      <c r="H306" s="143"/>
    </row>
    <row r="307" spans="1:8" x14ac:dyDescent="0.2">
      <c r="A307" s="135"/>
      <c r="H307" s="143"/>
    </row>
    <row r="308" spans="1:8" x14ac:dyDescent="0.2">
      <c r="A308" s="135"/>
      <c r="H308" s="143"/>
    </row>
    <row r="309" spans="1:8" x14ac:dyDescent="0.2">
      <c r="A309" s="135"/>
      <c r="H309" s="143"/>
    </row>
    <row r="310" spans="1:8" x14ac:dyDescent="0.2">
      <c r="A310" s="135"/>
      <c r="H310" s="143"/>
    </row>
    <row r="311" spans="1:8" x14ac:dyDescent="0.2">
      <c r="A311" s="135"/>
      <c r="H311" s="143"/>
    </row>
    <row r="312" spans="1:8" x14ac:dyDescent="0.2">
      <c r="A312" s="135"/>
      <c r="H312" s="143"/>
    </row>
    <row r="313" spans="1:8" x14ac:dyDescent="0.2">
      <c r="A313" s="135"/>
      <c r="H313" s="143"/>
    </row>
    <row r="314" spans="1:8" x14ac:dyDescent="0.2">
      <c r="A314" s="135"/>
      <c r="H314" s="143"/>
    </row>
    <row r="315" spans="1:8" x14ac:dyDescent="0.2">
      <c r="A315" s="135"/>
      <c r="H315" s="143"/>
    </row>
    <row r="316" spans="1:8" x14ac:dyDescent="0.2">
      <c r="A316" s="135"/>
      <c r="H316" s="143"/>
    </row>
    <row r="317" spans="1:8" x14ac:dyDescent="0.2">
      <c r="A317" s="135"/>
      <c r="H317" s="143"/>
    </row>
    <row r="318" spans="1:8" x14ac:dyDescent="0.2">
      <c r="A318" s="135"/>
      <c r="H318" s="143"/>
    </row>
    <row r="319" spans="1:8" x14ac:dyDescent="0.2">
      <c r="A319" s="135"/>
      <c r="H319" s="143"/>
    </row>
    <row r="320" spans="1:8" x14ac:dyDescent="0.2">
      <c r="A320" s="135"/>
      <c r="H320" s="143"/>
    </row>
    <row r="321" spans="1:8" x14ac:dyDescent="0.2">
      <c r="A321" s="135"/>
      <c r="H321" s="143"/>
    </row>
    <row r="322" spans="1:8" x14ac:dyDescent="0.2">
      <c r="A322" s="135"/>
      <c r="H322" s="143"/>
    </row>
    <row r="323" spans="1:8" x14ac:dyDescent="0.2">
      <c r="A323" s="135"/>
      <c r="H323" s="143"/>
    </row>
    <row r="324" spans="1:8" x14ac:dyDescent="0.2">
      <c r="A324" s="135"/>
      <c r="H324" s="143"/>
    </row>
    <row r="325" spans="1:8" x14ac:dyDescent="0.2">
      <c r="A325" s="135"/>
      <c r="H325" s="143"/>
    </row>
    <row r="326" spans="1:8" x14ac:dyDescent="0.2">
      <c r="A326" s="135"/>
      <c r="H326" s="143"/>
    </row>
    <row r="327" spans="1:8" x14ac:dyDescent="0.2">
      <c r="A327" s="135"/>
      <c r="H327" s="143"/>
    </row>
    <row r="328" spans="1:8" x14ac:dyDescent="0.2">
      <c r="A328" s="135"/>
      <c r="H328" s="143"/>
    </row>
    <row r="329" spans="1:8" x14ac:dyDescent="0.2">
      <c r="A329" s="135"/>
      <c r="H329" s="143"/>
    </row>
    <row r="330" spans="1:8" x14ac:dyDescent="0.2">
      <c r="A330" s="135"/>
      <c r="H330" s="143"/>
    </row>
    <row r="331" spans="1:8" x14ac:dyDescent="0.2">
      <c r="A331" s="135"/>
      <c r="H331" s="143"/>
    </row>
    <row r="332" spans="1:8" x14ac:dyDescent="0.2">
      <c r="A332" s="135"/>
      <c r="H332" s="143"/>
    </row>
    <row r="333" spans="1:8" x14ac:dyDescent="0.2">
      <c r="A333" s="135"/>
      <c r="H333" s="143"/>
    </row>
    <row r="334" spans="1:8" x14ac:dyDescent="0.2">
      <c r="A334" s="135"/>
      <c r="H334" s="143"/>
    </row>
    <row r="335" spans="1:8" x14ac:dyDescent="0.2">
      <c r="A335" s="135"/>
      <c r="H335" s="143"/>
    </row>
    <row r="336" spans="1:8" x14ac:dyDescent="0.2">
      <c r="A336" s="135"/>
      <c r="H336" s="143"/>
    </row>
    <row r="337" spans="1:8" x14ac:dyDescent="0.2">
      <c r="A337" s="135"/>
      <c r="H337" s="143"/>
    </row>
    <row r="338" spans="1:8" x14ac:dyDescent="0.2">
      <c r="A338" s="135"/>
      <c r="H338" s="143"/>
    </row>
    <row r="339" spans="1:8" x14ac:dyDescent="0.2">
      <c r="A339" s="135"/>
      <c r="H339" s="143"/>
    </row>
    <row r="340" spans="1:8" x14ac:dyDescent="0.2">
      <c r="A340" s="135"/>
      <c r="H340" s="143"/>
    </row>
    <row r="341" spans="1:8" x14ac:dyDescent="0.2">
      <c r="A341" s="135"/>
      <c r="H341" s="143"/>
    </row>
    <row r="342" spans="1:8" x14ac:dyDescent="0.2">
      <c r="A342" s="135"/>
      <c r="H342" s="143"/>
    </row>
    <row r="343" spans="1:8" x14ac:dyDescent="0.2">
      <c r="A343" s="135"/>
      <c r="H343" s="143"/>
    </row>
    <row r="344" spans="1:8" x14ac:dyDescent="0.2">
      <c r="A344" s="135"/>
      <c r="H344" s="143"/>
    </row>
    <row r="345" spans="1:8" x14ac:dyDescent="0.2">
      <c r="A345" s="135"/>
      <c r="H345" s="143"/>
    </row>
    <row r="346" spans="1:8" x14ac:dyDescent="0.2">
      <c r="A346" s="135"/>
      <c r="H346" s="143"/>
    </row>
    <row r="347" spans="1:8" x14ac:dyDescent="0.2">
      <c r="A347" s="135"/>
      <c r="H347" s="143"/>
    </row>
    <row r="360" spans="2:2" customFormat="1" x14ac:dyDescent="0.2">
      <c r="B360" s="140"/>
    </row>
    <row r="361" spans="2:2" customFormat="1" x14ac:dyDescent="0.2">
      <c r="B361" s="140"/>
    </row>
    <row r="362" spans="2:2" customFormat="1" x14ac:dyDescent="0.2">
      <c r="B362" s="140"/>
    </row>
    <row r="363" spans="2:2" customFormat="1" x14ac:dyDescent="0.2">
      <c r="B363" s="140"/>
    </row>
    <row r="364" spans="2:2" customFormat="1" x14ac:dyDescent="0.2">
      <c r="B364" s="140"/>
    </row>
    <row r="365" spans="2:2" customFormat="1" x14ac:dyDescent="0.2">
      <c r="B365" s="140"/>
    </row>
    <row r="366" spans="2:2" customFormat="1" x14ac:dyDescent="0.2">
      <c r="B366" s="140"/>
    </row>
    <row r="367" spans="2:2" customFormat="1" x14ac:dyDescent="0.2">
      <c r="B367" s="140"/>
    </row>
    <row r="368" spans="2:2" customFormat="1" x14ac:dyDescent="0.2">
      <c r="B368" s="140"/>
    </row>
    <row r="369" spans="2:2" customFormat="1" x14ac:dyDescent="0.2">
      <c r="B369" s="140"/>
    </row>
    <row r="370" spans="2:2" customFormat="1" x14ac:dyDescent="0.2">
      <c r="B370" s="140"/>
    </row>
    <row r="371" spans="2:2" customFormat="1" x14ac:dyDescent="0.2">
      <c r="B371" s="140"/>
    </row>
    <row r="372" spans="2:2" customFormat="1" x14ac:dyDescent="0.2">
      <c r="B372" s="140"/>
    </row>
    <row r="373" spans="2:2" customFormat="1" x14ac:dyDescent="0.2">
      <c r="B373" s="140"/>
    </row>
    <row r="374" spans="2:2" customFormat="1" x14ac:dyDescent="0.2">
      <c r="B374" s="140"/>
    </row>
    <row r="375" spans="2:2" customFormat="1" x14ac:dyDescent="0.2">
      <c r="B375" s="140"/>
    </row>
    <row r="376" spans="2:2" customFormat="1" x14ac:dyDescent="0.2">
      <c r="B376" s="140"/>
    </row>
    <row r="377" spans="2:2" customFormat="1" x14ac:dyDescent="0.2">
      <c r="B377" s="140"/>
    </row>
    <row r="378" spans="2:2" customFormat="1" x14ac:dyDescent="0.2">
      <c r="B378" s="140"/>
    </row>
    <row r="379" spans="2:2" customFormat="1" x14ac:dyDescent="0.2">
      <c r="B379" s="140"/>
    </row>
    <row r="380" spans="2:2" customFormat="1" x14ac:dyDescent="0.2">
      <c r="B380" s="140"/>
    </row>
    <row r="381" spans="2:2" customFormat="1" x14ac:dyDescent="0.2">
      <c r="B381" s="140"/>
    </row>
    <row r="382" spans="2:2" customFormat="1" x14ac:dyDescent="0.2">
      <c r="B382" s="140"/>
    </row>
    <row r="383" spans="2:2" customFormat="1" x14ac:dyDescent="0.2">
      <c r="B383" s="140"/>
    </row>
    <row r="384" spans="2:2" customFormat="1" x14ac:dyDescent="0.2">
      <c r="B384" s="140"/>
    </row>
    <row r="385" spans="2:2" customFormat="1" x14ac:dyDescent="0.2">
      <c r="B385" s="140"/>
    </row>
    <row r="386" spans="2:2" customFormat="1" x14ac:dyDescent="0.2">
      <c r="B386" s="140"/>
    </row>
    <row r="387" spans="2:2" customFormat="1" x14ac:dyDescent="0.2">
      <c r="B387" s="140"/>
    </row>
    <row r="388" spans="2:2" customFormat="1" x14ac:dyDescent="0.2">
      <c r="B388" s="140"/>
    </row>
    <row r="389" spans="2:2" customFormat="1" x14ac:dyDescent="0.2">
      <c r="B389" s="140"/>
    </row>
    <row r="390" spans="2:2" customFormat="1" x14ac:dyDescent="0.2">
      <c r="B390" s="140"/>
    </row>
    <row r="391" spans="2:2" customFormat="1" x14ac:dyDescent="0.2">
      <c r="B391" s="140"/>
    </row>
    <row r="392" spans="2:2" customFormat="1" x14ac:dyDescent="0.2">
      <c r="B392" s="140"/>
    </row>
    <row r="393" spans="2:2" customFormat="1" x14ac:dyDescent="0.2">
      <c r="B393" s="140"/>
    </row>
    <row r="394" spans="2:2" customFormat="1" x14ac:dyDescent="0.2">
      <c r="B394" s="140"/>
    </row>
    <row r="395" spans="2:2" customFormat="1" x14ac:dyDescent="0.2">
      <c r="B395" s="140"/>
    </row>
    <row r="396" spans="2:2" customFormat="1" x14ac:dyDescent="0.2">
      <c r="B396" s="140"/>
    </row>
    <row r="397" spans="2:2" customFormat="1" x14ac:dyDescent="0.2">
      <c r="B397" s="140"/>
    </row>
    <row r="398" spans="2:2" customFormat="1" x14ac:dyDescent="0.2">
      <c r="B398" s="140"/>
    </row>
    <row r="399" spans="2:2" customFormat="1" x14ac:dyDescent="0.2">
      <c r="B399" s="140"/>
    </row>
    <row r="400" spans="2:2" customFormat="1" x14ac:dyDescent="0.2">
      <c r="B400" s="140"/>
    </row>
    <row r="401" spans="2:2" customFormat="1" x14ac:dyDescent="0.2">
      <c r="B401" s="140"/>
    </row>
    <row r="402" spans="2:2" customFormat="1" x14ac:dyDescent="0.2">
      <c r="B402" s="140"/>
    </row>
    <row r="403" spans="2:2" customFormat="1" x14ac:dyDescent="0.2">
      <c r="B403" s="140"/>
    </row>
    <row r="404" spans="2:2" customFormat="1" x14ac:dyDescent="0.2">
      <c r="B404" s="140"/>
    </row>
    <row r="405" spans="2:2" customFormat="1" x14ac:dyDescent="0.2">
      <c r="B405" s="140"/>
    </row>
    <row r="406" spans="2:2" customFormat="1" x14ac:dyDescent="0.2">
      <c r="B406" s="140"/>
    </row>
    <row r="407" spans="2:2" customFormat="1" x14ac:dyDescent="0.2">
      <c r="B407" s="140"/>
    </row>
    <row r="408" spans="2:2" customFormat="1" x14ac:dyDescent="0.2">
      <c r="B408" s="140"/>
    </row>
    <row r="409" spans="2:2" customFormat="1" x14ac:dyDescent="0.2">
      <c r="B409" s="140"/>
    </row>
    <row r="410" spans="2:2" customFormat="1" x14ac:dyDescent="0.2">
      <c r="B410" s="140"/>
    </row>
    <row r="411" spans="2:2" customFormat="1" x14ac:dyDescent="0.2">
      <c r="B411" s="140"/>
    </row>
    <row r="412" spans="2:2" customFormat="1" x14ac:dyDescent="0.2">
      <c r="B412" s="140"/>
    </row>
    <row r="413" spans="2:2" customFormat="1" x14ac:dyDescent="0.2">
      <c r="B413" s="140"/>
    </row>
    <row r="414" spans="2:2" customFormat="1" x14ac:dyDescent="0.2">
      <c r="B414" s="140"/>
    </row>
    <row r="415" spans="2:2" customFormat="1" x14ac:dyDescent="0.2">
      <c r="B415" s="140"/>
    </row>
    <row r="416" spans="2:2" customFormat="1" x14ac:dyDescent="0.2">
      <c r="B416" s="140"/>
    </row>
    <row r="417" spans="2:2" customFormat="1" x14ac:dyDescent="0.2">
      <c r="B417" s="140"/>
    </row>
    <row r="418" spans="2:2" customFormat="1" x14ac:dyDescent="0.2">
      <c r="B418" s="140"/>
    </row>
    <row r="419" spans="2:2" customFormat="1" x14ac:dyDescent="0.2">
      <c r="B419" s="140"/>
    </row>
    <row r="420" spans="2:2" customFormat="1" x14ac:dyDescent="0.2">
      <c r="B420" s="140"/>
    </row>
    <row r="421" spans="2:2" customFormat="1" x14ac:dyDescent="0.2">
      <c r="B421" s="140"/>
    </row>
    <row r="422" spans="2:2" customFormat="1" x14ac:dyDescent="0.2">
      <c r="B422" s="140"/>
    </row>
    <row r="423" spans="2:2" customFormat="1" x14ac:dyDescent="0.2">
      <c r="B423" s="140"/>
    </row>
    <row r="424" spans="2:2" customFormat="1" x14ac:dyDescent="0.2">
      <c r="B424" s="140"/>
    </row>
    <row r="425" spans="2:2" customFormat="1" x14ac:dyDescent="0.2">
      <c r="B425" s="140"/>
    </row>
    <row r="426" spans="2:2" customFormat="1" x14ac:dyDescent="0.2">
      <c r="B426" s="140"/>
    </row>
    <row r="427" spans="2:2" customFormat="1" x14ac:dyDescent="0.2">
      <c r="B427" s="140"/>
    </row>
    <row r="428" spans="2:2" customFormat="1" x14ac:dyDescent="0.2">
      <c r="B428" s="140"/>
    </row>
    <row r="429" spans="2:2" customFormat="1" x14ac:dyDescent="0.2">
      <c r="B429" s="140"/>
    </row>
    <row r="430" spans="2:2" customFormat="1" x14ac:dyDescent="0.2">
      <c r="B430" s="140"/>
    </row>
    <row r="431" spans="2:2" customFormat="1" x14ac:dyDescent="0.2">
      <c r="B431" s="140"/>
    </row>
    <row r="432" spans="2:2" customFormat="1" x14ac:dyDescent="0.2">
      <c r="B432" s="140"/>
    </row>
    <row r="433" spans="2:2" customFormat="1" x14ac:dyDescent="0.2">
      <c r="B433" s="140"/>
    </row>
    <row r="434" spans="2:2" customFormat="1" x14ac:dyDescent="0.2">
      <c r="B434" s="140"/>
    </row>
    <row r="435" spans="2:2" customFormat="1" x14ac:dyDescent="0.2">
      <c r="B435" s="140"/>
    </row>
    <row r="436" spans="2:2" customFormat="1" x14ac:dyDescent="0.2">
      <c r="B436" s="140"/>
    </row>
    <row r="437" spans="2:2" customFormat="1" x14ac:dyDescent="0.2">
      <c r="B437" s="140"/>
    </row>
    <row r="438" spans="2:2" customFormat="1" x14ac:dyDescent="0.2">
      <c r="B438" s="140"/>
    </row>
    <row r="439" spans="2:2" customFormat="1" x14ac:dyDescent="0.2">
      <c r="B439" s="140"/>
    </row>
    <row r="440" spans="2:2" customFormat="1" x14ac:dyDescent="0.2">
      <c r="B440" s="140"/>
    </row>
    <row r="441" spans="2:2" customFormat="1" x14ac:dyDescent="0.2">
      <c r="B441" s="140"/>
    </row>
    <row r="442" spans="2:2" customFormat="1" x14ac:dyDescent="0.2">
      <c r="B442" s="140"/>
    </row>
    <row r="443" spans="2:2" customFormat="1" x14ac:dyDescent="0.2">
      <c r="B443" s="140"/>
    </row>
    <row r="444" spans="2:2" customFormat="1" x14ac:dyDescent="0.2">
      <c r="B444" s="140"/>
    </row>
    <row r="445" spans="2:2" customFormat="1" x14ac:dyDescent="0.2">
      <c r="B445" s="140"/>
    </row>
    <row r="446" spans="2:2" customFormat="1" x14ac:dyDescent="0.2">
      <c r="B446" s="140"/>
    </row>
    <row r="447" spans="2:2" customFormat="1" x14ac:dyDescent="0.2">
      <c r="B447" s="140"/>
    </row>
    <row r="448" spans="2:2" customFormat="1" x14ac:dyDescent="0.2">
      <c r="B448" s="140"/>
    </row>
    <row r="449" spans="2:2" customFormat="1" x14ac:dyDescent="0.2">
      <c r="B449" s="140"/>
    </row>
    <row r="450" spans="2:2" customFormat="1" x14ac:dyDescent="0.2">
      <c r="B450" s="140"/>
    </row>
    <row r="451" spans="2:2" customFormat="1" x14ac:dyDescent="0.2">
      <c r="B451" s="140"/>
    </row>
    <row r="452" spans="2:2" customFormat="1" x14ac:dyDescent="0.2">
      <c r="B452" s="140"/>
    </row>
    <row r="453" spans="2:2" customFormat="1" x14ac:dyDescent="0.2">
      <c r="B453" s="140"/>
    </row>
    <row r="454" spans="2:2" customFormat="1" x14ac:dyDescent="0.2">
      <c r="B454" s="140"/>
    </row>
    <row r="455" spans="2:2" customFormat="1" x14ac:dyDescent="0.2">
      <c r="B455" s="140"/>
    </row>
    <row r="456" spans="2:2" customFormat="1" x14ac:dyDescent="0.2">
      <c r="B456" s="140"/>
    </row>
    <row r="457" spans="2:2" customFormat="1" x14ac:dyDescent="0.2">
      <c r="B457" s="140"/>
    </row>
    <row r="458" spans="2:2" customFormat="1" x14ac:dyDescent="0.2">
      <c r="B458" s="140"/>
    </row>
    <row r="459" spans="2:2" customFormat="1" x14ac:dyDescent="0.2">
      <c r="B459" s="140"/>
    </row>
    <row r="460" spans="2:2" customFormat="1" x14ac:dyDescent="0.2">
      <c r="B460" s="140"/>
    </row>
    <row r="461" spans="2:2" customFormat="1" x14ac:dyDescent="0.2">
      <c r="B461" s="140"/>
    </row>
    <row r="462" spans="2:2" customFormat="1" x14ac:dyDescent="0.2">
      <c r="B462" s="140"/>
    </row>
    <row r="463" spans="2:2" customFormat="1" x14ac:dyDescent="0.2">
      <c r="B463" s="140"/>
    </row>
    <row r="464" spans="2:2" customFormat="1" x14ac:dyDescent="0.2">
      <c r="B464" s="140"/>
    </row>
    <row r="465" spans="2:2" customFormat="1" x14ac:dyDescent="0.2">
      <c r="B465" s="140"/>
    </row>
    <row r="466" spans="2:2" customFormat="1" x14ac:dyDescent="0.2">
      <c r="B466" s="140"/>
    </row>
    <row r="467" spans="2:2" customFormat="1" x14ac:dyDescent="0.2">
      <c r="B467" s="140"/>
    </row>
    <row r="468" spans="2:2" customFormat="1" x14ac:dyDescent="0.2">
      <c r="B468" s="140"/>
    </row>
    <row r="469" spans="2:2" customFormat="1" x14ac:dyDescent="0.2">
      <c r="B469" s="140"/>
    </row>
    <row r="470" spans="2:2" customFormat="1" x14ac:dyDescent="0.2">
      <c r="B470" s="140"/>
    </row>
    <row r="471" spans="2:2" customFormat="1" x14ac:dyDescent="0.2">
      <c r="B471" s="140"/>
    </row>
    <row r="472" spans="2:2" customFormat="1" x14ac:dyDescent="0.2">
      <c r="B472" s="140"/>
    </row>
    <row r="473" spans="2:2" customFormat="1" x14ac:dyDescent="0.2">
      <c r="B473" s="140"/>
    </row>
    <row r="474" spans="2:2" customFormat="1" x14ac:dyDescent="0.2">
      <c r="B474" s="140"/>
    </row>
    <row r="475" spans="2:2" customFormat="1" x14ac:dyDescent="0.2">
      <c r="B475" s="140"/>
    </row>
    <row r="476" spans="2:2" customFormat="1" x14ac:dyDescent="0.2">
      <c r="B476" s="140"/>
    </row>
    <row r="477" spans="2:2" customFormat="1" x14ac:dyDescent="0.2">
      <c r="B477" s="140"/>
    </row>
    <row r="478" spans="2:2" customFormat="1" x14ac:dyDescent="0.2">
      <c r="B478" s="140"/>
    </row>
    <row r="479" spans="2:2" customFormat="1" x14ac:dyDescent="0.2">
      <c r="B479" s="140"/>
    </row>
    <row r="480" spans="2:2" customFormat="1" x14ac:dyDescent="0.2">
      <c r="B480" s="140"/>
    </row>
    <row r="481" spans="2:2" customFormat="1" x14ac:dyDescent="0.2">
      <c r="B481" s="140"/>
    </row>
    <row r="482" spans="2:2" customFormat="1" x14ac:dyDescent="0.2">
      <c r="B482" s="140"/>
    </row>
    <row r="483" spans="2:2" customFormat="1" x14ac:dyDescent="0.2">
      <c r="B483" s="140"/>
    </row>
    <row r="484" spans="2:2" customFormat="1" x14ac:dyDescent="0.2">
      <c r="B484" s="140"/>
    </row>
    <row r="485" spans="2:2" customFormat="1" x14ac:dyDescent="0.2">
      <c r="B485" s="140"/>
    </row>
    <row r="486" spans="2:2" customFormat="1" x14ac:dyDescent="0.2">
      <c r="B486" s="140"/>
    </row>
    <row r="487" spans="2:2" customFormat="1" x14ac:dyDescent="0.2">
      <c r="B487" s="140"/>
    </row>
    <row r="488" spans="2:2" customFormat="1" x14ac:dyDescent="0.2">
      <c r="B488" s="140"/>
    </row>
    <row r="489" spans="2:2" customFormat="1" x14ac:dyDescent="0.2">
      <c r="B489" s="140"/>
    </row>
    <row r="490" spans="2:2" customFormat="1" x14ac:dyDescent="0.2">
      <c r="B490" s="140"/>
    </row>
    <row r="491" spans="2:2" customFormat="1" x14ac:dyDescent="0.2">
      <c r="B491" s="140"/>
    </row>
    <row r="492" spans="2:2" customFormat="1" x14ac:dyDescent="0.2">
      <c r="B492" s="140"/>
    </row>
    <row r="493" spans="2:2" customFormat="1" x14ac:dyDescent="0.2">
      <c r="B493" s="140"/>
    </row>
    <row r="494" spans="2:2" customFormat="1" x14ac:dyDescent="0.2">
      <c r="B494" s="140"/>
    </row>
    <row r="495" spans="2:2" customFormat="1" x14ac:dyDescent="0.2">
      <c r="B495" s="140"/>
    </row>
    <row r="496" spans="2:2" customFormat="1" x14ac:dyDescent="0.2">
      <c r="B496" s="140"/>
    </row>
    <row r="497" spans="2:2" customFormat="1" x14ac:dyDescent="0.2">
      <c r="B497" s="140"/>
    </row>
    <row r="498" spans="2:2" customFormat="1" x14ac:dyDescent="0.2">
      <c r="B498" s="140"/>
    </row>
    <row r="499" spans="2:2" customFormat="1" x14ac:dyDescent="0.2">
      <c r="B499" s="140"/>
    </row>
    <row r="500" spans="2:2" customFormat="1" x14ac:dyDescent="0.2">
      <c r="B500" s="140"/>
    </row>
    <row r="501" spans="2:2" customFormat="1" x14ac:dyDescent="0.2">
      <c r="B501" s="140"/>
    </row>
    <row r="502" spans="2:2" customFormat="1" x14ac:dyDescent="0.2">
      <c r="B502" s="140"/>
    </row>
    <row r="503" spans="2:2" customFormat="1" x14ac:dyDescent="0.2">
      <c r="B503" s="140"/>
    </row>
    <row r="504" spans="2:2" customFormat="1" x14ac:dyDescent="0.2">
      <c r="B504" s="140"/>
    </row>
    <row r="505" spans="2:2" customFormat="1" x14ac:dyDescent="0.2">
      <c r="B505" s="140"/>
    </row>
    <row r="506" spans="2:2" customFormat="1" x14ac:dyDescent="0.2">
      <c r="B506" s="140"/>
    </row>
    <row r="507" spans="2:2" customFormat="1" x14ac:dyDescent="0.2">
      <c r="B507" s="140"/>
    </row>
    <row r="508" spans="2:2" customFormat="1" x14ac:dyDescent="0.2">
      <c r="B508" s="140"/>
    </row>
    <row r="509" spans="2:2" customFormat="1" x14ac:dyDescent="0.2">
      <c r="B509" s="140"/>
    </row>
    <row r="510" spans="2:2" customFormat="1" x14ac:dyDescent="0.2">
      <c r="B510" s="140"/>
    </row>
    <row r="511" spans="2:2" customFormat="1" x14ac:dyDescent="0.2">
      <c r="B511" s="140"/>
    </row>
    <row r="512" spans="2:2" customFormat="1" x14ac:dyDescent="0.2">
      <c r="B512" s="140"/>
    </row>
    <row r="513" spans="2:2" customFormat="1" x14ac:dyDescent="0.2">
      <c r="B513" s="140"/>
    </row>
    <row r="514" spans="2:2" customFormat="1" x14ac:dyDescent="0.2">
      <c r="B514" s="140"/>
    </row>
    <row r="515" spans="2:2" customFormat="1" x14ac:dyDescent="0.2">
      <c r="B515" s="140"/>
    </row>
    <row r="516" spans="2:2" customFormat="1" x14ac:dyDescent="0.2">
      <c r="B516" s="140"/>
    </row>
    <row r="517" spans="2:2" customFormat="1" x14ac:dyDescent="0.2">
      <c r="B517" s="140"/>
    </row>
    <row r="518" spans="2:2" customFormat="1" x14ac:dyDescent="0.2">
      <c r="B518" s="140"/>
    </row>
    <row r="519" spans="2:2" customFormat="1" x14ac:dyDescent="0.2">
      <c r="B519" s="140"/>
    </row>
    <row r="520" spans="2:2" customFormat="1" x14ac:dyDescent="0.2">
      <c r="B520" s="140"/>
    </row>
    <row r="521" spans="2:2" customFormat="1" x14ac:dyDescent="0.2">
      <c r="B521" s="140"/>
    </row>
    <row r="522" spans="2:2" customFormat="1" x14ac:dyDescent="0.2">
      <c r="B522" s="140"/>
    </row>
    <row r="523" spans="2:2" customFormat="1" x14ac:dyDescent="0.2">
      <c r="B523" s="140"/>
    </row>
    <row r="524" spans="2:2" customFormat="1" x14ac:dyDescent="0.2">
      <c r="B524" s="140"/>
    </row>
    <row r="525" spans="2:2" customFormat="1" x14ac:dyDescent="0.2">
      <c r="B525" s="140"/>
    </row>
    <row r="526" spans="2:2" customFormat="1" x14ac:dyDescent="0.2">
      <c r="B526" s="140"/>
    </row>
    <row r="527" spans="2:2" customFormat="1" x14ac:dyDescent="0.2">
      <c r="B527" s="140"/>
    </row>
    <row r="528" spans="2:2" customFormat="1" x14ac:dyDescent="0.2">
      <c r="B528" s="140"/>
    </row>
    <row r="529" spans="2:2" customFormat="1" x14ac:dyDescent="0.2">
      <c r="B529" s="140"/>
    </row>
    <row r="530" spans="2:2" customFormat="1" x14ac:dyDescent="0.2">
      <c r="B530" s="140"/>
    </row>
    <row r="531" spans="2:2" customFormat="1" x14ac:dyDescent="0.2">
      <c r="B531" s="140"/>
    </row>
    <row r="532" spans="2:2" customFormat="1" x14ac:dyDescent="0.2">
      <c r="B532" s="140"/>
    </row>
    <row r="533" spans="2:2" customFormat="1" x14ac:dyDescent="0.2">
      <c r="B533" s="140"/>
    </row>
    <row r="534" spans="2:2" customFormat="1" x14ac:dyDescent="0.2">
      <c r="B534" s="140"/>
    </row>
    <row r="535" spans="2:2" customFormat="1" x14ac:dyDescent="0.2">
      <c r="B535" s="140"/>
    </row>
    <row r="536" spans="2:2" customFormat="1" x14ac:dyDescent="0.2">
      <c r="B536" s="140"/>
    </row>
    <row r="537" spans="2:2" customFormat="1" x14ac:dyDescent="0.2">
      <c r="B537" s="140"/>
    </row>
    <row r="538" spans="2:2" customFormat="1" x14ac:dyDescent="0.2">
      <c r="B538" s="140"/>
    </row>
    <row r="539" spans="2:2" customFormat="1" x14ac:dyDescent="0.2">
      <c r="B539" s="140"/>
    </row>
  </sheetData>
  <mergeCells count="5">
    <mergeCell ref="A1:B3"/>
    <mergeCell ref="C1:H3"/>
    <mergeCell ref="B40:C40"/>
    <mergeCell ref="E40:F40"/>
    <mergeCell ref="E41:F41"/>
  </mergeCells>
  <pageMargins left="0.51181102362204722" right="0" top="0.74803149606299213" bottom="0" header="0.31496062992125984" footer="0.31496062992125984"/>
  <pageSetup scale="4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sheetPr>
  <dimension ref="A3:U505"/>
  <sheetViews>
    <sheetView tabSelected="1" view="pageBreakPreview" topLeftCell="B1" zoomScale="96" zoomScaleNormal="100" zoomScaleSheetLayoutView="96" workbookViewId="0">
      <selection activeCell="H416" sqref="H416"/>
    </sheetView>
  </sheetViews>
  <sheetFormatPr baseColWidth="10" defaultColWidth="11.42578125" defaultRowHeight="12" x14ac:dyDescent="0.2"/>
  <cols>
    <col min="1" max="1" width="1.140625" style="1" hidden="1" customWidth="1"/>
    <col min="2" max="2" width="6.28515625" style="1" customWidth="1"/>
    <col min="3" max="3" width="23.7109375" style="1" customWidth="1"/>
    <col min="4" max="4" width="6.42578125" style="1" customWidth="1"/>
    <col min="5" max="5" width="8.140625" style="1" customWidth="1"/>
    <col min="6" max="6" width="9.7109375" style="1" customWidth="1"/>
    <col min="7" max="7" width="14.5703125" style="1" bestFit="1" customWidth="1"/>
    <col min="8" max="8" width="15.7109375" style="1" bestFit="1" customWidth="1"/>
    <col min="9" max="9" width="16.42578125" style="1" customWidth="1"/>
    <col min="10" max="10" width="31.5703125" style="1" customWidth="1"/>
    <col min="11" max="11" width="26.28515625" style="1" customWidth="1"/>
    <col min="12" max="16384" width="11.42578125" style="1"/>
  </cols>
  <sheetData>
    <row r="3" spans="2:21" ht="12.75" thickBot="1" x14ac:dyDescent="0.25"/>
    <row r="4" spans="2:21" ht="8.25" customHeight="1" x14ac:dyDescent="0.2">
      <c r="B4" s="2"/>
      <c r="C4" s="3"/>
      <c r="D4" s="192" t="s">
        <v>0</v>
      </c>
      <c r="E4" s="193"/>
      <c r="F4" s="193"/>
      <c r="G4" s="193"/>
      <c r="H4" s="193"/>
      <c r="I4" s="194"/>
    </row>
    <row r="5" spans="2:21" ht="9.75" customHeight="1" x14ac:dyDescent="0.2">
      <c r="B5" s="4"/>
      <c r="C5" s="5"/>
      <c r="D5" s="195"/>
      <c r="E5" s="196"/>
      <c r="F5" s="196"/>
      <c r="G5" s="196"/>
      <c r="H5" s="196"/>
      <c r="I5" s="197"/>
    </row>
    <row r="6" spans="2:21" ht="12.75" x14ac:dyDescent="0.2">
      <c r="B6" s="4"/>
      <c r="C6" s="5"/>
      <c r="D6" s="195"/>
      <c r="E6" s="196"/>
      <c r="F6" s="196"/>
      <c r="G6" s="196"/>
      <c r="H6" s="196"/>
      <c r="I6" s="197"/>
    </row>
    <row r="7" spans="2:21" ht="12.75" x14ac:dyDescent="0.2">
      <c r="B7" s="4"/>
      <c r="C7" s="5"/>
      <c r="D7" s="6" t="s">
        <v>1</v>
      </c>
      <c r="E7" s="7"/>
      <c r="F7" s="7"/>
      <c r="G7" s="7"/>
      <c r="H7" s="7"/>
      <c r="I7" s="5"/>
    </row>
    <row r="8" spans="2:21" ht="12.75" x14ac:dyDescent="0.2">
      <c r="B8" s="4"/>
      <c r="C8" s="5"/>
      <c r="D8" s="6" t="s">
        <v>2</v>
      </c>
      <c r="E8" s="7"/>
      <c r="F8" s="7"/>
      <c r="G8" s="7"/>
      <c r="H8" s="7"/>
      <c r="I8" s="5"/>
    </row>
    <row r="9" spans="2:21" ht="21" thickBot="1" x14ac:dyDescent="0.25">
      <c r="B9" s="8"/>
      <c r="C9" s="9"/>
      <c r="D9" s="10" t="s">
        <v>3</v>
      </c>
      <c r="E9" s="11"/>
      <c r="F9" s="11"/>
      <c r="G9" s="11"/>
      <c r="H9" s="11"/>
      <c r="I9" s="12"/>
    </row>
    <row r="10" spans="2:21" x14ac:dyDescent="0.2">
      <c r="B10" s="13"/>
      <c r="C10" s="14"/>
      <c r="D10" s="14"/>
      <c r="E10" s="14"/>
      <c r="F10" s="14"/>
      <c r="G10" s="14"/>
      <c r="I10" s="15"/>
    </row>
    <row r="11" spans="2:21" ht="15.75" customHeight="1" thickBot="1" x14ac:dyDescent="0.25">
      <c r="B11" s="190" t="s">
        <v>4</v>
      </c>
      <c r="C11" s="191"/>
      <c r="D11" s="180"/>
      <c r="E11" s="180"/>
      <c r="F11" s="180"/>
      <c r="G11" s="180"/>
      <c r="H11" s="180"/>
      <c r="I11" s="180"/>
    </row>
    <row r="12" spans="2:21" ht="12.75" thickBot="1" x14ac:dyDescent="0.25">
      <c r="B12" s="199" t="s">
        <v>5</v>
      </c>
      <c r="C12" s="200"/>
      <c r="D12" s="201"/>
      <c r="E12" s="201"/>
      <c r="F12" s="201"/>
      <c r="G12" s="201"/>
      <c r="H12" s="201"/>
      <c r="I12" s="202"/>
    </row>
    <row r="13" spans="2:21" x14ac:dyDescent="0.2">
      <c r="B13" s="19" t="s">
        <v>6</v>
      </c>
      <c r="C13" s="20" t="s">
        <v>7</v>
      </c>
      <c r="D13" s="203"/>
      <c r="E13" s="204"/>
      <c r="F13" s="21" t="s">
        <v>8</v>
      </c>
      <c r="G13" s="22"/>
      <c r="H13" s="21" t="s">
        <v>9</v>
      </c>
      <c r="I13" s="149">
        <v>46071</v>
      </c>
    </row>
    <row r="14" spans="2:21" ht="140.25" customHeight="1" thickBot="1" x14ac:dyDescent="0.25">
      <c r="B14" s="23" t="s">
        <v>67</v>
      </c>
      <c r="C14" s="198" t="s">
        <v>90</v>
      </c>
      <c r="D14" s="198"/>
      <c r="E14" s="198"/>
      <c r="F14" s="23" t="s">
        <v>10</v>
      </c>
      <c r="G14" s="24">
        <v>1</v>
      </c>
      <c r="H14" s="25"/>
      <c r="I14" s="24"/>
      <c r="J14" s="26" t="s">
        <v>11</v>
      </c>
    </row>
    <row r="15" spans="2:21" ht="27" customHeight="1" thickBot="1" x14ac:dyDescent="0.25">
      <c r="B15" s="27" t="s">
        <v>12</v>
      </c>
      <c r="C15" s="28" t="s">
        <v>13</v>
      </c>
      <c r="D15" s="28" t="s">
        <v>14</v>
      </c>
      <c r="E15" s="28" t="s">
        <v>15</v>
      </c>
      <c r="F15" s="28" t="s">
        <v>16</v>
      </c>
      <c r="G15" s="28" t="s">
        <v>17</v>
      </c>
      <c r="H15" s="28" t="s">
        <v>18</v>
      </c>
      <c r="I15" s="29" t="s">
        <v>19</v>
      </c>
      <c r="J15" s="30"/>
      <c r="K15" s="31" t="s">
        <v>20</v>
      </c>
      <c r="L15" s="31" t="s">
        <v>21</v>
      </c>
      <c r="M15" s="31" t="s">
        <v>22</v>
      </c>
      <c r="N15" s="31"/>
      <c r="O15" s="31"/>
      <c r="P15" s="31"/>
      <c r="Q15" s="31" t="s">
        <v>23</v>
      </c>
      <c r="R15" s="31"/>
      <c r="S15" s="31"/>
      <c r="T15" s="31"/>
    </row>
    <row r="16" spans="2:21" ht="36" x14ac:dyDescent="0.2">
      <c r="B16" s="32">
        <v>1</v>
      </c>
      <c r="C16" s="33" t="s">
        <v>86</v>
      </c>
      <c r="D16" s="151" t="s">
        <v>10</v>
      </c>
      <c r="E16" s="152">
        <v>1</v>
      </c>
      <c r="F16" s="36"/>
      <c r="G16" s="150">
        <v>460000</v>
      </c>
      <c r="H16" s="38">
        <f>G16</f>
        <v>460000</v>
      </c>
      <c r="I16" s="39"/>
      <c r="K16" s="40">
        <v>0</v>
      </c>
      <c r="L16" s="41">
        <f>+K16*0.19</f>
        <v>0</v>
      </c>
      <c r="M16" s="41">
        <f>+K16+L16</f>
        <v>0</v>
      </c>
      <c r="N16" s="31" t="s">
        <v>24</v>
      </c>
      <c r="O16" s="42">
        <v>1.25</v>
      </c>
      <c r="P16" s="31" t="s">
        <v>25</v>
      </c>
      <c r="Q16" s="42">
        <v>1</v>
      </c>
      <c r="R16" s="42" t="str">
        <f>+F14</f>
        <v>Un</v>
      </c>
      <c r="S16" s="41">
        <f>+M16*O16*Q16</f>
        <v>0</v>
      </c>
      <c r="T16" s="41">
        <f>+S16/Q16</f>
        <v>0</v>
      </c>
      <c r="U16" s="1" t="s">
        <v>26</v>
      </c>
    </row>
    <row r="17" spans="2:21" ht="36" x14ac:dyDescent="0.2">
      <c r="B17" s="43">
        <v>2</v>
      </c>
      <c r="C17" s="33" t="s">
        <v>87</v>
      </c>
      <c r="D17" s="151" t="s">
        <v>58</v>
      </c>
      <c r="E17" s="152">
        <v>2</v>
      </c>
      <c r="F17" s="42">
        <f>O16</f>
        <v>1.25</v>
      </c>
      <c r="G17" s="153">
        <v>13000</v>
      </c>
      <c r="H17" s="38">
        <f>G17*E17*F17</f>
        <v>32500</v>
      </c>
      <c r="I17" s="39"/>
      <c r="N17" s="1" t="s">
        <v>27</v>
      </c>
      <c r="P17" s="1" t="str">
        <f>+F14</f>
        <v>Un</v>
      </c>
      <c r="U17" s="1" t="str">
        <f>+R16</f>
        <v>Un</v>
      </c>
    </row>
    <row r="18" spans="2:21" x14ac:dyDescent="0.2">
      <c r="B18" s="43">
        <v>3</v>
      </c>
      <c r="C18" s="45" t="s">
        <v>88</v>
      </c>
      <c r="D18" s="34" t="s">
        <v>10</v>
      </c>
      <c r="E18" s="35">
        <v>1</v>
      </c>
      <c r="F18" s="42"/>
      <c r="G18" s="37">
        <v>3000</v>
      </c>
      <c r="H18" s="38">
        <f>G18*E18</f>
        <v>3000</v>
      </c>
      <c r="I18" s="44"/>
      <c r="J18" s="46"/>
      <c r="K18" s="31"/>
      <c r="L18" s="31"/>
      <c r="M18" s="31"/>
      <c r="N18" s="31"/>
      <c r="O18" s="31"/>
      <c r="P18" s="31"/>
      <c r="Q18" s="31"/>
      <c r="R18" s="31"/>
      <c r="S18" s="31"/>
      <c r="T18" s="31"/>
    </row>
    <row r="19" spans="2:21" x14ac:dyDescent="0.2">
      <c r="B19" s="43">
        <v>4</v>
      </c>
      <c r="C19" s="87"/>
      <c r="D19" s="42"/>
      <c r="E19" s="47"/>
      <c r="F19" s="42"/>
      <c r="G19" s="37"/>
      <c r="H19" s="38"/>
      <c r="I19" s="44"/>
      <c r="K19" s="40"/>
      <c r="L19" s="41"/>
      <c r="M19" s="41"/>
      <c r="N19" s="31"/>
      <c r="O19" s="42"/>
      <c r="P19" s="31"/>
      <c r="Q19" s="42"/>
      <c r="R19" s="42"/>
      <c r="S19" s="41"/>
      <c r="T19" s="41"/>
    </row>
    <row r="20" spans="2:21" x14ac:dyDescent="0.2">
      <c r="B20" s="43">
        <v>5</v>
      </c>
      <c r="C20" s="87"/>
      <c r="D20" s="42"/>
      <c r="E20" s="47"/>
      <c r="F20" s="42"/>
      <c r="G20" s="37"/>
      <c r="H20" s="38"/>
      <c r="I20" s="44"/>
      <c r="S20" s="42"/>
      <c r="T20" s="42"/>
      <c r="U20" s="50"/>
    </row>
    <row r="21" spans="2:21" x14ac:dyDescent="0.2">
      <c r="B21" s="43">
        <v>6</v>
      </c>
      <c r="C21" s="42"/>
      <c r="D21" s="42"/>
      <c r="E21" s="47"/>
      <c r="F21" s="42"/>
      <c r="G21" s="49"/>
      <c r="H21" s="38"/>
      <c r="I21" s="44"/>
    </row>
    <row r="22" spans="2:21" x14ac:dyDescent="0.2">
      <c r="B22" s="43">
        <v>7</v>
      </c>
      <c r="C22" s="42" t="s">
        <v>28</v>
      </c>
      <c r="D22" s="42" t="s">
        <v>28</v>
      </c>
      <c r="E22" s="47" t="s">
        <v>28</v>
      </c>
      <c r="F22" s="42" t="s">
        <v>28</v>
      </c>
      <c r="G22" s="49" t="s">
        <v>28</v>
      </c>
      <c r="H22" s="38"/>
      <c r="I22" s="44"/>
    </row>
    <row r="23" spans="2:21" x14ac:dyDescent="0.2">
      <c r="B23" s="51">
        <v>8</v>
      </c>
      <c r="C23" s="42" t="s">
        <v>28</v>
      </c>
      <c r="D23" s="42" t="s">
        <v>28</v>
      </c>
      <c r="E23" s="47" t="s">
        <v>28</v>
      </c>
      <c r="F23" s="42" t="s">
        <v>28</v>
      </c>
      <c r="G23" s="49" t="s">
        <v>28</v>
      </c>
      <c r="H23" s="38"/>
      <c r="I23" s="44"/>
    </row>
    <row r="24" spans="2:21" x14ac:dyDescent="0.2">
      <c r="B24" s="51">
        <v>9</v>
      </c>
      <c r="C24" s="42" t="s">
        <v>28</v>
      </c>
      <c r="D24" s="42" t="s">
        <v>28</v>
      </c>
      <c r="E24" s="47" t="s">
        <v>28</v>
      </c>
      <c r="F24" s="42" t="s">
        <v>28</v>
      </c>
      <c r="G24" s="49" t="s">
        <v>28</v>
      </c>
      <c r="H24" s="38"/>
      <c r="I24" s="44"/>
    </row>
    <row r="25" spans="2:21" x14ac:dyDescent="0.2">
      <c r="B25" s="51">
        <v>10</v>
      </c>
      <c r="C25" s="42" t="s">
        <v>28</v>
      </c>
      <c r="D25" s="42" t="s">
        <v>28</v>
      </c>
      <c r="E25" s="47" t="s">
        <v>28</v>
      </c>
      <c r="F25" s="42" t="s">
        <v>28</v>
      </c>
      <c r="G25" s="49" t="s">
        <v>28</v>
      </c>
      <c r="H25" s="38"/>
      <c r="I25" s="44"/>
    </row>
    <row r="26" spans="2:21" ht="27" customHeight="1" thickBot="1" x14ac:dyDescent="0.25">
      <c r="B26" s="51">
        <v>11</v>
      </c>
      <c r="C26" s="24"/>
      <c r="D26" s="24"/>
      <c r="E26" s="52" t="s">
        <v>28</v>
      </c>
      <c r="F26" s="24" t="s">
        <v>28</v>
      </c>
      <c r="G26" s="53" t="s">
        <v>28</v>
      </c>
      <c r="H26" s="53">
        <v>0</v>
      </c>
      <c r="I26" s="54">
        <f>SUM(H16:H26)</f>
        <v>495500</v>
      </c>
      <c r="J26" s="31" t="s">
        <v>29</v>
      </c>
    </row>
    <row r="27" spans="2:21" ht="33" customHeight="1" thickBot="1" x14ac:dyDescent="0.25">
      <c r="B27" s="27" t="s">
        <v>12</v>
      </c>
      <c r="C27" s="28" t="s">
        <v>30</v>
      </c>
      <c r="D27" s="28" t="s">
        <v>14</v>
      </c>
      <c r="E27" s="187" t="s">
        <v>15</v>
      </c>
      <c r="F27" s="187"/>
      <c r="G27" s="28" t="s">
        <v>31</v>
      </c>
      <c r="H27" s="28" t="s">
        <v>32</v>
      </c>
      <c r="I27" s="29" t="s">
        <v>19</v>
      </c>
      <c r="J27" s="26" t="str">
        <f>+C14</f>
        <v>Suministro e instalación de luminarias SYLVANIA P28388 - LED HIGH BAY HBL3 110W CW  Flujo luminoso 15400 lm tensión de trabajo 100-277 V 50/60 Hz, la luminaria se instalará a más de 4 metros de altura con derivación en Cable Encauchetado 3 x 12 AWG Cobre HFFR Libre Halogenos a la Caja octagonal o redonda 5 perforaciones ¾" Rawelt, incluye prensaestopa de 3/4" incluye todos los accesorios necesarios para su correcta instalación.</v>
      </c>
      <c r="K27" s="31"/>
      <c r="L27" s="31"/>
      <c r="M27" s="31"/>
      <c r="N27" s="31" t="s">
        <v>33</v>
      </c>
      <c r="O27" s="31" t="s">
        <v>34</v>
      </c>
    </row>
    <row r="28" spans="2:21" x14ac:dyDescent="0.2">
      <c r="B28" s="32">
        <v>1</v>
      </c>
      <c r="C28" s="36" t="s">
        <v>89</v>
      </c>
      <c r="D28" s="36" t="s">
        <v>35</v>
      </c>
      <c r="E28" s="188">
        <v>0.4</v>
      </c>
      <c r="F28" s="188"/>
      <c r="G28" s="55">
        <v>300000</v>
      </c>
      <c r="H28" s="154">
        <f>G28*E28</f>
        <v>120000</v>
      </c>
      <c r="I28" s="39"/>
      <c r="J28" s="42"/>
      <c r="K28" s="42"/>
      <c r="L28" s="42"/>
      <c r="M28" s="42"/>
      <c r="N28" s="42">
        <v>1</v>
      </c>
      <c r="O28" s="42" t="str">
        <f>+F14</f>
        <v>Un</v>
      </c>
    </row>
    <row r="29" spans="2:21" x14ac:dyDescent="0.2">
      <c r="B29" s="43">
        <v>2</v>
      </c>
      <c r="C29" s="42"/>
      <c r="D29" s="36"/>
      <c r="E29" s="185"/>
      <c r="F29" s="185"/>
      <c r="G29" s="56"/>
      <c r="H29" s="49"/>
      <c r="I29" s="44"/>
    </row>
    <row r="30" spans="2:21" ht="18.75" customHeight="1" x14ac:dyDescent="0.2">
      <c r="B30" s="43">
        <v>3</v>
      </c>
      <c r="C30" s="36"/>
      <c r="D30" s="42" t="s">
        <v>28</v>
      </c>
      <c r="E30" s="185" t="s">
        <v>36</v>
      </c>
      <c r="F30" s="185" t="s">
        <v>28</v>
      </c>
      <c r="G30" s="49" t="s">
        <v>28</v>
      </c>
      <c r="H30" s="49" t="s">
        <v>28</v>
      </c>
      <c r="I30" s="44"/>
      <c r="K30" s="31" t="str">
        <f>+J27</f>
        <v>Suministro e instalación de luminarias SYLVANIA P28388 - LED HIGH BAY HBL3 110W CW  Flujo luminoso 15400 lm tensión de trabajo 100-277 V 50/60 Hz, la luminaria se instalará a más de 4 metros de altura con derivación en Cable Encauchetado 3 x 12 AWG Cobre HFFR Libre Halogenos a la Caja octagonal o redonda 5 perforaciones ¾" Rawelt, incluye prensaestopa de 3/4" incluye todos los accesorios necesarios para su correcta instalación.</v>
      </c>
      <c r="L30" s="31"/>
      <c r="M30" s="31" t="s">
        <v>37</v>
      </c>
      <c r="N30" s="31"/>
      <c r="O30" s="31" t="s">
        <v>38</v>
      </c>
      <c r="P30" s="31"/>
      <c r="Q30" s="31" t="s">
        <v>39</v>
      </c>
      <c r="R30" s="31"/>
    </row>
    <row r="31" spans="2:21" ht="12.75" thickBot="1" x14ac:dyDescent="0.25">
      <c r="B31" s="51">
        <v>4</v>
      </c>
      <c r="C31" s="24" t="s">
        <v>28</v>
      </c>
      <c r="D31" s="24" t="s">
        <v>28</v>
      </c>
      <c r="E31" s="178" t="s">
        <v>28</v>
      </c>
      <c r="F31" s="178" t="s">
        <v>28</v>
      </c>
      <c r="G31" s="53" t="s">
        <v>36</v>
      </c>
      <c r="H31" s="57" t="s">
        <v>28</v>
      </c>
      <c r="I31" s="54">
        <f>ROUND(SUM(H28:H31),0)</f>
        <v>120000</v>
      </c>
      <c r="K31" s="42">
        <v>1</v>
      </c>
      <c r="L31" s="50" t="str">
        <f>+O28</f>
        <v>Un</v>
      </c>
      <c r="M31" s="42">
        <f>60*4</f>
        <v>240</v>
      </c>
      <c r="N31" s="31" t="s">
        <v>40</v>
      </c>
      <c r="O31" s="50">
        <v>0.01</v>
      </c>
      <c r="P31" s="31" t="s">
        <v>41</v>
      </c>
      <c r="Q31" s="50">
        <f>+K31*O31</f>
        <v>0.01</v>
      </c>
      <c r="R31" s="50" t="str">
        <f>+O28</f>
        <v>Un</v>
      </c>
    </row>
    <row r="32" spans="2:21" ht="18" customHeight="1" thickBot="1" x14ac:dyDescent="0.25">
      <c r="B32" s="27" t="s">
        <v>12</v>
      </c>
      <c r="C32" s="28" t="s">
        <v>42</v>
      </c>
      <c r="D32" s="28" t="s">
        <v>14</v>
      </c>
      <c r="E32" s="187" t="s">
        <v>15</v>
      </c>
      <c r="F32" s="187"/>
      <c r="G32" s="28" t="s">
        <v>17</v>
      </c>
      <c r="H32" s="28" t="s">
        <v>43</v>
      </c>
      <c r="I32" s="29" t="s">
        <v>19</v>
      </c>
      <c r="P32" s="31" t="s">
        <v>44</v>
      </c>
      <c r="R32" s="42" t="s">
        <v>45</v>
      </c>
    </row>
    <row r="33" spans="2:16" ht="23.25" customHeight="1" x14ac:dyDescent="0.2">
      <c r="B33" s="32">
        <v>1</v>
      </c>
      <c r="C33" s="36" t="s">
        <v>46</v>
      </c>
      <c r="D33" s="36" t="s">
        <v>47</v>
      </c>
      <c r="E33" s="189">
        <v>0.2</v>
      </c>
      <c r="F33" s="189"/>
      <c r="G33" s="38"/>
      <c r="H33" s="58">
        <f>+I31*E33</f>
        <v>24000</v>
      </c>
      <c r="I33" s="39"/>
    </row>
    <row r="34" spans="2:16" ht="17.25" customHeight="1" x14ac:dyDescent="0.2">
      <c r="B34" s="43">
        <v>2</v>
      </c>
      <c r="C34" s="42" t="s">
        <v>48</v>
      </c>
      <c r="D34" s="42" t="s">
        <v>10</v>
      </c>
      <c r="E34" s="181">
        <v>1</v>
      </c>
      <c r="F34" s="181"/>
      <c r="G34" s="49">
        <v>30000</v>
      </c>
      <c r="H34" s="49">
        <f>+E34*G34</f>
        <v>30000</v>
      </c>
      <c r="I34" s="44"/>
      <c r="J34" s="59"/>
      <c r="K34" s="31" t="s">
        <v>49</v>
      </c>
    </row>
    <row r="35" spans="2:16" ht="12.75" thickBot="1" x14ac:dyDescent="0.25">
      <c r="B35" s="43">
        <v>3</v>
      </c>
      <c r="C35" s="42"/>
      <c r="D35" s="42"/>
      <c r="E35" s="181"/>
      <c r="F35" s="181"/>
      <c r="G35" s="49"/>
      <c r="H35" s="49"/>
      <c r="I35" s="44"/>
      <c r="K35" s="36">
        <f>N28/Q31</f>
        <v>100</v>
      </c>
      <c r="L35" s="42" t="s">
        <v>45</v>
      </c>
      <c r="M35" s="42">
        <v>8</v>
      </c>
      <c r="N35" s="24" t="s">
        <v>45</v>
      </c>
    </row>
    <row r="36" spans="2:16" ht="12.75" thickBot="1" x14ac:dyDescent="0.25">
      <c r="B36" s="51">
        <v>4</v>
      </c>
      <c r="C36" s="24"/>
      <c r="D36" s="24"/>
      <c r="E36" s="178" t="s">
        <v>28</v>
      </c>
      <c r="F36" s="178" t="s">
        <v>28</v>
      </c>
      <c r="G36" s="53"/>
      <c r="H36" s="53" t="s">
        <v>28</v>
      </c>
      <c r="I36" s="54">
        <f>ROUND(SUM(H33:H36),0)</f>
        <v>54000</v>
      </c>
      <c r="K36" s="42">
        <v>1</v>
      </c>
      <c r="L36" s="50" t="str">
        <f>+F14</f>
        <v>Un</v>
      </c>
      <c r="M36" s="60" t="s">
        <v>50</v>
      </c>
      <c r="N36" s="61">
        <f>+K36*M35/K35</f>
        <v>0.08</v>
      </c>
      <c r="O36" s="62" t="str">
        <f>+O28</f>
        <v>Un</v>
      </c>
      <c r="P36" s="63" t="s">
        <v>51</v>
      </c>
    </row>
    <row r="37" spans="2:16" ht="12.75" thickBot="1" x14ac:dyDescent="0.25">
      <c r="B37" s="64"/>
      <c r="C37" s="65" t="s">
        <v>52</v>
      </c>
      <c r="D37" s="66"/>
      <c r="E37" s="179"/>
      <c r="F37" s="179"/>
      <c r="G37" s="67"/>
      <c r="H37" s="68" t="s">
        <v>28</v>
      </c>
      <c r="I37" s="69">
        <f>+ROUND(I26+I31+I36,0)</f>
        <v>669500</v>
      </c>
    </row>
    <row r="38" spans="2:16" ht="6" customHeight="1" x14ac:dyDescent="0.2">
      <c r="B38" s="70"/>
      <c r="C38" s="14"/>
      <c r="G38" s="71"/>
      <c r="H38" s="72"/>
      <c r="I38" s="73"/>
    </row>
    <row r="39" spans="2:16" ht="10.5" customHeight="1" x14ac:dyDescent="0.2">
      <c r="B39" s="74"/>
      <c r="C39" s="75"/>
      <c r="D39" s="14"/>
      <c r="E39" s="14"/>
      <c r="F39" s="14"/>
      <c r="G39" s="14"/>
      <c r="I39" s="76"/>
      <c r="K39" s="1" t="s">
        <v>53</v>
      </c>
      <c r="M39" s="1" t="s">
        <v>54</v>
      </c>
      <c r="O39" s="1">
        <v>5</v>
      </c>
      <c r="P39" s="1" t="s">
        <v>55</v>
      </c>
    </row>
    <row r="40" spans="2:16" ht="22.5" customHeight="1" x14ac:dyDescent="0.2">
      <c r="B40" s="74"/>
      <c r="C40" s="77"/>
      <c r="F40" s="14"/>
      <c r="G40" s="14"/>
      <c r="I40" s="78"/>
    </row>
    <row r="41" spans="2:16" ht="25.5" customHeight="1" x14ac:dyDescent="0.2">
      <c r="B41" s="70"/>
      <c r="C41" s="14"/>
      <c r="F41" s="14"/>
      <c r="G41" s="14"/>
      <c r="I41" s="78"/>
    </row>
    <row r="42" spans="2:16" x14ac:dyDescent="0.2">
      <c r="B42" s="70"/>
      <c r="C42" s="79" t="s">
        <v>56</v>
      </c>
      <c r="F42" s="14"/>
      <c r="G42" s="14"/>
      <c r="I42" s="78"/>
    </row>
    <row r="43" spans="2:16" ht="12.75" thickBot="1" x14ac:dyDescent="0.25">
      <c r="B43" s="80"/>
      <c r="C43" s="81" t="s">
        <v>57</v>
      </c>
      <c r="D43" s="82"/>
      <c r="E43" s="82"/>
      <c r="F43" s="83"/>
      <c r="G43" s="83"/>
      <c r="H43" s="82"/>
      <c r="I43" s="84"/>
    </row>
    <row r="46" spans="2:16" ht="12.75" thickBot="1" x14ac:dyDescent="0.25"/>
    <row r="47" spans="2:16" ht="8.25" customHeight="1" x14ac:dyDescent="0.2">
      <c r="B47" s="2"/>
      <c r="C47" s="3"/>
      <c r="D47" s="192" t="s">
        <v>0</v>
      </c>
      <c r="E47" s="193"/>
      <c r="F47" s="193"/>
      <c r="G47" s="193"/>
      <c r="H47" s="193"/>
      <c r="I47" s="194"/>
    </row>
    <row r="48" spans="2:16" ht="7.5" customHeight="1" x14ac:dyDescent="0.2">
      <c r="B48" s="4"/>
      <c r="C48" s="5"/>
      <c r="D48" s="195"/>
      <c r="E48" s="196"/>
      <c r="F48" s="196"/>
      <c r="G48" s="196"/>
      <c r="H48" s="196"/>
      <c r="I48" s="197"/>
    </row>
    <row r="49" spans="2:21" ht="20.25" customHeight="1" x14ac:dyDescent="0.2">
      <c r="B49" s="4"/>
      <c r="C49" s="5"/>
      <c r="D49" s="195"/>
      <c r="E49" s="196"/>
      <c r="F49" s="196"/>
      <c r="G49" s="196"/>
      <c r="H49" s="196"/>
      <c r="I49" s="197"/>
    </row>
    <row r="50" spans="2:21" ht="20.25" customHeight="1" x14ac:dyDescent="0.2">
      <c r="B50" s="4"/>
      <c r="C50" s="5"/>
      <c r="D50" s="6" t="s">
        <v>1</v>
      </c>
      <c r="E50" s="7"/>
      <c r="F50" s="7"/>
      <c r="G50" s="7"/>
      <c r="H50" s="7"/>
      <c r="I50" s="5"/>
    </row>
    <row r="51" spans="2:21" ht="20.25" customHeight="1" x14ac:dyDescent="0.2">
      <c r="B51" s="4"/>
      <c r="C51" s="5"/>
      <c r="D51" s="6" t="s">
        <v>2</v>
      </c>
      <c r="E51" s="7"/>
      <c r="F51" s="7"/>
      <c r="G51" s="7"/>
      <c r="H51" s="7"/>
      <c r="I51" s="5"/>
    </row>
    <row r="52" spans="2:21" ht="20.25" customHeight="1" thickBot="1" x14ac:dyDescent="0.25">
      <c r="B52" s="8"/>
      <c r="C52" s="9"/>
      <c r="D52" s="10" t="s">
        <v>3</v>
      </c>
      <c r="E52" s="11"/>
      <c r="F52" s="11"/>
      <c r="G52" s="11"/>
      <c r="H52" s="11"/>
      <c r="I52" s="12"/>
    </row>
    <row r="53" spans="2:21" ht="11.25" customHeight="1" x14ac:dyDescent="0.2">
      <c r="B53" s="13"/>
      <c r="C53" s="14"/>
      <c r="D53" s="14"/>
      <c r="E53" s="14"/>
      <c r="F53" s="14"/>
      <c r="G53" s="14"/>
      <c r="I53" s="15"/>
    </row>
    <row r="54" spans="2:21" ht="17.25" customHeight="1" thickBot="1" x14ac:dyDescent="0.25">
      <c r="B54" s="190" t="s">
        <v>4</v>
      </c>
      <c r="C54" s="191"/>
      <c r="D54" s="16"/>
      <c r="E54" s="16"/>
      <c r="F54" s="17"/>
      <c r="G54" s="17"/>
      <c r="H54" s="16"/>
      <c r="I54" s="18"/>
    </row>
    <row r="55" spans="2:21" ht="11.25" customHeight="1" x14ac:dyDescent="0.2">
      <c r="B55" s="182" t="s">
        <v>5</v>
      </c>
      <c r="C55" s="183"/>
      <c r="D55" s="183"/>
      <c r="E55" s="183"/>
      <c r="F55" s="183"/>
      <c r="G55" s="183"/>
      <c r="H55" s="183"/>
      <c r="I55" s="184"/>
    </row>
    <row r="56" spans="2:21" ht="11.25" customHeight="1" x14ac:dyDescent="0.2">
      <c r="B56" s="85" t="s">
        <v>6</v>
      </c>
      <c r="C56" s="85" t="s">
        <v>7</v>
      </c>
      <c r="D56" s="185"/>
      <c r="E56" s="185"/>
      <c r="F56" s="85" t="s">
        <v>8</v>
      </c>
      <c r="G56" s="42"/>
      <c r="H56" s="85" t="s">
        <v>9</v>
      </c>
      <c r="I56" s="42"/>
    </row>
    <row r="57" spans="2:21" ht="149.25" customHeight="1" thickBot="1" x14ac:dyDescent="0.25">
      <c r="B57" s="23" t="s">
        <v>68</v>
      </c>
      <c r="C57" s="198" t="s">
        <v>91</v>
      </c>
      <c r="D57" s="198"/>
      <c r="E57" s="198"/>
      <c r="F57" s="23" t="s">
        <v>10</v>
      </c>
      <c r="G57" s="24"/>
      <c r="H57" s="25"/>
      <c r="I57" s="24"/>
      <c r="J57" s="26" t="s">
        <v>11</v>
      </c>
    </row>
    <row r="58" spans="2:21" ht="26.45" customHeight="1" thickBot="1" x14ac:dyDescent="0.25">
      <c r="B58" s="27" t="s">
        <v>12</v>
      </c>
      <c r="C58" s="28" t="s">
        <v>13</v>
      </c>
      <c r="D58" s="28" t="s">
        <v>14</v>
      </c>
      <c r="E58" s="28" t="s">
        <v>15</v>
      </c>
      <c r="F58" s="28" t="s">
        <v>16</v>
      </c>
      <c r="G58" s="28" t="s">
        <v>17</v>
      </c>
      <c r="H58" s="28" t="s">
        <v>18</v>
      </c>
      <c r="I58" s="29" t="s">
        <v>19</v>
      </c>
      <c r="J58" s="30"/>
      <c r="K58" s="31" t="s">
        <v>20</v>
      </c>
      <c r="L58" s="31" t="s">
        <v>21</v>
      </c>
      <c r="M58" s="31" t="s">
        <v>22</v>
      </c>
      <c r="N58" s="31"/>
      <c r="O58" s="31"/>
      <c r="P58" s="31"/>
      <c r="Q58" s="31" t="s">
        <v>23</v>
      </c>
      <c r="R58" s="31"/>
      <c r="S58" s="31"/>
      <c r="T58" s="31"/>
    </row>
    <row r="59" spans="2:21" ht="24.6" customHeight="1" x14ac:dyDescent="0.2">
      <c r="B59" s="32">
        <v>1</v>
      </c>
      <c r="C59" s="33" t="s">
        <v>92</v>
      </c>
      <c r="D59" s="151" t="s">
        <v>10</v>
      </c>
      <c r="E59" s="152">
        <v>1</v>
      </c>
      <c r="F59" s="36"/>
      <c r="G59" s="150">
        <v>160000</v>
      </c>
      <c r="H59" s="38">
        <f>G59</f>
        <v>160000</v>
      </c>
      <c r="I59" s="39"/>
      <c r="K59" s="40">
        <v>0</v>
      </c>
      <c r="L59" s="41">
        <f>+K59*0.19</f>
        <v>0</v>
      </c>
      <c r="M59" s="41">
        <f>+K59+L59</f>
        <v>0</v>
      </c>
      <c r="N59" s="31" t="s">
        <v>24</v>
      </c>
      <c r="O59" s="42">
        <v>1.25</v>
      </c>
      <c r="P59" s="31" t="s">
        <v>25</v>
      </c>
      <c r="Q59" s="42">
        <v>1</v>
      </c>
      <c r="R59" s="42" t="str">
        <f>+F57</f>
        <v>Un</v>
      </c>
      <c r="S59" s="41">
        <f>+M59*O59*Q59</f>
        <v>0</v>
      </c>
      <c r="T59" s="41">
        <f>+S59/Q59</f>
        <v>0</v>
      </c>
      <c r="U59" s="1" t="s">
        <v>26</v>
      </c>
    </row>
    <row r="60" spans="2:21" ht="33.6" customHeight="1" x14ac:dyDescent="0.2">
      <c r="B60" s="43">
        <v>2</v>
      </c>
      <c r="C60" s="33" t="s">
        <v>87</v>
      </c>
      <c r="D60" s="151" t="s">
        <v>58</v>
      </c>
      <c r="E60" s="152">
        <v>1.5</v>
      </c>
      <c r="F60" s="42">
        <f>O59</f>
        <v>1.25</v>
      </c>
      <c r="G60" s="153">
        <v>13000</v>
      </c>
      <c r="H60" s="38">
        <f>G60*E60*F60</f>
        <v>24375</v>
      </c>
      <c r="I60" s="44"/>
      <c r="N60" s="1" t="s">
        <v>27</v>
      </c>
      <c r="P60" s="1" t="str">
        <f>+F57</f>
        <v>Un</v>
      </c>
      <c r="U60" s="1" t="str">
        <f>+R59</f>
        <v>Un</v>
      </c>
    </row>
    <row r="61" spans="2:21" ht="11.25" customHeight="1" x14ac:dyDescent="0.2">
      <c r="B61" s="43">
        <v>3</v>
      </c>
      <c r="C61" s="45" t="s">
        <v>88</v>
      </c>
      <c r="D61" s="34" t="s">
        <v>10</v>
      </c>
      <c r="E61" s="35">
        <v>1</v>
      </c>
      <c r="F61" s="42"/>
      <c r="G61" s="37">
        <v>3000</v>
      </c>
      <c r="H61" s="38">
        <f>G61*E61</f>
        <v>3000</v>
      </c>
      <c r="I61" s="44"/>
      <c r="J61" s="46"/>
      <c r="K61" s="31"/>
      <c r="L61" s="31"/>
      <c r="M61" s="31"/>
      <c r="N61" s="31"/>
      <c r="O61" s="31"/>
      <c r="P61" s="31"/>
      <c r="Q61" s="31"/>
      <c r="R61" s="31"/>
      <c r="S61" s="31"/>
      <c r="T61" s="31"/>
    </row>
    <row r="62" spans="2:21" ht="11.25" customHeight="1" x14ac:dyDescent="0.2">
      <c r="B62" s="43">
        <v>4</v>
      </c>
      <c r="C62" s="42"/>
      <c r="D62" s="42"/>
      <c r="E62" s="47"/>
      <c r="F62" s="42"/>
      <c r="G62" s="37"/>
      <c r="H62" s="38"/>
      <c r="I62" s="44"/>
      <c r="K62" s="40"/>
      <c r="L62" s="41"/>
      <c r="M62" s="41"/>
      <c r="N62" s="31"/>
      <c r="O62" s="42"/>
      <c r="P62" s="31"/>
      <c r="Q62" s="42"/>
      <c r="R62" s="42"/>
      <c r="S62" s="41"/>
      <c r="T62" s="41"/>
    </row>
    <row r="63" spans="2:21" ht="11.25" customHeight="1" x14ac:dyDescent="0.2">
      <c r="B63" s="43">
        <v>5</v>
      </c>
      <c r="C63" s="42" t="s">
        <v>28</v>
      </c>
      <c r="D63" s="42" t="s">
        <v>28</v>
      </c>
      <c r="E63" s="47"/>
      <c r="F63" s="42" t="s">
        <v>28</v>
      </c>
      <c r="G63" s="49" t="s">
        <v>28</v>
      </c>
      <c r="H63" s="38"/>
      <c r="I63" s="44"/>
      <c r="S63" s="42"/>
      <c r="T63" s="42"/>
      <c r="U63" s="50"/>
    </row>
    <row r="64" spans="2:21" ht="11.25" customHeight="1" x14ac:dyDescent="0.2">
      <c r="B64" s="43">
        <v>6</v>
      </c>
      <c r="C64" s="42" t="s">
        <v>28</v>
      </c>
      <c r="D64" s="42" t="s">
        <v>28</v>
      </c>
      <c r="E64" s="47"/>
      <c r="F64" s="42" t="s">
        <v>28</v>
      </c>
      <c r="G64" s="49" t="s">
        <v>28</v>
      </c>
      <c r="H64" s="38"/>
      <c r="I64" s="44"/>
    </row>
    <row r="65" spans="2:18" ht="11.25" customHeight="1" x14ac:dyDescent="0.2">
      <c r="B65" s="43">
        <v>7</v>
      </c>
      <c r="C65" s="42" t="s">
        <v>28</v>
      </c>
      <c r="D65" s="42" t="s">
        <v>28</v>
      </c>
      <c r="E65" s="47"/>
      <c r="F65" s="42" t="s">
        <v>28</v>
      </c>
      <c r="G65" s="49" t="s">
        <v>28</v>
      </c>
      <c r="H65" s="38"/>
      <c r="I65" s="44"/>
    </row>
    <row r="66" spans="2:18" ht="11.25" customHeight="1" x14ac:dyDescent="0.2">
      <c r="B66" s="51">
        <v>8</v>
      </c>
      <c r="C66" s="42" t="s">
        <v>28</v>
      </c>
      <c r="D66" s="42" t="s">
        <v>28</v>
      </c>
      <c r="E66" s="47"/>
      <c r="F66" s="42" t="s">
        <v>28</v>
      </c>
      <c r="G66" s="49" t="s">
        <v>28</v>
      </c>
      <c r="H66" s="38"/>
      <c r="I66" s="44"/>
    </row>
    <row r="67" spans="2:18" ht="11.25" customHeight="1" x14ac:dyDescent="0.2">
      <c r="B67" s="51">
        <v>9</v>
      </c>
      <c r="C67" s="42" t="s">
        <v>28</v>
      </c>
      <c r="D67" s="42" t="s">
        <v>28</v>
      </c>
      <c r="E67" s="47"/>
      <c r="F67" s="42" t="s">
        <v>28</v>
      </c>
      <c r="G67" s="49" t="s">
        <v>28</v>
      </c>
      <c r="H67" s="38"/>
      <c r="I67" s="44"/>
    </row>
    <row r="68" spans="2:18" ht="11.25" customHeight="1" x14ac:dyDescent="0.2">
      <c r="B68" s="51">
        <v>10</v>
      </c>
      <c r="C68" s="42" t="s">
        <v>28</v>
      </c>
      <c r="D68" s="42" t="s">
        <v>28</v>
      </c>
      <c r="E68" s="47" t="s">
        <v>28</v>
      </c>
      <c r="F68" s="42" t="s">
        <v>28</v>
      </c>
      <c r="G68" s="49" t="s">
        <v>28</v>
      </c>
      <c r="H68" s="38"/>
      <c r="I68" s="44"/>
    </row>
    <row r="69" spans="2:18" ht="24" customHeight="1" thickBot="1" x14ac:dyDescent="0.25">
      <c r="B69" s="51">
        <v>11</v>
      </c>
      <c r="C69" s="24"/>
      <c r="D69" s="24"/>
      <c r="E69" s="52" t="s">
        <v>28</v>
      </c>
      <c r="F69" s="24" t="s">
        <v>28</v>
      </c>
      <c r="G69" s="53" t="s">
        <v>28</v>
      </c>
      <c r="H69" s="38"/>
      <c r="I69" s="54">
        <f>SUM(H59:H69)</f>
        <v>187375</v>
      </c>
      <c r="J69" s="31" t="s">
        <v>29</v>
      </c>
    </row>
    <row r="70" spans="2:18" ht="27.6" customHeight="1" thickBot="1" x14ac:dyDescent="0.25">
      <c r="B70" s="27" t="s">
        <v>12</v>
      </c>
      <c r="C70" s="28" t="s">
        <v>30</v>
      </c>
      <c r="D70" s="28" t="s">
        <v>14</v>
      </c>
      <c r="E70" s="187" t="s">
        <v>15</v>
      </c>
      <c r="F70" s="187"/>
      <c r="G70" s="28" t="s">
        <v>31</v>
      </c>
      <c r="H70" s="28" t="s">
        <v>32</v>
      </c>
      <c r="I70" s="29" t="s">
        <v>19</v>
      </c>
      <c r="J70" s="26" t="str">
        <f>+C57</f>
        <v>Suministro e instalación de luminarias Led Hermética 2 X 18W T8 3600lm 6500k tensión de trabajo 100-277 V 50/60 Hz, la luminaria se instalará a más de 2 metros de altura con derivación en Cable Encauchetado 3 x 12 AWG Cobre HFFR Libre Halogenos a la Caja octagonal o redonda 5 perforaciones ¾" Rawelt, incluye prensaestopa de 3/4" incluye todos los accesorios necesarios para su correcta instalación.</v>
      </c>
      <c r="K70" s="31"/>
      <c r="L70" s="31"/>
      <c r="M70" s="31"/>
      <c r="N70" s="31" t="s">
        <v>33</v>
      </c>
      <c r="O70" s="31" t="s">
        <v>34</v>
      </c>
    </row>
    <row r="71" spans="2:18" ht="27" customHeight="1" x14ac:dyDescent="0.2">
      <c r="B71" s="32">
        <v>1</v>
      </c>
      <c r="C71" s="36" t="s">
        <v>89</v>
      </c>
      <c r="D71" s="36" t="s">
        <v>35</v>
      </c>
      <c r="E71" s="188">
        <v>0.4</v>
      </c>
      <c r="F71" s="188"/>
      <c r="G71" s="55">
        <v>300000</v>
      </c>
      <c r="H71" s="154">
        <f>G71*E71</f>
        <v>120000</v>
      </c>
      <c r="I71" s="39"/>
      <c r="J71" s="42"/>
      <c r="K71" s="42"/>
      <c r="L71" s="42"/>
      <c r="M71" s="42"/>
      <c r="N71" s="42">
        <v>1</v>
      </c>
      <c r="O71" s="42" t="str">
        <f>+F57</f>
        <v>Un</v>
      </c>
    </row>
    <row r="72" spans="2:18" ht="11.25" customHeight="1" x14ac:dyDescent="0.2">
      <c r="B72" s="43">
        <v>2</v>
      </c>
      <c r="C72" s="33"/>
      <c r="D72" s="36"/>
      <c r="E72" s="185"/>
      <c r="F72" s="185"/>
      <c r="G72" s="56"/>
      <c r="H72" s="38"/>
      <c r="I72" s="44"/>
    </row>
    <row r="73" spans="2:18" ht="11.25" customHeight="1" x14ac:dyDescent="0.2">
      <c r="B73" s="43">
        <v>3</v>
      </c>
      <c r="C73" s="42" t="s">
        <v>28</v>
      </c>
      <c r="D73" s="42" t="s">
        <v>28</v>
      </c>
      <c r="E73" s="185" t="s">
        <v>36</v>
      </c>
      <c r="F73" s="185" t="s">
        <v>28</v>
      </c>
      <c r="G73" s="49" t="s">
        <v>28</v>
      </c>
      <c r="H73" s="49" t="s">
        <v>28</v>
      </c>
      <c r="I73" s="44"/>
      <c r="K73" s="31" t="str">
        <f>+J70</f>
        <v>Suministro e instalación de luminarias Led Hermética 2 X 18W T8 3600lm 6500k tensión de trabajo 100-277 V 50/60 Hz, la luminaria se instalará a más de 2 metros de altura con derivación en Cable Encauchetado 3 x 12 AWG Cobre HFFR Libre Halogenos a la Caja octagonal o redonda 5 perforaciones ¾" Rawelt, incluye prensaestopa de 3/4" incluye todos los accesorios necesarios para su correcta instalación.</v>
      </c>
      <c r="L73" s="31"/>
      <c r="M73" s="31" t="s">
        <v>37</v>
      </c>
      <c r="N73" s="31"/>
      <c r="O73" s="31" t="s">
        <v>38</v>
      </c>
      <c r="P73" s="31"/>
      <c r="Q73" s="31" t="s">
        <v>39</v>
      </c>
      <c r="R73" s="31"/>
    </row>
    <row r="74" spans="2:18" ht="11.25" customHeight="1" thickBot="1" x14ac:dyDescent="0.25">
      <c r="B74" s="51">
        <v>4</v>
      </c>
      <c r="C74" s="24" t="s">
        <v>28</v>
      </c>
      <c r="D74" s="24" t="s">
        <v>28</v>
      </c>
      <c r="E74" s="178" t="s">
        <v>28</v>
      </c>
      <c r="F74" s="178" t="s">
        <v>28</v>
      </c>
      <c r="G74" s="53" t="s">
        <v>36</v>
      </c>
      <c r="H74" s="57" t="s">
        <v>28</v>
      </c>
      <c r="I74" s="54">
        <f>ROUND(SUM(H71:H74),0)</f>
        <v>120000</v>
      </c>
      <c r="K74" s="42">
        <v>1</v>
      </c>
      <c r="L74" s="50" t="str">
        <f>+O71</f>
        <v>Un</v>
      </c>
      <c r="M74" s="42">
        <v>600</v>
      </c>
      <c r="N74" s="31" t="s">
        <v>40</v>
      </c>
      <c r="O74" s="50">
        <v>0.01</v>
      </c>
      <c r="P74" s="31" t="s">
        <v>41</v>
      </c>
      <c r="Q74" s="50">
        <f>+K74*O74</f>
        <v>0.01</v>
      </c>
      <c r="R74" s="50" t="str">
        <f>+O71</f>
        <v>Un</v>
      </c>
    </row>
    <row r="75" spans="2:18" ht="11.25" customHeight="1" thickBot="1" x14ac:dyDescent="0.25">
      <c r="B75" s="27" t="s">
        <v>12</v>
      </c>
      <c r="C75" s="28" t="s">
        <v>42</v>
      </c>
      <c r="D75" s="28" t="s">
        <v>14</v>
      </c>
      <c r="E75" s="187" t="s">
        <v>15</v>
      </c>
      <c r="F75" s="187"/>
      <c r="G75" s="28" t="s">
        <v>17</v>
      </c>
      <c r="H75" s="28" t="s">
        <v>43</v>
      </c>
      <c r="I75" s="29" t="s">
        <v>19</v>
      </c>
      <c r="P75" s="31" t="s">
        <v>44</v>
      </c>
      <c r="R75" s="42" t="s">
        <v>45</v>
      </c>
    </row>
    <row r="76" spans="2:18" ht="11.25" customHeight="1" x14ac:dyDescent="0.2">
      <c r="B76" s="32">
        <v>1</v>
      </c>
      <c r="C76" s="36" t="s">
        <v>46</v>
      </c>
      <c r="D76" s="36" t="s">
        <v>47</v>
      </c>
      <c r="E76" s="189">
        <v>0.2</v>
      </c>
      <c r="F76" s="189"/>
      <c r="G76" s="38"/>
      <c r="H76" s="58">
        <f>+I74*E76</f>
        <v>24000</v>
      </c>
      <c r="I76" s="39"/>
    </row>
    <row r="77" spans="2:18" ht="11.25" customHeight="1" x14ac:dyDescent="0.2">
      <c r="B77" s="43">
        <v>2</v>
      </c>
      <c r="C77" s="42" t="s">
        <v>48</v>
      </c>
      <c r="D77" s="42" t="s">
        <v>10</v>
      </c>
      <c r="E77" s="181">
        <v>1</v>
      </c>
      <c r="F77" s="181"/>
      <c r="G77" s="49">
        <v>30000</v>
      </c>
      <c r="H77" s="49">
        <f>+E77*G77</f>
        <v>30000</v>
      </c>
      <c r="I77" s="44"/>
      <c r="J77" s="59"/>
      <c r="K77" s="31" t="s">
        <v>49</v>
      </c>
    </row>
    <row r="78" spans="2:18" ht="11.25" customHeight="1" thickBot="1" x14ac:dyDescent="0.25">
      <c r="B78" s="43">
        <v>3</v>
      </c>
      <c r="C78" s="42"/>
      <c r="D78" s="42"/>
      <c r="E78" s="181"/>
      <c r="F78" s="181"/>
      <c r="G78" s="49"/>
      <c r="H78" s="49"/>
      <c r="I78" s="44"/>
      <c r="K78" s="36">
        <f>N71/Q74</f>
        <v>100</v>
      </c>
      <c r="L78" s="42" t="s">
        <v>45</v>
      </c>
      <c r="M78" s="42">
        <v>8</v>
      </c>
      <c r="N78" s="24" t="s">
        <v>45</v>
      </c>
    </row>
    <row r="79" spans="2:18" ht="11.25" customHeight="1" thickBot="1" x14ac:dyDescent="0.25">
      <c r="B79" s="51">
        <v>4</v>
      </c>
      <c r="C79" s="24"/>
      <c r="D79" s="24"/>
      <c r="E79" s="178" t="s">
        <v>28</v>
      </c>
      <c r="F79" s="178" t="s">
        <v>28</v>
      </c>
      <c r="G79" s="53"/>
      <c r="H79" s="53" t="s">
        <v>28</v>
      </c>
      <c r="I79" s="54">
        <f>ROUND(SUM(H76:H79),0)</f>
        <v>54000</v>
      </c>
      <c r="K79" s="42">
        <v>1</v>
      </c>
      <c r="L79" s="50" t="str">
        <f>+F57</f>
        <v>Un</v>
      </c>
      <c r="M79" s="60" t="s">
        <v>50</v>
      </c>
      <c r="N79" s="61">
        <f>+K79*M78/K78</f>
        <v>0.08</v>
      </c>
      <c r="O79" s="62" t="str">
        <f>+O71</f>
        <v>Un</v>
      </c>
      <c r="P79" s="63" t="s">
        <v>51</v>
      </c>
    </row>
    <row r="80" spans="2:18" ht="25.5" customHeight="1" thickBot="1" x14ac:dyDescent="0.25">
      <c r="B80" s="64"/>
      <c r="C80" s="65" t="s">
        <v>52</v>
      </c>
      <c r="D80" s="66"/>
      <c r="E80" s="179"/>
      <c r="F80" s="179"/>
      <c r="G80" s="67"/>
      <c r="H80" s="68" t="s">
        <v>28</v>
      </c>
      <c r="I80" s="69">
        <f>+ROUND(I69+I74+I79,0)</f>
        <v>361375</v>
      </c>
    </row>
    <row r="81" spans="2:16" ht="18" customHeight="1" x14ac:dyDescent="0.2">
      <c r="B81" s="70"/>
      <c r="C81" s="14"/>
      <c r="G81" s="71"/>
      <c r="H81" s="72"/>
      <c r="I81" s="73"/>
    </row>
    <row r="82" spans="2:16" ht="18" customHeight="1" x14ac:dyDescent="0.2">
      <c r="B82" s="74"/>
      <c r="C82" s="75"/>
      <c r="D82" s="14"/>
      <c r="E82" s="14"/>
      <c r="F82" s="14"/>
      <c r="G82" s="14"/>
      <c r="I82" s="76"/>
      <c r="K82" s="1" t="s">
        <v>53</v>
      </c>
      <c r="O82" s="1">
        <v>5</v>
      </c>
      <c r="P82" s="1" t="s">
        <v>55</v>
      </c>
    </row>
    <row r="83" spans="2:16" ht="18" customHeight="1" x14ac:dyDescent="0.2">
      <c r="B83" s="74"/>
      <c r="C83" s="77"/>
      <c r="F83" s="14"/>
      <c r="G83" s="88"/>
      <c r="I83" s="78"/>
    </row>
    <row r="84" spans="2:16" ht="11.25" customHeight="1" x14ac:dyDescent="0.2">
      <c r="B84" s="70"/>
      <c r="C84" s="14"/>
      <c r="F84" s="14"/>
      <c r="G84" s="14"/>
      <c r="I84" s="78"/>
    </row>
    <row r="85" spans="2:16" ht="11.25" customHeight="1" x14ac:dyDescent="0.2">
      <c r="B85" s="70"/>
      <c r="C85" s="79" t="s">
        <v>56</v>
      </c>
      <c r="F85" s="14"/>
      <c r="G85" s="14"/>
      <c r="I85" s="78"/>
    </row>
    <row r="86" spans="2:16" ht="10.9" customHeight="1" thickBot="1" x14ac:dyDescent="0.25">
      <c r="B86" s="80"/>
      <c r="C86" s="81" t="s">
        <v>57</v>
      </c>
      <c r="D86" s="82"/>
      <c r="E86" s="82"/>
      <c r="F86" s="83"/>
      <c r="G86" s="83"/>
      <c r="H86" s="82"/>
      <c r="I86" s="84"/>
    </row>
    <row r="87" spans="2:16" ht="8.25" customHeight="1" x14ac:dyDescent="0.2">
      <c r="B87" s="2"/>
      <c r="C87" s="3"/>
      <c r="D87" s="192" t="s">
        <v>0</v>
      </c>
      <c r="E87" s="193"/>
      <c r="F87" s="193"/>
      <c r="G87" s="193"/>
      <c r="H87" s="193"/>
      <c r="I87" s="194"/>
    </row>
    <row r="88" spans="2:16" ht="7.5" customHeight="1" x14ac:dyDescent="0.2">
      <c r="B88" s="4"/>
      <c r="C88" s="5"/>
      <c r="D88" s="195"/>
      <c r="E88" s="196"/>
      <c r="F88" s="196"/>
      <c r="G88" s="196"/>
      <c r="H88" s="196"/>
      <c r="I88" s="197"/>
    </row>
    <row r="89" spans="2:16" ht="20.25" customHeight="1" x14ac:dyDescent="0.2">
      <c r="B89" s="4"/>
      <c r="C89" s="5"/>
      <c r="D89" s="195"/>
      <c r="E89" s="196"/>
      <c r="F89" s="196"/>
      <c r="G89" s="196"/>
      <c r="H89" s="196"/>
      <c r="I89" s="197"/>
    </row>
    <row r="90" spans="2:16" ht="20.25" customHeight="1" x14ac:dyDescent="0.2">
      <c r="B90" s="4"/>
      <c r="C90" s="5"/>
      <c r="D90" s="6" t="s">
        <v>1</v>
      </c>
      <c r="E90" s="7"/>
      <c r="F90" s="7"/>
      <c r="G90" s="7"/>
      <c r="H90" s="7"/>
      <c r="I90" s="5"/>
    </row>
    <row r="91" spans="2:16" ht="20.25" customHeight="1" x14ac:dyDescent="0.2">
      <c r="B91" s="4"/>
      <c r="C91" s="5"/>
      <c r="D91" s="6" t="s">
        <v>2</v>
      </c>
      <c r="E91" s="7"/>
      <c r="F91" s="7"/>
      <c r="G91" s="7"/>
      <c r="H91" s="7"/>
      <c r="I91" s="5"/>
    </row>
    <row r="92" spans="2:16" ht="20.25" customHeight="1" thickBot="1" x14ac:dyDescent="0.25">
      <c r="B92" s="8"/>
      <c r="C92" s="9"/>
      <c r="D92" s="10" t="s">
        <v>3</v>
      </c>
      <c r="E92" s="11"/>
      <c r="F92" s="11"/>
      <c r="G92" s="11"/>
      <c r="H92" s="11"/>
      <c r="I92" s="12"/>
    </row>
    <row r="93" spans="2:16" ht="11.25" customHeight="1" x14ac:dyDescent="0.2">
      <c r="B93" s="13"/>
      <c r="C93" s="14"/>
      <c r="D93" s="14"/>
      <c r="E93" s="14"/>
      <c r="F93" s="14"/>
      <c r="G93" s="14"/>
      <c r="I93" s="15"/>
    </row>
    <row r="94" spans="2:16" ht="15" customHeight="1" thickBot="1" x14ac:dyDescent="0.25">
      <c r="B94" s="190" t="s">
        <v>4</v>
      </c>
      <c r="C94" s="191"/>
      <c r="D94" s="16"/>
      <c r="E94" s="16"/>
      <c r="F94" s="17"/>
      <c r="G94" s="17"/>
      <c r="H94" s="16"/>
      <c r="I94" s="18"/>
    </row>
    <row r="95" spans="2:16" ht="11.25" customHeight="1" x14ac:dyDescent="0.2">
      <c r="B95" s="182" t="s">
        <v>5</v>
      </c>
      <c r="C95" s="183"/>
      <c r="D95" s="183"/>
      <c r="E95" s="183"/>
      <c r="F95" s="183"/>
      <c r="G95" s="183"/>
      <c r="H95" s="183"/>
      <c r="I95" s="184"/>
    </row>
    <row r="96" spans="2:16" ht="11.25" customHeight="1" x14ac:dyDescent="0.2">
      <c r="B96" s="85" t="s">
        <v>6</v>
      </c>
      <c r="C96" s="85" t="s">
        <v>7</v>
      </c>
      <c r="D96" s="185"/>
      <c r="E96" s="185"/>
      <c r="F96" s="85" t="s">
        <v>8</v>
      </c>
      <c r="G96" s="42"/>
      <c r="H96" s="85" t="s">
        <v>9</v>
      </c>
      <c r="I96" s="42"/>
    </row>
    <row r="97" spans="2:21" ht="86.25" customHeight="1" thickBot="1" x14ac:dyDescent="0.25">
      <c r="B97" s="23" t="s">
        <v>69</v>
      </c>
      <c r="C97" s="198" t="s">
        <v>141</v>
      </c>
      <c r="D97" s="198"/>
      <c r="E97" s="198"/>
      <c r="F97" s="23" t="s">
        <v>10</v>
      </c>
      <c r="G97" s="24"/>
      <c r="H97" s="25"/>
      <c r="I97" s="24"/>
      <c r="J97" s="26" t="s">
        <v>11</v>
      </c>
    </row>
    <row r="98" spans="2:21" ht="31.15" customHeight="1" thickBot="1" x14ac:dyDescent="0.25">
      <c r="B98" s="27" t="s">
        <v>12</v>
      </c>
      <c r="C98" s="28" t="s">
        <v>13</v>
      </c>
      <c r="D98" s="28" t="s">
        <v>14</v>
      </c>
      <c r="E98" s="28" t="s">
        <v>15</v>
      </c>
      <c r="F98" s="28" t="s">
        <v>16</v>
      </c>
      <c r="G98" s="28" t="s">
        <v>17</v>
      </c>
      <c r="H98" s="28" t="s">
        <v>18</v>
      </c>
      <c r="I98" s="29" t="s">
        <v>19</v>
      </c>
      <c r="J98" s="30"/>
      <c r="K98" s="31" t="s">
        <v>20</v>
      </c>
      <c r="L98" s="31" t="s">
        <v>21</v>
      </c>
      <c r="M98" s="31" t="s">
        <v>22</v>
      </c>
      <c r="N98" s="31"/>
      <c r="O98" s="31"/>
      <c r="P98" s="31"/>
      <c r="Q98" s="31" t="s">
        <v>23</v>
      </c>
      <c r="R98" s="31"/>
      <c r="S98" s="31"/>
      <c r="T98" s="31"/>
    </row>
    <row r="99" spans="2:21" ht="45.6" customHeight="1" x14ac:dyDescent="0.2">
      <c r="B99" s="32">
        <v>1</v>
      </c>
      <c r="C99" s="33"/>
      <c r="D99" s="34"/>
      <c r="E99" s="35"/>
      <c r="F99" s="36"/>
      <c r="G99" s="86"/>
      <c r="H99" s="38"/>
      <c r="I99" s="39"/>
      <c r="K99" s="40">
        <v>0</v>
      </c>
      <c r="L99" s="41">
        <f>+K99*0.19</f>
        <v>0</v>
      </c>
      <c r="M99" s="41">
        <f>+K99+L99</f>
        <v>0</v>
      </c>
      <c r="N99" s="31" t="s">
        <v>24</v>
      </c>
      <c r="O99" s="42">
        <v>1.25</v>
      </c>
      <c r="P99" s="31" t="s">
        <v>25</v>
      </c>
      <c r="Q99" s="42">
        <v>1</v>
      </c>
      <c r="R99" s="42" t="str">
        <f>+F97</f>
        <v>Un</v>
      </c>
      <c r="S99" s="41">
        <f>+M99*O99*Q99</f>
        <v>0</v>
      </c>
      <c r="T99" s="41">
        <f>+S99/Q99</f>
        <v>0</v>
      </c>
      <c r="U99" s="1" t="s">
        <v>26</v>
      </c>
    </row>
    <row r="100" spans="2:21" ht="11.25" customHeight="1" x14ac:dyDescent="0.2">
      <c r="B100" s="43">
        <v>2</v>
      </c>
      <c r="C100" s="42"/>
      <c r="D100" s="42"/>
      <c r="E100" s="47"/>
      <c r="F100" s="42"/>
      <c r="G100" s="48"/>
      <c r="H100" s="49"/>
      <c r="I100" s="44"/>
      <c r="N100" s="1" t="s">
        <v>27</v>
      </c>
      <c r="P100" s="1" t="str">
        <f>+F97</f>
        <v>Un</v>
      </c>
      <c r="U100" s="1" t="str">
        <f>+R99</f>
        <v>Un</v>
      </c>
    </row>
    <row r="101" spans="2:21" ht="11.25" customHeight="1" x14ac:dyDescent="0.2">
      <c r="B101" s="43">
        <v>3</v>
      </c>
      <c r="C101" s="42"/>
      <c r="D101" s="42"/>
      <c r="E101" s="47"/>
      <c r="F101" s="42"/>
      <c r="G101" s="48"/>
      <c r="H101" s="49">
        <v>0</v>
      </c>
      <c r="I101" s="44"/>
      <c r="J101" s="46"/>
      <c r="K101" s="31"/>
      <c r="L101" s="31"/>
      <c r="M101" s="31"/>
      <c r="N101" s="31"/>
      <c r="O101" s="31"/>
      <c r="P101" s="31"/>
      <c r="Q101" s="31"/>
      <c r="R101" s="31"/>
      <c r="S101" s="31"/>
      <c r="T101" s="31"/>
    </row>
    <row r="102" spans="2:21" ht="11.25" customHeight="1" x14ac:dyDescent="0.2">
      <c r="B102" s="43">
        <v>4</v>
      </c>
      <c r="C102" s="42"/>
      <c r="D102" s="42"/>
      <c r="E102" s="47"/>
      <c r="F102" s="42"/>
      <c r="G102" s="48"/>
      <c r="H102" s="49">
        <v>0</v>
      </c>
      <c r="I102" s="44"/>
      <c r="K102" s="40"/>
      <c r="L102" s="41"/>
      <c r="M102" s="41"/>
      <c r="N102" s="31"/>
      <c r="O102" s="42"/>
      <c r="P102" s="31"/>
      <c r="Q102" s="42"/>
      <c r="R102" s="42"/>
      <c r="S102" s="41"/>
      <c r="T102" s="41"/>
    </row>
    <row r="103" spans="2:21" ht="11.25" customHeight="1" x14ac:dyDescent="0.2">
      <c r="B103" s="43">
        <v>5</v>
      </c>
      <c r="C103" s="42" t="s">
        <v>28</v>
      </c>
      <c r="D103" s="42" t="s">
        <v>28</v>
      </c>
      <c r="E103" s="47" t="s">
        <v>28</v>
      </c>
      <c r="F103" s="42" t="s">
        <v>28</v>
      </c>
      <c r="G103" s="49" t="s">
        <v>28</v>
      </c>
      <c r="H103" s="49">
        <v>0</v>
      </c>
      <c r="I103" s="44"/>
      <c r="S103" s="42"/>
      <c r="T103" s="42"/>
      <c r="U103" s="50"/>
    </row>
    <row r="104" spans="2:21" ht="11.25" customHeight="1" x14ac:dyDescent="0.2">
      <c r="B104" s="43">
        <v>6</v>
      </c>
      <c r="C104" s="42" t="s">
        <v>28</v>
      </c>
      <c r="D104" s="42" t="s">
        <v>28</v>
      </c>
      <c r="E104" s="47" t="s">
        <v>28</v>
      </c>
      <c r="F104" s="42" t="s">
        <v>28</v>
      </c>
      <c r="G104" s="49" t="s">
        <v>28</v>
      </c>
      <c r="H104" s="49">
        <v>0</v>
      </c>
      <c r="I104" s="44"/>
    </row>
    <row r="105" spans="2:21" ht="11.25" customHeight="1" x14ac:dyDescent="0.2">
      <c r="B105" s="43">
        <v>7</v>
      </c>
      <c r="C105" s="42" t="s">
        <v>28</v>
      </c>
      <c r="D105" s="42" t="s">
        <v>28</v>
      </c>
      <c r="E105" s="47" t="s">
        <v>28</v>
      </c>
      <c r="F105" s="42" t="s">
        <v>28</v>
      </c>
      <c r="G105" s="49" t="s">
        <v>28</v>
      </c>
      <c r="H105" s="49">
        <v>0</v>
      </c>
      <c r="I105" s="44"/>
    </row>
    <row r="106" spans="2:21" ht="11.25" customHeight="1" x14ac:dyDescent="0.2">
      <c r="B106" s="51">
        <v>8</v>
      </c>
      <c r="C106" s="42" t="s">
        <v>28</v>
      </c>
      <c r="D106" s="42" t="s">
        <v>28</v>
      </c>
      <c r="E106" s="47" t="s">
        <v>28</v>
      </c>
      <c r="F106" s="42" t="s">
        <v>28</v>
      </c>
      <c r="G106" s="49" t="s">
        <v>28</v>
      </c>
      <c r="H106" s="49">
        <v>0</v>
      </c>
      <c r="I106" s="44"/>
    </row>
    <row r="107" spans="2:21" ht="11.25" customHeight="1" x14ac:dyDescent="0.2">
      <c r="B107" s="51">
        <v>9</v>
      </c>
      <c r="C107" s="42" t="s">
        <v>28</v>
      </c>
      <c r="D107" s="42" t="s">
        <v>28</v>
      </c>
      <c r="E107" s="47" t="s">
        <v>28</v>
      </c>
      <c r="F107" s="42" t="s">
        <v>28</v>
      </c>
      <c r="G107" s="49" t="s">
        <v>28</v>
      </c>
      <c r="H107" s="49">
        <v>0</v>
      </c>
      <c r="I107" s="44"/>
    </row>
    <row r="108" spans="2:21" ht="11.25" customHeight="1" x14ac:dyDescent="0.2">
      <c r="B108" s="51">
        <v>10</v>
      </c>
      <c r="C108" s="42" t="s">
        <v>28</v>
      </c>
      <c r="D108" s="42" t="s">
        <v>28</v>
      </c>
      <c r="E108" s="47" t="s">
        <v>28</v>
      </c>
      <c r="F108" s="42" t="s">
        <v>28</v>
      </c>
      <c r="G108" s="49" t="s">
        <v>28</v>
      </c>
      <c r="H108" s="49">
        <v>0</v>
      </c>
      <c r="I108" s="44"/>
    </row>
    <row r="109" spans="2:21" ht="11.25" customHeight="1" thickBot="1" x14ac:dyDescent="0.25">
      <c r="B109" s="51">
        <v>11</v>
      </c>
      <c r="C109" s="24"/>
      <c r="D109" s="24"/>
      <c r="E109" s="52" t="s">
        <v>28</v>
      </c>
      <c r="F109" s="24" t="s">
        <v>28</v>
      </c>
      <c r="G109" s="53" t="s">
        <v>28</v>
      </c>
      <c r="H109" s="53">
        <v>0</v>
      </c>
      <c r="I109" s="54">
        <f>SUM(H99:H109)</f>
        <v>0</v>
      </c>
      <c r="J109" s="31" t="s">
        <v>29</v>
      </c>
    </row>
    <row r="110" spans="2:21" ht="34.9" customHeight="1" thickBot="1" x14ac:dyDescent="0.25">
      <c r="B110" s="27" t="s">
        <v>12</v>
      </c>
      <c r="C110" s="28" t="s">
        <v>30</v>
      </c>
      <c r="D110" s="28" t="s">
        <v>14</v>
      </c>
      <c r="E110" s="187" t="s">
        <v>15</v>
      </c>
      <c r="F110" s="187"/>
      <c r="G110" s="28" t="s">
        <v>31</v>
      </c>
      <c r="H110" s="28" t="s">
        <v>32</v>
      </c>
      <c r="I110" s="29" t="s">
        <v>19</v>
      </c>
      <c r="J110" s="26" t="str">
        <f>+C97</f>
        <v>Desinstalación de luminarias y ductería  en mal estado existentes a más de 3 metros altura para cambio de luminarias para el cumplimiento del RETILAP.</v>
      </c>
      <c r="K110" s="31"/>
      <c r="L110" s="31"/>
      <c r="M110" s="31"/>
      <c r="N110" s="31" t="s">
        <v>33</v>
      </c>
      <c r="O110" s="31" t="s">
        <v>34</v>
      </c>
    </row>
    <row r="111" spans="2:21" ht="11.25" customHeight="1" x14ac:dyDescent="0.2">
      <c r="B111" s="32">
        <v>1</v>
      </c>
      <c r="C111" s="36" t="s">
        <v>89</v>
      </c>
      <c r="D111" s="36" t="s">
        <v>35</v>
      </c>
      <c r="E111" s="188">
        <v>0.6</v>
      </c>
      <c r="F111" s="188"/>
      <c r="G111" s="55">
        <v>300000</v>
      </c>
      <c r="H111" s="154">
        <f>G111*E111</f>
        <v>180000</v>
      </c>
      <c r="I111" s="39"/>
      <c r="J111" s="42"/>
      <c r="K111" s="42"/>
      <c r="L111" s="42"/>
      <c r="M111" s="42"/>
      <c r="N111" s="42">
        <v>1</v>
      </c>
      <c r="O111" s="42" t="str">
        <f>+F97</f>
        <v>Un</v>
      </c>
    </row>
    <row r="112" spans="2:21" ht="11.25" customHeight="1" x14ac:dyDescent="0.2">
      <c r="B112" s="43">
        <v>2</v>
      </c>
      <c r="C112" s="42" t="s">
        <v>95</v>
      </c>
      <c r="D112" s="36" t="s">
        <v>35</v>
      </c>
      <c r="E112" s="188">
        <v>0.6</v>
      </c>
      <c r="F112" s="188"/>
      <c r="G112" s="55">
        <v>300000</v>
      </c>
      <c r="H112" s="154">
        <f>G112*E112</f>
        <v>180000</v>
      </c>
      <c r="I112" s="44"/>
    </row>
    <row r="113" spans="2:18" ht="11.25" customHeight="1" x14ac:dyDescent="0.2">
      <c r="B113" s="43">
        <v>3</v>
      </c>
      <c r="C113" s="42" t="s">
        <v>28</v>
      </c>
      <c r="D113" s="42" t="s">
        <v>28</v>
      </c>
      <c r="E113" s="185" t="s">
        <v>36</v>
      </c>
      <c r="F113" s="185" t="s">
        <v>28</v>
      </c>
      <c r="G113" s="49" t="s">
        <v>28</v>
      </c>
      <c r="H113" s="49" t="s">
        <v>28</v>
      </c>
      <c r="I113" s="44"/>
      <c r="K113" s="31" t="str">
        <f>+J110</f>
        <v>Desinstalación de luminarias y ductería  en mal estado existentes a más de 3 metros altura para cambio de luminarias para el cumplimiento del RETILAP.</v>
      </c>
      <c r="L113" s="31"/>
      <c r="M113" s="31" t="s">
        <v>37</v>
      </c>
      <c r="N113" s="31"/>
      <c r="O113" s="31" t="s">
        <v>38</v>
      </c>
      <c r="P113" s="31"/>
      <c r="Q113" s="31" t="s">
        <v>39</v>
      </c>
      <c r="R113" s="31"/>
    </row>
    <row r="114" spans="2:18" ht="11.25" customHeight="1" thickBot="1" x14ac:dyDescent="0.25">
      <c r="B114" s="51">
        <v>4</v>
      </c>
      <c r="C114" s="24" t="s">
        <v>28</v>
      </c>
      <c r="D114" s="24" t="s">
        <v>28</v>
      </c>
      <c r="E114" s="178" t="s">
        <v>28</v>
      </c>
      <c r="F114" s="178" t="s">
        <v>28</v>
      </c>
      <c r="G114" s="53" t="s">
        <v>36</v>
      </c>
      <c r="H114" s="57" t="s">
        <v>28</v>
      </c>
      <c r="I114" s="54">
        <f>ROUND(SUM(H111:H114),0)</f>
        <v>360000</v>
      </c>
      <c r="K114" s="42">
        <v>1</v>
      </c>
      <c r="L114" s="50" t="str">
        <f>+O111</f>
        <v>Un</v>
      </c>
      <c r="M114" s="42">
        <v>60</v>
      </c>
      <c r="N114" s="31" t="s">
        <v>40</v>
      </c>
      <c r="O114" s="50">
        <v>0.01</v>
      </c>
      <c r="P114" s="31" t="s">
        <v>41</v>
      </c>
      <c r="Q114" s="50">
        <f>+K114*O114</f>
        <v>0.01</v>
      </c>
      <c r="R114" s="50" t="str">
        <f>+O111</f>
        <v>Un</v>
      </c>
    </row>
    <row r="115" spans="2:18" ht="11.25" customHeight="1" thickBot="1" x14ac:dyDescent="0.25">
      <c r="B115" s="27" t="s">
        <v>12</v>
      </c>
      <c r="C115" s="28" t="s">
        <v>42</v>
      </c>
      <c r="D115" s="28" t="s">
        <v>14</v>
      </c>
      <c r="E115" s="187" t="s">
        <v>15</v>
      </c>
      <c r="F115" s="187"/>
      <c r="G115" s="28" t="s">
        <v>17</v>
      </c>
      <c r="H115" s="28" t="s">
        <v>43</v>
      </c>
      <c r="I115" s="29" t="s">
        <v>19</v>
      </c>
      <c r="P115" s="31" t="s">
        <v>44</v>
      </c>
      <c r="R115" s="42" t="s">
        <v>45</v>
      </c>
    </row>
    <row r="116" spans="2:18" ht="11.25" customHeight="1" x14ac:dyDescent="0.2">
      <c r="B116" s="32">
        <v>1</v>
      </c>
      <c r="C116" s="36" t="s">
        <v>46</v>
      </c>
      <c r="D116" s="36" t="s">
        <v>47</v>
      </c>
      <c r="E116" s="189">
        <v>0.1</v>
      </c>
      <c r="F116" s="189"/>
      <c r="G116" s="38"/>
      <c r="H116" s="58">
        <f>+I114*E116</f>
        <v>36000</v>
      </c>
      <c r="I116" s="39"/>
    </row>
    <row r="117" spans="2:18" ht="11.25" customHeight="1" x14ac:dyDescent="0.2">
      <c r="B117" s="43">
        <v>2</v>
      </c>
      <c r="C117" s="42" t="s">
        <v>48</v>
      </c>
      <c r="D117" s="42" t="s">
        <v>10</v>
      </c>
      <c r="E117" s="181">
        <v>1</v>
      </c>
      <c r="F117" s="181"/>
      <c r="G117" s="49">
        <f>250000/5*0.1</f>
        <v>5000</v>
      </c>
      <c r="H117" s="49">
        <f>+E117*G117</f>
        <v>5000</v>
      </c>
      <c r="I117" s="44"/>
      <c r="J117" s="59"/>
      <c r="K117" s="31" t="s">
        <v>49</v>
      </c>
    </row>
    <row r="118" spans="2:18" ht="11.25" customHeight="1" thickBot="1" x14ac:dyDescent="0.25">
      <c r="B118" s="43">
        <v>3</v>
      </c>
      <c r="C118" s="42" t="s">
        <v>96</v>
      </c>
      <c r="D118" s="42" t="s">
        <v>10</v>
      </c>
      <c r="E118" s="181">
        <v>0.3</v>
      </c>
      <c r="F118" s="181"/>
      <c r="G118" s="49">
        <v>300000</v>
      </c>
      <c r="H118" s="49">
        <f>+E118*G118</f>
        <v>90000</v>
      </c>
      <c r="I118" s="44"/>
      <c r="K118" s="36">
        <f>N111/Q114</f>
        <v>100</v>
      </c>
      <c r="L118" s="42" t="s">
        <v>45</v>
      </c>
      <c r="M118" s="42">
        <v>8</v>
      </c>
      <c r="N118" s="24" t="s">
        <v>45</v>
      </c>
    </row>
    <row r="119" spans="2:18" ht="11.25" customHeight="1" thickBot="1" x14ac:dyDescent="0.25">
      <c r="B119" s="51">
        <v>4</v>
      </c>
      <c r="C119" s="24"/>
      <c r="D119" s="24"/>
      <c r="E119" s="178" t="s">
        <v>28</v>
      </c>
      <c r="F119" s="178" t="s">
        <v>28</v>
      </c>
      <c r="G119" s="53"/>
      <c r="H119" s="53" t="s">
        <v>28</v>
      </c>
      <c r="I119" s="54">
        <f>ROUND(SUM(H116:H119),0)</f>
        <v>131000</v>
      </c>
      <c r="K119" s="42">
        <v>1</v>
      </c>
      <c r="L119" s="50" t="str">
        <f>+F97</f>
        <v>Un</v>
      </c>
      <c r="M119" s="60" t="s">
        <v>50</v>
      </c>
      <c r="N119" s="61">
        <f>+K119*M118/K118</f>
        <v>0.08</v>
      </c>
      <c r="O119" s="62" t="str">
        <f>+O111</f>
        <v>Un</v>
      </c>
      <c r="P119" s="63" t="s">
        <v>51</v>
      </c>
    </row>
    <row r="120" spans="2:18" ht="25.5" customHeight="1" thickBot="1" x14ac:dyDescent="0.25">
      <c r="B120" s="64"/>
      <c r="C120" s="65" t="s">
        <v>52</v>
      </c>
      <c r="D120" s="66"/>
      <c r="E120" s="179"/>
      <c r="F120" s="179"/>
      <c r="G120" s="67"/>
      <c r="H120" s="68" t="s">
        <v>28</v>
      </c>
      <c r="I120" s="69">
        <f>+ROUND(I109+I114+I119,0)</f>
        <v>491000</v>
      </c>
    </row>
    <row r="121" spans="2:18" ht="18" customHeight="1" x14ac:dyDescent="0.2">
      <c r="B121" s="70"/>
      <c r="C121" s="14"/>
      <c r="G121" s="71"/>
      <c r="H121" s="72"/>
      <c r="I121" s="73"/>
    </row>
    <row r="122" spans="2:18" ht="18" customHeight="1" x14ac:dyDescent="0.2">
      <c r="B122" s="74"/>
      <c r="C122" s="75"/>
      <c r="D122" s="14"/>
      <c r="E122" s="14"/>
      <c r="F122" s="14"/>
      <c r="G122" s="14"/>
      <c r="I122" s="76"/>
      <c r="K122" s="1" t="s">
        <v>53</v>
      </c>
      <c r="O122" s="1">
        <v>5</v>
      </c>
      <c r="P122" s="1" t="s">
        <v>55</v>
      </c>
    </row>
    <row r="123" spans="2:18" ht="18" customHeight="1" x14ac:dyDescent="0.2">
      <c r="B123" s="74"/>
      <c r="C123" s="77"/>
      <c r="F123" s="14"/>
      <c r="G123" s="14"/>
      <c r="I123" s="78"/>
    </row>
    <row r="124" spans="2:18" ht="11.25" customHeight="1" x14ac:dyDescent="0.2">
      <c r="B124" s="70"/>
      <c r="C124" s="14"/>
      <c r="F124" s="14"/>
      <c r="G124" s="14"/>
      <c r="I124" s="78"/>
    </row>
    <row r="125" spans="2:18" ht="11.25" customHeight="1" x14ac:dyDescent="0.2">
      <c r="B125" s="70"/>
      <c r="C125" s="79" t="s">
        <v>56</v>
      </c>
      <c r="F125" s="14"/>
      <c r="G125" s="14"/>
      <c r="I125" s="78"/>
    </row>
    <row r="126" spans="2:18" ht="11.25" customHeight="1" thickBot="1" x14ac:dyDescent="0.25">
      <c r="B126" s="80"/>
      <c r="C126" s="81" t="s">
        <v>57</v>
      </c>
      <c r="D126" s="82"/>
      <c r="E126" s="82"/>
      <c r="F126" s="83"/>
      <c r="G126" s="83"/>
      <c r="H126" s="82"/>
      <c r="I126" s="84"/>
    </row>
    <row r="127" spans="2:18" ht="11.25" customHeight="1" x14ac:dyDescent="0.2">
      <c r="B127" s="70"/>
      <c r="F127" s="14"/>
      <c r="G127" s="14"/>
      <c r="I127" s="78"/>
    </row>
    <row r="128" spans="2:18" ht="11.25" customHeight="1" x14ac:dyDescent="0.2">
      <c r="B128" s="70"/>
      <c r="F128" s="14"/>
      <c r="G128" s="14"/>
      <c r="I128" s="78"/>
    </row>
    <row r="129" spans="2:21" ht="11.25" customHeight="1" thickBot="1" x14ac:dyDescent="0.25">
      <c r="B129" s="70"/>
      <c r="F129" s="14"/>
      <c r="G129" s="14"/>
      <c r="I129" s="78"/>
    </row>
    <row r="130" spans="2:21" ht="8.25" customHeight="1" x14ac:dyDescent="0.2">
      <c r="B130" s="2"/>
      <c r="C130" s="3"/>
      <c r="D130" s="192" t="s">
        <v>0</v>
      </c>
      <c r="E130" s="193"/>
      <c r="F130" s="193"/>
      <c r="G130" s="193"/>
      <c r="H130" s="193"/>
      <c r="I130" s="194"/>
    </row>
    <row r="131" spans="2:21" ht="7.5" customHeight="1" x14ac:dyDescent="0.2">
      <c r="B131" s="4"/>
      <c r="C131" s="5"/>
      <c r="D131" s="195"/>
      <c r="E131" s="196"/>
      <c r="F131" s="196"/>
      <c r="G131" s="196"/>
      <c r="H131" s="196"/>
      <c r="I131" s="197"/>
    </row>
    <row r="132" spans="2:21" ht="20.25" customHeight="1" x14ac:dyDescent="0.2">
      <c r="B132" s="4"/>
      <c r="C132" s="5"/>
      <c r="D132" s="195"/>
      <c r="E132" s="196"/>
      <c r="F132" s="196"/>
      <c r="G132" s="196"/>
      <c r="H132" s="196"/>
      <c r="I132" s="197"/>
    </row>
    <row r="133" spans="2:21" ht="20.25" customHeight="1" x14ac:dyDescent="0.2">
      <c r="B133" s="4"/>
      <c r="C133" s="5"/>
      <c r="D133" s="6" t="s">
        <v>1</v>
      </c>
      <c r="E133" s="7"/>
      <c r="F133" s="7"/>
      <c r="G133" s="7"/>
      <c r="H133" s="7"/>
      <c r="I133" s="5"/>
    </row>
    <row r="134" spans="2:21" ht="20.25" customHeight="1" x14ac:dyDescent="0.2">
      <c r="B134" s="4"/>
      <c r="C134" s="5"/>
      <c r="D134" s="6" t="s">
        <v>2</v>
      </c>
      <c r="E134" s="7"/>
      <c r="F134" s="7"/>
      <c r="G134" s="7"/>
      <c r="H134" s="7"/>
      <c r="I134" s="5"/>
    </row>
    <row r="135" spans="2:21" ht="20.25" customHeight="1" thickBot="1" x14ac:dyDescent="0.25">
      <c r="B135" s="8"/>
      <c r="C135" s="9"/>
      <c r="D135" s="10" t="s">
        <v>3</v>
      </c>
      <c r="E135" s="11"/>
      <c r="F135" s="11"/>
      <c r="G135" s="11"/>
      <c r="H135" s="11"/>
      <c r="I135" s="12"/>
    </row>
    <row r="136" spans="2:21" ht="11.25" customHeight="1" x14ac:dyDescent="0.2">
      <c r="B136" s="13"/>
      <c r="C136" s="14"/>
      <c r="D136" s="14"/>
      <c r="E136" s="14"/>
      <c r="F136" s="14"/>
      <c r="G136" s="14"/>
      <c r="I136" s="15"/>
    </row>
    <row r="137" spans="2:21" ht="16.5" customHeight="1" thickBot="1" x14ac:dyDescent="0.25">
      <c r="B137" s="190" t="s">
        <v>4</v>
      </c>
      <c r="C137" s="191"/>
      <c r="D137" s="16"/>
      <c r="E137" s="16"/>
      <c r="F137" s="17"/>
      <c r="G137" s="17"/>
      <c r="H137" s="16"/>
      <c r="I137" s="18"/>
    </row>
    <row r="138" spans="2:21" ht="11.25" customHeight="1" x14ac:dyDescent="0.2">
      <c r="B138" s="182" t="s">
        <v>5</v>
      </c>
      <c r="C138" s="183"/>
      <c r="D138" s="183"/>
      <c r="E138" s="183"/>
      <c r="F138" s="183"/>
      <c r="G138" s="183"/>
      <c r="H138" s="183"/>
      <c r="I138" s="184"/>
    </row>
    <row r="139" spans="2:21" ht="11.25" customHeight="1" x14ac:dyDescent="0.2">
      <c r="B139" s="85" t="s">
        <v>6</v>
      </c>
      <c r="C139" s="85" t="s">
        <v>7</v>
      </c>
      <c r="D139" s="185"/>
      <c r="E139" s="185"/>
      <c r="F139" s="85" t="s">
        <v>8</v>
      </c>
      <c r="G139" s="42"/>
      <c r="H139" s="85" t="s">
        <v>9</v>
      </c>
      <c r="I139" s="42"/>
    </row>
    <row r="140" spans="2:21" ht="57" customHeight="1" thickBot="1" x14ac:dyDescent="0.25">
      <c r="B140" s="23" t="s">
        <v>70</v>
      </c>
      <c r="C140" s="186" t="s">
        <v>142</v>
      </c>
      <c r="D140" s="186"/>
      <c r="E140" s="186"/>
      <c r="F140" s="23" t="s">
        <v>10</v>
      </c>
      <c r="G140" s="24"/>
      <c r="H140" s="25"/>
      <c r="I140" s="24"/>
      <c r="J140" s="26" t="s">
        <v>11</v>
      </c>
    </row>
    <row r="141" spans="2:21" ht="32.25" customHeight="1" thickBot="1" x14ac:dyDescent="0.25">
      <c r="B141" s="27" t="s">
        <v>12</v>
      </c>
      <c r="C141" s="28" t="s">
        <v>13</v>
      </c>
      <c r="D141" s="28" t="s">
        <v>14</v>
      </c>
      <c r="E141" s="28" t="s">
        <v>15</v>
      </c>
      <c r="F141" s="28" t="s">
        <v>16</v>
      </c>
      <c r="G141" s="28" t="s">
        <v>17</v>
      </c>
      <c r="H141" s="28" t="s">
        <v>18</v>
      </c>
      <c r="I141" s="29" t="s">
        <v>19</v>
      </c>
      <c r="J141" s="30"/>
      <c r="K141" s="31" t="s">
        <v>20</v>
      </c>
      <c r="L141" s="31" t="s">
        <v>21</v>
      </c>
      <c r="M141" s="31" t="s">
        <v>22</v>
      </c>
      <c r="N141" s="31"/>
      <c r="O141" s="31"/>
      <c r="P141" s="31"/>
      <c r="Q141" s="31" t="s">
        <v>23</v>
      </c>
      <c r="R141" s="31"/>
      <c r="S141" s="31"/>
      <c r="T141" s="31"/>
    </row>
    <row r="142" spans="2:21" ht="51" customHeight="1" x14ac:dyDescent="0.2">
      <c r="B142" s="32">
        <v>1</v>
      </c>
      <c r="C142" s="33"/>
      <c r="D142" s="34"/>
      <c r="E142" s="35"/>
      <c r="F142" s="36"/>
      <c r="G142" s="86"/>
      <c r="H142" s="38">
        <f t="shared" ref="H142" si="0">+(E142+(E142*F142))*G142</f>
        <v>0</v>
      </c>
      <c r="I142" s="39"/>
      <c r="K142" s="40">
        <v>0</v>
      </c>
      <c r="L142" s="41">
        <f>+K142*0.19</f>
        <v>0</v>
      </c>
      <c r="M142" s="41">
        <f>+K142+L142</f>
        <v>0</v>
      </c>
      <c r="N142" s="31" t="s">
        <v>24</v>
      </c>
      <c r="O142" s="42">
        <v>1.25</v>
      </c>
      <c r="P142" s="31" t="s">
        <v>25</v>
      </c>
      <c r="Q142" s="42">
        <v>1</v>
      </c>
      <c r="R142" s="42" t="str">
        <f>+F140</f>
        <v>Un</v>
      </c>
      <c r="S142" s="41">
        <f>+M142*O142*Q142</f>
        <v>0</v>
      </c>
      <c r="T142" s="41">
        <f>+S142/Q142</f>
        <v>0</v>
      </c>
      <c r="U142" s="1" t="s">
        <v>26</v>
      </c>
    </row>
    <row r="143" spans="2:21" ht="11.25" customHeight="1" x14ac:dyDescent="0.2">
      <c r="B143" s="43">
        <v>2</v>
      </c>
      <c r="C143" s="42"/>
      <c r="D143" s="42"/>
      <c r="E143" s="47"/>
      <c r="F143" s="42"/>
      <c r="G143" s="48"/>
      <c r="H143" s="49">
        <v>0</v>
      </c>
      <c r="I143" s="44"/>
      <c r="N143" s="1" t="s">
        <v>27</v>
      </c>
      <c r="P143" s="1" t="str">
        <f>+F140</f>
        <v>Un</v>
      </c>
      <c r="U143" s="1" t="str">
        <f>+R142</f>
        <v>Un</v>
      </c>
    </row>
    <row r="144" spans="2:21" ht="11.25" customHeight="1" x14ac:dyDescent="0.2">
      <c r="B144" s="43">
        <v>3</v>
      </c>
      <c r="C144" s="42"/>
      <c r="D144" s="42"/>
      <c r="E144" s="47"/>
      <c r="F144" s="42"/>
      <c r="G144" s="48"/>
      <c r="H144" s="49">
        <v>0</v>
      </c>
      <c r="I144" s="44"/>
      <c r="J144" s="46"/>
      <c r="K144" s="31"/>
      <c r="L144" s="31"/>
      <c r="M144" s="31"/>
      <c r="N144" s="31"/>
      <c r="O144" s="31"/>
      <c r="P144" s="31"/>
      <c r="Q144" s="31"/>
      <c r="R144" s="31"/>
      <c r="S144" s="31"/>
      <c r="T144" s="31"/>
    </row>
    <row r="145" spans="2:21" ht="11.25" customHeight="1" x14ac:dyDescent="0.2">
      <c r="B145" s="43">
        <v>4</v>
      </c>
      <c r="C145" s="42"/>
      <c r="D145" s="42"/>
      <c r="E145" s="47"/>
      <c r="F145" s="42"/>
      <c r="G145" s="48"/>
      <c r="H145" s="49">
        <v>0</v>
      </c>
      <c r="I145" s="44"/>
      <c r="K145" s="40"/>
      <c r="L145" s="41"/>
      <c r="M145" s="41"/>
      <c r="N145" s="31"/>
      <c r="O145" s="42"/>
      <c r="P145" s="31"/>
      <c r="Q145" s="42"/>
      <c r="R145" s="42"/>
      <c r="S145" s="41"/>
      <c r="T145" s="41"/>
    </row>
    <row r="146" spans="2:21" ht="11.25" customHeight="1" x14ac:dyDescent="0.2">
      <c r="B146" s="43">
        <v>5</v>
      </c>
      <c r="C146" s="42" t="s">
        <v>28</v>
      </c>
      <c r="D146" s="42" t="s">
        <v>28</v>
      </c>
      <c r="E146" s="47" t="s">
        <v>28</v>
      </c>
      <c r="F146" s="42" t="s">
        <v>28</v>
      </c>
      <c r="G146" s="49" t="s">
        <v>28</v>
      </c>
      <c r="H146" s="49">
        <v>0</v>
      </c>
      <c r="I146" s="44"/>
      <c r="S146" s="42"/>
      <c r="T146" s="42"/>
      <c r="U146" s="50"/>
    </row>
    <row r="147" spans="2:21" ht="11.25" customHeight="1" x14ac:dyDescent="0.2">
      <c r="B147" s="43">
        <v>6</v>
      </c>
      <c r="C147" s="42" t="s">
        <v>28</v>
      </c>
      <c r="D147" s="42" t="s">
        <v>28</v>
      </c>
      <c r="E147" s="47" t="s">
        <v>28</v>
      </c>
      <c r="F147" s="42" t="s">
        <v>28</v>
      </c>
      <c r="G147" s="49" t="s">
        <v>28</v>
      </c>
      <c r="H147" s="49">
        <v>0</v>
      </c>
      <c r="I147" s="44"/>
    </row>
    <row r="148" spans="2:21" ht="11.25" customHeight="1" x14ac:dyDescent="0.2">
      <c r="B148" s="43">
        <v>7</v>
      </c>
      <c r="C148" s="42" t="s">
        <v>28</v>
      </c>
      <c r="D148" s="42" t="s">
        <v>28</v>
      </c>
      <c r="E148" s="47" t="s">
        <v>28</v>
      </c>
      <c r="F148" s="42" t="s">
        <v>28</v>
      </c>
      <c r="G148" s="49" t="s">
        <v>28</v>
      </c>
      <c r="H148" s="49">
        <v>0</v>
      </c>
      <c r="I148" s="44"/>
    </row>
    <row r="149" spans="2:21" ht="11.25" customHeight="1" x14ac:dyDescent="0.2">
      <c r="B149" s="51">
        <v>8</v>
      </c>
      <c r="C149" s="42" t="s">
        <v>28</v>
      </c>
      <c r="D149" s="42" t="s">
        <v>28</v>
      </c>
      <c r="E149" s="47" t="s">
        <v>28</v>
      </c>
      <c r="F149" s="42" t="s">
        <v>28</v>
      </c>
      <c r="G149" s="49" t="s">
        <v>28</v>
      </c>
      <c r="H149" s="49">
        <v>0</v>
      </c>
      <c r="I149" s="44"/>
    </row>
    <row r="150" spans="2:21" ht="11.25" customHeight="1" x14ac:dyDescent="0.2">
      <c r="B150" s="51">
        <v>9</v>
      </c>
      <c r="C150" s="42" t="s">
        <v>28</v>
      </c>
      <c r="D150" s="42" t="s">
        <v>28</v>
      </c>
      <c r="E150" s="47" t="s">
        <v>28</v>
      </c>
      <c r="F150" s="42" t="s">
        <v>28</v>
      </c>
      <c r="G150" s="49" t="s">
        <v>28</v>
      </c>
      <c r="H150" s="49">
        <v>0</v>
      </c>
      <c r="I150" s="44"/>
    </row>
    <row r="151" spans="2:21" ht="11.25" customHeight="1" x14ac:dyDescent="0.2">
      <c r="B151" s="51">
        <v>10</v>
      </c>
      <c r="C151" s="42" t="s">
        <v>28</v>
      </c>
      <c r="D151" s="42" t="s">
        <v>28</v>
      </c>
      <c r="E151" s="47" t="s">
        <v>28</v>
      </c>
      <c r="F151" s="42" t="s">
        <v>28</v>
      </c>
      <c r="G151" s="49" t="s">
        <v>28</v>
      </c>
      <c r="H151" s="49">
        <v>0</v>
      </c>
      <c r="I151" s="44"/>
    </row>
    <row r="152" spans="2:21" ht="11.25" customHeight="1" thickBot="1" x14ac:dyDescent="0.25">
      <c r="B152" s="51">
        <v>11</v>
      </c>
      <c r="C152" s="24"/>
      <c r="D152" s="24"/>
      <c r="E152" s="52" t="s">
        <v>28</v>
      </c>
      <c r="F152" s="24" t="s">
        <v>28</v>
      </c>
      <c r="G152" s="53" t="s">
        <v>28</v>
      </c>
      <c r="H152" s="53">
        <v>0</v>
      </c>
      <c r="I152" s="54">
        <f>SUM(H142:H152)</f>
        <v>0</v>
      </c>
      <c r="J152" s="31" t="s">
        <v>29</v>
      </c>
    </row>
    <row r="153" spans="2:21" ht="46.9" customHeight="1" thickBot="1" x14ac:dyDescent="0.25">
      <c r="B153" s="27" t="s">
        <v>12</v>
      </c>
      <c r="C153" s="28" t="s">
        <v>30</v>
      </c>
      <c r="D153" s="28" t="s">
        <v>14</v>
      </c>
      <c r="E153" s="187" t="s">
        <v>15</v>
      </c>
      <c r="F153" s="187"/>
      <c r="G153" s="28" t="s">
        <v>31</v>
      </c>
      <c r="H153" s="28" t="s">
        <v>32</v>
      </c>
      <c r="I153" s="29" t="s">
        <v>19</v>
      </c>
      <c r="J153" s="26" t="str">
        <f>+C140</f>
        <v>Desinstalación de luminarias y ductería en mal estado existentes a más de 2 metros altura para cambio de luminarias para el cumplimiento del RETILAP.</v>
      </c>
      <c r="K153" s="31"/>
      <c r="L153" s="31"/>
      <c r="M153" s="31"/>
      <c r="N153" s="31" t="s">
        <v>33</v>
      </c>
      <c r="O153" s="31" t="s">
        <v>34</v>
      </c>
    </row>
    <row r="154" spans="2:21" ht="30.75" customHeight="1" x14ac:dyDescent="0.2">
      <c r="B154" s="32">
        <v>1</v>
      </c>
      <c r="C154" s="36" t="s">
        <v>89</v>
      </c>
      <c r="D154" s="36" t="s">
        <v>35</v>
      </c>
      <c r="E154" s="188">
        <v>0.6</v>
      </c>
      <c r="F154" s="188"/>
      <c r="G154" s="55">
        <v>300000</v>
      </c>
      <c r="H154" s="154">
        <f>G154*E154</f>
        <v>180000</v>
      </c>
      <c r="I154" s="39"/>
      <c r="J154" s="42"/>
      <c r="K154" s="42"/>
      <c r="L154" s="42"/>
      <c r="M154" s="42"/>
      <c r="N154" s="42">
        <v>1</v>
      </c>
      <c r="O154" s="42" t="str">
        <f>+F140</f>
        <v>Un</v>
      </c>
    </row>
    <row r="155" spans="2:21" ht="11.25" customHeight="1" x14ac:dyDescent="0.2">
      <c r="B155" s="43">
        <v>2</v>
      </c>
      <c r="C155" s="42"/>
      <c r="D155" s="36"/>
      <c r="E155" s="188"/>
      <c r="F155" s="188"/>
      <c r="G155" s="55"/>
      <c r="H155" s="154"/>
      <c r="I155" s="44"/>
    </row>
    <row r="156" spans="2:21" ht="11.25" customHeight="1" x14ac:dyDescent="0.2">
      <c r="B156" s="43">
        <v>3</v>
      </c>
      <c r="C156" s="42" t="s">
        <v>28</v>
      </c>
      <c r="D156" s="42" t="s">
        <v>28</v>
      </c>
      <c r="E156" s="185" t="s">
        <v>36</v>
      </c>
      <c r="F156" s="185" t="s">
        <v>28</v>
      </c>
      <c r="G156" s="49" t="s">
        <v>28</v>
      </c>
      <c r="H156" s="49" t="s">
        <v>28</v>
      </c>
      <c r="I156" s="44"/>
      <c r="K156" s="31" t="str">
        <f>+J153</f>
        <v>Desinstalación de luminarias y ductería en mal estado existentes a más de 2 metros altura para cambio de luminarias para el cumplimiento del RETILAP.</v>
      </c>
      <c r="L156" s="31"/>
      <c r="M156" s="31" t="s">
        <v>37</v>
      </c>
      <c r="N156" s="31"/>
      <c r="O156" s="31" t="s">
        <v>38</v>
      </c>
      <c r="P156" s="31"/>
      <c r="Q156" s="31" t="s">
        <v>39</v>
      </c>
      <c r="R156" s="31"/>
    </row>
    <row r="157" spans="2:21" ht="11.25" customHeight="1" thickBot="1" x14ac:dyDescent="0.25">
      <c r="B157" s="51">
        <v>4</v>
      </c>
      <c r="C157" s="24" t="s">
        <v>28</v>
      </c>
      <c r="D157" s="24" t="s">
        <v>28</v>
      </c>
      <c r="E157" s="178" t="s">
        <v>28</v>
      </c>
      <c r="F157" s="178" t="s">
        <v>28</v>
      </c>
      <c r="G157" s="53" t="s">
        <v>36</v>
      </c>
      <c r="H157" s="57" t="s">
        <v>28</v>
      </c>
      <c r="I157" s="54">
        <f>ROUND(SUM(H154:H157),0)</f>
        <v>180000</v>
      </c>
      <c r="K157" s="42">
        <v>1</v>
      </c>
      <c r="L157" s="50" t="str">
        <f>+O154</f>
        <v>Un</v>
      </c>
      <c r="M157" s="42">
        <f>60*7</f>
        <v>420</v>
      </c>
      <c r="N157" s="31" t="s">
        <v>40</v>
      </c>
      <c r="O157" s="50">
        <v>0.02</v>
      </c>
      <c r="P157" s="31" t="s">
        <v>41</v>
      </c>
      <c r="Q157" s="50">
        <f>+K157*O157</f>
        <v>0.02</v>
      </c>
      <c r="R157" s="50" t="str">
        <f>+O154</f>
        <v>Un</v>
      </c>
    </row>
    <row r="158" spans="2:21" ht="11.25" customHeight="1" thickBot="1" x14ac:dyDescent="0.25">
      <c r="B158" s="27" t="s">
        <v>12</v>
      </c>
      <c r="C158" s="28" t="s">
        <v>42</v>
      </c>
      <c r="D158" s="28" t="s">
        <v>14</v>
      </c>
      <c r="E158" s="187" t="s">
        <v>15</v>
      </c>
      <c r="F158" s="187"/>
      <c r="G158" s="28" t="s">
        <v>17</v>
      </c>
      <c r="H158" s="28" t="s">
        <v>43</v>
      </c>
      <c r="I158" s="29" t="s">
        <v>19</v>
      </c>
      <c r="P158" s="31" t="s">
        <v>44</v>
      </c>
      <c r="R158" s="42" t="s">
        <v>45</v>
      </c>
    </row>
    <row r="159" spans="2:21" ht="11.25" customHeight="1" x14ac:dyDescent="0.2">
      <c r="B159" s="32">
        <v>1</v>
      </c>
      <c r="C159" s="36" t="s">
        <v>46</v>
      </c>
      <c r="D159" s="36" t="s">
        <v>47</v>
      </c>
      <c r="E159" s="189">
        <v>0.1</v>
      </c>
      <c r="F159" s="189"/>
      <c r="G159" s="38"/>
      <c r="H159" s="58">
        <f>+I157*E159</f>
        <v>18000</v>
      </c>
      <c r="I159" s="39"/>
    </row>
    <row r="160" spans="2:21" ht="11.25" customHeight="1" x14ac:dyDescent="0.2">
      <c r="B160" s="43">
        <v>2</v>
      </c>
      <c r="C160" s="42" t="s">
        <v>48</v>
      </c>
      <c r="D160" s="42" t="s">
        <v>10</v>
      </c>
      <c r="E160" s="181">
        <v>1</v>
      </c>
      <c r="F160" s="181"/>
      <c r="G160" s="49">
        <f>250000/5*0.1</f>
        <v>5000</v>
      </c>
      <c r="H160" s="49">
        <f>+E160*G160</f>
        <v>5000</v>
      </c>
      <c r="I160" s="44"/>
      <c r="J160" s="59"/>
      <c r="K160" s="31" t="s">
        <v>49</v>
      </c>
    </row>
    <row r="161" spans="2:16" ht="11.25" customHeight="1" thickBot="1" x14ac:dyDescent="0.25">
      <c r="B161" s="43">
        <v>3</v>
      </c>
      <c r="C161" s="42" t="s">
        <v>96</v>
      </c>
      <c r="D161" s="42" t="s">
        <v>10</v>
      </c>
      <c r="E161" s="181">
        <v>0.3</v>
      </c>
      <c r="F161" s="181"/>
      <c r="G161" s="49">
        <v>300000</v>
      </c>
      <c r="H161" s="49">
        <f>+E161*G161</f>
        <v>90000</v>
      </c>
      <c r="I161" s="44"/>
      <c r="K161" s="36">
        <f>N154/Q157</f>
        <v>50</v>
      </c>
      <c r="L161" s="42" t="s">
        <v>45</v>
      </c>
      <c r="M161" s="42">
        <v>8</v>
      </c>
      <c r="N161" s="24" t="s">
        <v>45</v>
      </c>
    </row>
    <row r="162" spans="2:16" ht="11.25" customHeight="1" thickBot="1" x14ac:dyDescent="0.25">
      <c r="B162" s="51">
        <v>4</v>
      </c>
      <c r="C162" s="24"/>
      <c r="D162" s="24"/>
      <c r="E162" s="178" t="s">
        <v>28</v>
      </c>
      <c r="F162" s="178" t="s">
        <v>28</v>
      </c>
      <c r="G162" s="53"/>
      <c r="H162" s="53" t="s">
        <v>28</v>
      </c>
      <c r="I162" s="54">
        <f>ROUND(SUM(H159:H162),0)</f>
        <v>113000</v>
      </c>
      <c r="K162" s="42">
        <v>1</v>
      </c>
      <c r="L162" s="50" t="str">
        <f>+F140</f>
        <v>Un</v>
      </c>
      <c r="M162" s="60" t="s">
        <v>50</v>
      </c>
      <c r="N162" s="61">
        <f>+K162*M161/K161</f>
        <v>0.16</v>
      </c>
      <c r="O162" s="62" t="str">
        <f>+O154</f>
        <v>Un</v>
      </c>
      <c r="P162" s="63" t="s">
        <v>51</v>
      </c>
    </row>
    <row r="163" spans="2:16" ht="25.5" customHeight="1" thickBot="1" x14ac:dyDescent="0.25">
      <c r="B163" s="64"/>
      <c r="C163" s="65" t="s">
        <v>52</v>
      </c>
      <c r="D163" s="66"/>
      <c r="E163" s="179"/>
      <c r="F163" s="179"/>
      <c r="G163" s="67"/>
      <c r="H163" s="68" t="s">
        <v>28</v>
      </c>
      <c r="I163" s="69">
        <f>+ROUND(I152+I157+I162,0)</f>
        <v>293000</v>
      </c>
    </row>
    <row r="164" spans="2:16" ht="18" customHeight="1" x14ac:dyDescent="0.2">
      <c r="B164" s="70"/>
      <c r="C164" s="14"/>
      <c r="G164" s="71"/>
      <c r="H164" s="72"/>
      <c r="I164" s="73"/>
    </row>
    <row r="165" spans="2:16" ht="18" customHeight="1" x14ac:dyDescent="0.2">
      <c r="B165" s="74"/>
      <c r="C165" s="75"/>
      <c r="D165" s="14"/>
      <c r="E165" s="14"/>
      <c r="F165" s="14"/>
      <c r="G165" s="14"/>
      <c r="I165" s="76"/>
      <c r="K165" s="1" t="s">
        <v>53</v>
      </c>
      <c r="O165" s="1">
        <v>5</v>
      </c>
      <c r="P165" s="1" t="s">
        <v>55</v>
      </c>
    </row>
    <row r="166" spans="2:16" ht="18" customHeight="1" x14ac:dyDescent="0.2">
      <c r="B166" s="74"/>
      <c r="C166" s="77"/>
      <c r="F166" s="14"/>
      <c r="G166" s="14"/>
      <c r="I166" s="78"/>
    </row>
    <row r="167" spans="2:16" ht="11.25" customHeight="1" x14ac:dyDescent="0.2">
      <c r="B167" s="70"/>
      <c r="C167" s="14"/>
      <c r="F167" s="14"/>
      <c r="G167" s="14"/>
      <c r="I167" s="78"/>
    </row>
    <row r="168" spans="2:16" ht="11.25" customHeight="1" x14ac:dyDescent="0.2">
      <c r="B168" s="70"/>
      <c r="C168" s="79" t="s">
        <v>56</v>
      </c>
      <c r="F168" s="14"/>
      <c r="G168" s="14"/>
      <c r="I168" s="78"/>
    </row>
    <row r="169" spans="2:16" ht="10.9" customHeight="1" thickBot="1" x14ac:dyDescent="0.25">
      <c r="B169" s="80"/>
      <c r="C169" s="81" t="s">
        <v>57</v>
      </c>
      <c r="D169" s="82"/>
      <c r="E169" s="82"/>
      <c r="F169" s="83"/>
      <c r="G169" s="83"/>
      <c r="H169" s="82"/>
      <c r="I169" s="84"/>
    </row>
    <row r="170" spans="2:16" ht="4.9000000000000004" customHeight="1" thickBot="1" x14ac:dyDescent="0.25">
      <c r="B170" s="70"/>
      <c r="F170" s="14"/>
      <c r="G170" s="14"/>
      <c r="I170" s="78"/>
    </row>
    <row r="171" spans="2:16" ht="12.75" x14ac:dyDescent="0.2">
      <c r="B171" s="2"/>
      <c r="C171" s="3"/>
      <c r="D171" s="192" t="s">
        <v>0</v>
      </c>
      <c r="E171" s="193"/>
      <c r="F171" s="193"/>
      <c r="G171" s="193"/>
      <c r="H171" s="193"/>
      <c r="I171" s="194"/>
    </row>
    <row r="172" spans="2:16" ht="12.75" x14ac:dyDescent="0.2">
      <c r="B172" s="4"/>
      <c r="C172" s="5"/>
      <c r="D172" s="195"/>
      <c r="E172" s="196"/>
      <c r="F172" s="196"/>
      <c r="G172" s="196"/>
      <c r="H172" s="196"/>
      <c r="I172" s="197"/>
    </row>
    <row r="173" spans="2:16" ht="12.75" x14ac:dyDescent="0.2">
      <c r="B173" s="4"/>
      <c r="C173" s="5"/>
      <c r="D173" s="195"/>
      <c r="E173" s="196"/>
      <c r="F173" s="196"/>
      <c r="G173" s="196"/>
      <c r="H173" s="196"/>
      <c r="I173" s="197"/>
    </row>
    <row r="174" spans="2:16" ht="12.75" x14ac:dyDescent="0.2">
      <c r="B174" s="4"/>
      <c r="C174" s="5"/>
      <c r="D174" s="6" t="s">
        <v>1</v>
      </c>
      <c r="E174" s="7"/>
      <c r="F174" s="7"/>
      <c r="G174" s="7"/>
      <c r="H174" s="7"/>
      <c r="I174" s="5"/>
    </row>
    <row r="175" spans="2:16" ht="12.75" x14ac:dyDescent="0.2">
      <c r="B175" s="4"/>
      <c r="C175" s="5"/>
      <c r="D175" s="6" t="s">
        <v>2</v>
      </c>
      <c r="E175" s="7"/>
      <c r="F175" s="7"/>
      <c r="G175" s="7"/>
      <c r="H175" s="7"/>
      <c r="I175" s="5"/>
    </row>
    <row r="176" spans="2:16" ht="21" thickBot="1" x14ac:dyDescent="0.25">
      <c r="B176" s="8"/>
      <c r="C176" s="9"/>
      <c r="D176" s="10" t="s">
        <v>3</v>
      </c>
      <c r="E176" s="11"/>
      <c r="F176" s="11"/>
      <c r="G176" s="11"/>
      <c r="H176" s="11"/>
      <c r="I176" s="12"/>
    </row>
    <row r="177" spans="2:21" x14ac:dyDescent="0.2">
      <c r="B177" s="13"/>
      <c r="C177" s="14"/>
      <c r="D177" s="14"/>
      <c r="E177" s="14"/>
      <c r="F177" s="14"/>
      <c r="G177" s="14"/>
      <c r="I177" s="15"/>
    </row>
    <row r="178" spans="2:21" ht="12.75" thickBot="1" x14ac:dyDescent="0.25">
      <c r="B178" s="190" t="s">
        <v>4</v>
      </c>
      <c r="C178" s="191"/>
      <c r="D178" s="180"/>
      <c r="E178" s="180"/>
      <c r="F178" s="180"/>
      <c r="G178" s="180"/>
      <c r="H178" s="180"/>
      <c r="I178" s="180"/>
    </row>
    <row r="179" spans="2:21" ht="12.75" thickBot="1" x14ac:dyDescent="0.25">
      <c r="B179" s="199" t="s">
        <v>5</v>
      </c>
      <c r="C179" s="200"/>
      <c r="D179" s="201"/>
      <c r="E179" s="201"/>
      <c r="F179" s="201"/>
      <c r="G179" s="201"/>
      <c r="H179" s="201"/>
      <c r="I179" s="202"/>
    </row>
    <row r="180" spans="2:21" x14ac:dyDescent="0.2">
      <c r="B180" s="19" t="s">
        <v>6</v>
      </c>
      <c r="C180" s="20" t="s">
        <v>7</v>
      </c>
      <c r="D180" s="203"/>
      <c r="E180" s="204"/>
      <c r="F180" s="21" t="s">
        <v>8</v>
      </c>
      <c r="G180" s="22"/>
      <c r="H180" s="21" t="s">
        <v>9</v>
      </c>
      <c r="I180" s="149">
        <v>46071</v>
      </c>
    </row>
    <row r="181" spans="2:21" ht="129.75" customHeight="1" thickBot="1" x14ac:dyDescent="0.25">
      <c r="B181" s="23" t="s">
        <v>99</v>
      </c>
      <c r="C181" s="198" t="s">
        <v>107</v>
      </c>
      <c r="D181" s="198"/>
      <c r="E181" s="198"/>
      <c r="F181" s="23" t="s">
        <v>10</v>
      </c>
      <c r="G181" s="24">
        <v>1</v>
      </c>
      <c r="H181" s="25"/>
      <c r="I181" s="24"/>
      <c r="J181" s="26" t="s">
        <v>11</v>
      </c>
    </row>
    <row r="182" spans="2:21" ht="23.25" thickBot="1" x14ac:dyDescent="0.25">
      <c r="B182" s="27" t="s">
        <v>12</v>
      </c>
      <c r="C182" s="28" t="s">
        <v>108</v>
      </c>
      <c r="D182" s="28" t="s">
        <v>14</v>
      </c>
      <c r="E182" s="28" t="s">
        <v>15</v>
      </c>
      <c r="F182" s="28" t="s">
        <v>16</v>
      </c>
      <c r="G182" s="28" t="s">
        <v>17</v>
      </c>
      <c r="H182" s="28" t="s">
        <v>18</v>
      </c>
      <c r="I182" s="29" t="s">
        <v>19</v>
      </c>
      <c r="J182" s="30"/>
      <c r="K182" s="31" t="s">
        <v>20</v>
      </c>
      <c r="L182" s="31" t="s">
        <v>21</v>
      </c>
      <c r="M182" s="31" t="s">
        <v>22</v>
      </c>
      <c r="N182" s="31"/>
      <c r="O182" s="31"/>
      <c r="P182" s="31"/>
      <c r="Q182" s="31" t="s">
        <v>23</v>
      </c>
      <c r="R182" s="31"/>
      <c r="S182" s="31"/>
      <c r="T182" s="31"/>
    </row>
    <row r="183" spans="2:21" ht="24" x14ac:dyDescent="0.2">
      <c r="B183" s="32">
        <v>1</v>
      </c>
      <c r="C183" s="33" t="s">
        <v>101</v>
      </c>
      <c r="D183" s="151" t="s">
        <v>10</v>
      </c>
      <c r="E183" s="152">
        <v>1</v>
      </c>
      <c r="F183" s="36"/>
      <c r="G183" s="150">
        <v>18000</v>
      </c>
      <c r="H183" s="38">
        <f>G183*E183</f>
        <v>18000</v>
      </c>
      <c r="I183" s="39"/>
      <c r="K183" s="40">
        <v>0</v>
      </c>
      <c r="L183" s="41">
        <f>+K183*0.19</f>
        <v>0</v>
      </c>
      <c r="M183" s="41">
        <f>+K183+L183</f>
        <v>0</v>
      </c>
      <c r="N183" s="31" t="s">
        <v>24</v>
      </c>
      <c r="O183" s="42">
        <v>1.25</v>
      </c>
      <c r="P183" s="31" t="s">
        <v>25</v>
      </c>
      <c r="Q183" s="42">
        <v>1</v>
      </c>
      <c r="R183" s="42" t="str">
        <f>+F181</f>
        <v>Un</v>
      </c>
      <c r="S183" s="41">
        <f>+M183*O183*Q183</f>
        <v>0</v>
      </c>
      <c r="T183" s="41">
        <f>+S183/Q183</f>
        <v>0</v>
      </c>
      <c r="U183" s="1" t="s">
        <v>26</v>
      </c>
    </row>
    <row r="184" spans="2:21" x14ac:dyDescent="0.2">
      <c r="B184" s="43">
        <v>2</v>
      </c>
      <c r="C184" s="33" t="s">
        <v>102</v>
      </c>
      <c r="D184" s="151" t="s">
        <v>10</v>
      </c>
      <c r="E184" s="152">
        <v>1</v>
      </c>
      <c r="F184" s="42"/>
      <c r="G184" s="153">
        <v>25000</v>
      </c>
      <c r="H184" s="38">
        <f t="shared" ref="H184:H190" si="1">G184*E184</f>
        <v>25000</v>
      </c>
      <c r="I184" s="39"/>
      <c r="N184" s="1" t="s">
        <v>27</v>
      </c>
      <c r="P184" s="1" t="str">
        <f>+F181</f>
        <v>Un</v>
      </c>
      <c r="U184" s="1" t="str">
        <f>+R183</f>
        <v>Un</v>
      </c>
    </row>
    <row r="185" spans="2:21" x14ac:dyDescent="0.2">
      <c r="B185" s="43">
        <v>3</v>
      </c>
      <c r="C185" s="45" t="s">
        <v>103</v>
      </c>
      <c r="D185" s="151" t="s">
        <v>10</v>
      </c>
      <c r="E185" s="152">
        <v>3</v>
      </c>
      <c r="F185" s="42"/>
      <c r="G185" s="37">
        <v>3000</v>
      </c>
      <c r="H185" s="38">
        <f t="shared" si="1"/>
        <v>9000</v>
      </c>
      <c r="I185" s="44"/>
      <c r="J185" s="46"/>
      <c r="K185" s="31"/>
      <c r="L185" s="31"/>
      <c r="M185" s="31"/>
      <c r="N185" s="31"/>
      <c r="O185" s="31"/>
      <c r="P185" s="31"/>
      <c r="Q185" s="31"/>
      <c r="R185" s="31"/>
      <c r="S185" s="31"/>
      <c r="T185" s="31"/>
    </row>
    <row r="186" spans="2:21" x14ac:dyDescent="0.2">
      <c r="B186" s="43">
        <v>4</v>
      </c>
      <c r="C186" s="87" t="s">
        <v>104</v>
      </c>
      <c r="D186" s="151" t="s">
        <v>10</v>
      </c>
      <c r="E186" s="152">
        <v>2</v>
      </c>
      <c r="F186" s="42"/>
      <c r="G186" s="37">
        <v>2500</v>
      </c>
      <c r="H186" s="38">
        <f t="shared" si="1"/>
        <v>5000</v>
      </c>
      <c r="I186" s="44"/>
      <c r="K186" s="40"/>
      <c r="L186" s="41"/>
      <c r="M186" s="41"/>
      <c r="N186" s="31"/>
      <c r="O186" s="42"/>
      <c r="P186" s="31"/>
      <c r="Q186" s="42"/>
      <c r="R186" s="42"/>
      <c r="S186" s="41"/>
      <c r="T186" s="41"/>
    </row>
    <row r="187" spans="2:21" x14ac:dyDescent="0.2">
      <c r="B187" s="43">
        <v>5</v>
      </c>
      <c r="C187" s="87" t="s">
        <v>105</v>
      </c>
      <c r="D187" s="42" t="s">
        <v>10</v>
      </c>
      <c r="E187" s="47">
        <v>1</v>
      </c>
      <c r="F187" s="42"/>
      <c r="G187" s="37">
        <v>7000</v>
      </c>
      <c r="H187" s="38">
        <f t="shared" si="1"/>
        <v>7000</v>
      </c>
      <c r="I187" s="44"/>
      <c r="S187" s="42"/>
      <c r="T187" s="42"/>
      <c r="U187" s="50"/>
    </row>
    <row r="188" spans="2:21" ht="24" x14ac:dyDescent="0.2">
      <c r="B188" s="43">
        <v>6</v>
      </c>
      <c r="C188" s="31" t="s">
        <v>106</v>
      </c>
      <c r="D188" s="42" t="s">
        <v>10</v>
      </c>
      <c r="E188" s="47">
        <v>1</v>
      </c>
      <c r="F188" s="42"/>
      <c r="G188" s="37">
        <v>7000</v>
      </c>
      <c r="H188" s="38">
        <f t="shared" si="1"/>
        <v>7000</v>
      </c>
      <c r="I188" s="44"/>
    </row>
    <row r="189" spans="2:21" x14ac:dyDescent="0.2">
      <c r="B189" s="43">
        <v>7</v>
      </c>
      <c r="C189" s="42" t="s">
        <v>109</v>
      </c>
      <c r="D189" s="42" t="s">
        <v>10</v>
      </c>
      <c r="E189" s="47">
        <v>3</v>
      </c>
      <c r="F189" s="42" t="s">
        <v>28</v>
      </c>
      <c r="G189" s="37">
        <v>1200</v>
      </c>
      <c r="H189" s="38">
        <f t="shared" si="1"/>
        <v>3600</v>
      </c>
      <c r="I189" s="44"/>
    </row>
    <row r="190" spans="2:21" x14ac:dyDescent="0.2">
      <c r="B190" s="51">
        <v>8</v>
      </c>
      <c r="C190" s="42" t="s">
        <v>110</v>
      </c>
      <c r="D190" s="42" t="s">
        <v>10</v>
      </c>
      <c r="E190" s="47">
        <v>6</v>
      </c>
      <c r="F190" s="42" t="s">
        <v>28</v>
      </c>
      <c r="G190" s="49">
        <v>6000</v>
      </c>
      <c r="H190" s="38">
        <f t="shared" si="1"/>
        <v>36000</v>
      </c>
      <c r="I190" s="44"/>
    </row>
    <row r="191" spans="2:21" x14ac:dyDescent="0.2">
      <c r="B191" s="51">
        <v>9</v>
      </c>
      <c r="C191" s="42" t="s">
        <v>28</v>
      </c>
      <c r="D191" s="42" t="s">
        <v>28</v>
      </c>
      <c r="E191" s="47" t="s">
        <v>28</v>
      </c>
      <c r="F191" s="42" t="s">
        <v>28</v>
      </c>
      <c r="G191" s="49" t="s">
        <v>28</v>
      </c>
      <c r="H191" s="38"/>
      <c r="I191" s="44"/>
    </row>
    <row r="192" spans="2:21" x14ac:dyDescent="0.2">
      <c r="B192" s="51">
        <v>10</v>
      </c>
      <c r="C192" s="42" t="s">
        <v>28</v>
      </c>
      <c r="D192" s="42" t="s">
        <v>28</v>
      </c>
      <c r="E192" s="47" t="s">
        <v>28</v>
      </c>
      <c r="F192" s="42" t="s">
        <v>28</v>
      </c>
      <c r="G192" s="49" t="s">
        <v>28</v>
      </c>
      <c r="H192" s="38"/>
      <c r="I192" s="44"/>
    </row>
    <row r="193" spans="2:18" ht="12.75" thickBot="1" x14ac:dyDescent="0.25">
      <c r="B193" s="51">
        <v>11</v>
      </c>
      <c r="C193" s="24"/>
      <c r="D193" s="24"/>
      <c r="E193" s="52" t="s">
        <v>28</v>
      </c>
      <c r="F193" s="24" t="s">
        <v>28</v>
      </c>
      <c r="G193" s="53" t="s">
        <v>28</v>
      </c>
      <c r="H193" s="53">
        <v>0</v>
      </c>
      <c r="I193" s="54">
        <f>SUM(H183:H193)</f>
        <v>110600</v>
      </c>
      <c r="J193" s="31" t="s">
        <v>29</v>
      </c>
    </row>
    <row r="194" spans="2:18" ht="141.75" customHeight="1" thickBot="1" x14ac:dyDescent="0.25">
      <c r="B194" s="27" t="s">
        <v>12</v>
      </c>
      <c r="C194" s="28" t="s">
        <v>30</v>
      </c>
      <c r="D194" s="28" t="s">
        <v>14</v>
      </c>
      <c r="E194" s="187" t="s">
        <v>15</v>
      </c>
      <c r="F194" s="187"/>
      <c r="G194" s="28" t="s">
        <v>31</v>
      </c>
      <c r="H194" s="28" t="s">
        <v>32</v>
      </c>
      <c r="I194" s="29" t="s">
        <v>19</v>
      </c>
      <c r="J194" s="26" t="s">
        <v>107</v>
      </c>
      <c r="K194" s="31"/>
      <c r="L194" s="31"/>
      <c r="M194" s="31"/>
      <c r="N194" s="31" t="s">
        <v>33</v>
      </c>
      <c r="O194" s="31" t="s">
        <v>34</v>
      </c>
    </row>
    <row r="195" spans="2:18" x14ac:dyDescent="0.2">
      <c r="B195" s="32">
        <v>1</v>
      </c>
      <c r="C195" s="36" t="s">
        <v>89</v>
      </c>
      <c r="D195" s="36" t="s">
        <v>35</v>
      </c>
      <c r="E195" s="188">
        <v>0.4</v>
      </c>
      <c r="F195" s="188"/>
      <c r="G195" s="55">
        <v>300000</v>
      </c>
      <c r="H195" s="154">
        <f>G195*E195</f>
        <v>120000</v>
      </c>
      <c r="I195" s="39"/>
      <c r="J195" s="42"/>
      <c r="K195" s="42"/>
      <c r="L195" s="42"/>
      <c r="M195" s="42"/>
      <c r="N195" s="42">
        <v>1</v>
      </c>
      <c r="O195" s="42" t="str">
        <f>+F181</f>
        <v>Un</v>
      </c>
    </row>
    <row r="196" spans="2:18" x14ac:dyDescent="0.2">
      <c r="B196" s="43">
        <v>2</v>
      </c>
      <c r="C196" s="42"/>
      <c r="D196" s="36"/>
      <c r="E196" s="185"/>
      <c r="F196" s="185"/>
      <c r="G196" s="56"/>
      <c r="H196" s="49"/>
      <c r="I196" s="44"/>
    </row>
    <row r="197" spans="2:18" ht="144" x14ac:dyDescent="0.2">
      <c r="B197" s="43">
        <v>3</v>
      </c>
      <c r="C197" s="36"/>
      <c r="D197" s="42" t="s">
        <v>28</v>
      </c>
      <c r="E197" s="185" t="s">
        <v>36</v>
      </c>
      <c r="F197" s="185" t="s">
        <v>28</v>
      </c>
      <c r="G197" s="49" t="s">
        <v>28</v>
      </c>
      <c r="H197" s="49" t="s">
        <v>28</v>
      </c>
      <c r="I197" s="44"/>
      <c r="K197" s="31" t="str">
        <f>+J194</f>
        <v>Instalación de puntos eléctricos de iluminación  a más de 3 metros de altura incluye Caja octagonal  5 perforaciones ¾" Rawelt, Un tubo metálico EMT de 3/4", unión EMT 3/4", dos  terminales EMT de 3/4",  una curva EMT de 3/4", Riel Chanel Perforado 2X4 Cm X 50cm, tres abrazadera unistrut 3/4" y todos los accesorios necesarios para su correcta instalación.</v>
      </c>
      <c r="L197" s="31"/>
      <c r="M197" s="31" t="s">
        <v>37</v>
      </c>
      <c r="N197" s="31"/>
      <c r="O197" s="31" t="s">
        <v>38</v>
      </c>
      <c r="P197" s="31"/>
      <c r="Q197" s="31" t="s">
        <v>39</v>
      </c>
      <c r="R197" s="31"/>
    </row>
    <row r="198" spans="2:18" ht="12.75" thickBot="1" x14ac:dyDescent="0.25">
      <c r="B198" s="51">
        <v>4</v>
      </c>
      <c r="C198" s="24" t="s">
        <v>28</v>
      </c>
      <c r="D198" s="24" t="s">
        <v>28</v>
      </c>
      <c r="E198" s="178" t="s">
        <v>28</v>
      </c>
      <c r="F198" s="178" t="s">
        <v>28</v>
      </c>
      <c r="G198" s="53" t="s">
        <v>36</v>
      </c>
      <c r="H198" s="57" t="s">
        <v>28</v>
      </c>
      <c r="I198" s="54">
        <f>ROUND(SUM(H195:H198),0)</f>
        <v>120000</v>
      </c>
      <c r="K198" s="42">
        <v>1</v>
      </c>
      <c r="L198" s="50" t="str">
        <f>+O195</f>
        <v>Un</v>
      </c>
      <c r="M198" s="42">
        <f>60*4</f>
        <v>240</v>
      </c>
      <c r="N198" s="31" t="s">
        <v>40</v>
      </c>
      <c r="O198" s="50">
        <v>0.01</v>
      </c>
      <c r="P198" s="31" t="s">
        <v>41</v>
      </c>
      <c r="Q198" s="50">
        <f>+K198*O198</f>
        <v>0.01</v>
      </c>
      <c r="R198" s="50" t="str">
        <f>+O195</f>
        <v>Un</v>
      </c>
    </row>
    <row r="199" spans="2:18" ht="12.75" thickBot="1" x14ac:dyDescent="0.25">
      <c r="B199" s="27" t="s">
        <v>12</v>
      </c>
      <c r="C199" s="28" t="s">
        <v>42</v>
      </c>
      <c r="D199" s="28" t="s">
        <v>14</v>
      </c>
      <c r="E199" s="187" t="s">
        <v>15</v>
      </c>
      <c r="F199" s="187"/>
      <c r="G199" s="28" t="s">
        <v>17</v>
      </c>
      <c r="H199" s="28" t="s">
        <v>43</v>
      </c>
      <c r="I199" s="29" t="s">
        <v>19</v>
      </c>
      <c r="P199" s="31" t="s">
        <v>44</v>
      </c>
      <c r="R199" s="42" t="s">
        <v>45</v>
      </c>
    </row>
    <row r="200" spans="2:18" x14ac:dyDescent="0.2">
      <c r="B200" s="32">
        <v>1</v>
      </c>
      <c r="C200" s="36" t="s">
        <v>46</v>
      </c>
      <c r="D200" s="36" t="s">
        <v>47</v>
      </c>
      <c r="E200" s="189">
        <v>0.2</v>
      </c>
      <c r="F200" s="189"/>
      <c r="G200" s="38"/>
      <c r="H200" s="58">
        <f>+I198*E200</f>
        <v>24000</v>
      </c>
      <c r="I200" s="39"/>
    </row>
    <row r="201" spans="2:18" ht="24" x14ac:dyDescent="0.2">
      <c r="B201" s="43">
        <v>2</v>
      </c>
      <c r="C201" s="42" t="s">
        <v>48</v>
      </c>
      <c r="D201" s="42" t="s">
        <v>10</v>
      </c>
      <c r="E201" s="181">
        <v>1</v>
      </c>
      <c r="F201" s="181"/>
      <c r="G201" s="49">
        <v>30000</v>
      </c>
      <c r="H201" s="49">
        <f>+E201*G201</f>
        <v>30000</v>
      </c>
      <c r="I201" s="44"/>
      <c r="J201" s="59"/>
      <c r="K201" s="31" t="s">
        <v>49</v>
      </c>
    </row>
    <row r="202" spans="2:18" ht="12.75" thickBot="1" x14ac:dyDescent="0.25">
      <c r="B202" s="43">
        <v>3</v>
      </c>
      <c r="C202" s="42"/>
      <c r="D202" s="42"/>
      <c r="E202" s="181"/>
      <c r="F202" s="181"/>
      <c r="G202" s="49"/>
      <c r="H202" s="49"/>
      <c r="I202" s="44"/>
      <c r="K202" s="36">
        <f>N195/Q198</f>
        <v>100</v>
      </c>
      <c r="L202" s="42" t="s">
        <v>45</v>
      </c>
      <c r="M202" s="42">
        <v>8</v>
      </c>
      <c r="N202" s="24" t="s">
        <v>45</v>
      </c>
    </row>
    <row r="203" spans="2:18" ht="12.75" thickBot="1" x14ac:dyDescent="0.25">
      <c r="B203" s="51">
        <v>4</v>
      </c>
      <c r="C203" s="24"/>
      <c r="D203" s="24"/>
      <c r="E203" s="178" t="s">
        <v>28</v>
      </c>
      <c r="F203" s="178" t="s">
        <v>28</v>
      </c>
      <c r="G203" s="53"/>
      <c r="H203" s="53" t="s">
        <v>28</v>
      </c>
      <c r="I203" s="54">
        <f>ROUND(SUM(H200:H203),0)</f>
        <v>54000</v>
      </c>
      <c r="K203" s="42">
        <v>1</v>
      </c>
      <c r="L203" s="50" t="str">
        <f>+F181</f>
        <v>Un</v>
      </c>
      <c r="M203" s="60" t="s">
        <v>50</v>
      </c>
      <c r="N203" s="61">
        <f>+K203*M202/K202</f>
        <v>0.08</v>
      </c>
      <c r="O203" s="62" t="str">
        <f>+O195</f>
        <v>Un</v>
      </c>
      <c r="P203" s="63" t="s">
        <v>51</v>
      </c>
    </row>
    <row r="204" spans="2:18" ht="12.75" thickBot="1" x14ac:dyDescent="0.25">
      <c r="B204" s="64"/>
      <c r="C204" s="65" t="s">
        <v>52</v>
      </c>
      <c r="D204" s="66"/>
      <c r="E204" s="179"/>
      <c r="F204" s="179"/>
      <c r="G204" s="67"/>
      <c r="H204" s="68" t="s">
        <v>28</v>
      </c>
      <c r="I204" s="69">
        <f>+ROUND(I193+I198+I203,0)</f>
        <v>284600</v>
      </c>
    </row>
    <row r="205" spans="2:18" x14ac:dyDescent="0.2">
      <c r="B205" s="70"/>
      <c r="C205" s="14"/>
      <c r="G205" s="71"/>
      <c r="H205" s="72"/>
      <c r="I205" s="73"/>
    </row>
    <row r="206" spans="2:18" x14ac:dyDescent="0.2">
      <c r="B206" s="74"/>
      <c r="C206" s="75"/>
      <c r="D206" s="14"/>
      <c r="E206" s="14"/>
      <c r="F206" s="14"/>
      <c r="G206" s="14"/>
      <c r="I206" s="76"/>
      <c r="K206" s="1" t="s">
        <v>53</v>
      </c>
      <c r="O206" s="1">
        <v>5</v>
      </c>
      <c r="P206" s="1" t="s">
        <v>55</v>
      </c>
    </row>
    <row r="207" spans="2:18" x14ac:dyDescent="0.2">
      <c r="B207" s="74"/>
      <c r="C207" s="77"/>
      <c r="F207" s="14"/>
      <c r="G207" s="14"/>
      <c r="I207" s="78"/>
    </row>
    <row r="208" spans="2:18" x14ac:dyDescent="0.2">
      <c r="B208" s="70"/>
      <c r="C208" s="14"/>
      <c r="F208" s="14"/>
      <c r="G208" s="14"/>
      <c r="I208" s="78"/>
    </row>
    <row r="209" spans="2:10" x14ac:dyDescent="0.2">
      <c r="B209" s="70"/>
      <c r="C209" s="79" t="s">
        <v>56</v>
      </c>
      <c r="F209" s="14"/>
      <c r="G209" s="14"/>
      <c r="I209" s="78"/>
    </row>
    <row r="210" spans="2:10" ht="12.75" thickBot="1" x14ac:dyDescent="0.25">
      <c r="B210" s="80"/>
      <c r="C210" s="81" t="s">
        <v>57</v>
      </c>
      <c r="D210" s="82"/>
      <c r="E210" s="82"/>
      <c r="F210" s="83"/>
      <c r="G210" s="83"/>
      <c r="H210" s="82"/>
      <c r="I210" s="84"/>
    </row>
    <row r="213" spans="2:10" ht="12.75" thickBot="1" x14ac:dyDescent="0.25"/>
    <row r="214" spans="2:10" ht="12.75" x14ac:dyDescent="0.2">
      <c r="B214" s="2"/>
      <c r="C214" s="3"/>
      <c r="D214" s="192" t="s">
        <v>0</v>
      </c>
      <c r="E214" s="193"/>
      <c r="F214" s="193"/>
      <c r="G214" s="193"/>
      <c r="H214" s="193"/>
      <c r="I214" s="194"/>
    </row>
    <row r="215" spans="2:10" ht="12.75" x14ac:dyDescent="0.2">
      <c r="B215" s="4"/>
      <c r="C215" s="5"/>
      <c r="D215" s="195"/>
      <c r="E215" s="196"/>
      <c r="F215" s="196"/>
      <c r="G215" s="196"/>
      <c r="H215" s="196"/>
      <c r="I215" s="197"/>
    </row>
    <row r="216" spans="2:10" ht="12.75" x14ac:dyDescent="0.2">
      <c r="B216" s="4"/>
      <c r="C216" s="5"/>
      <c r="D216" s="195"/>
      <c r="E216" s="196"/>
      <c r="F216" s="196"/>
      <c r="G216" s="196"/>
      <c r="H216" s="196"/>
      <c r="I216" s="197"/>
    </row>
    <row r="217" spans="2:10" ht="12.75" x14ac:dyDescent="0.2">
      <c r="B217" s="4"/>
      <c r="C217" s="5"/>
      <c r="D217" s="6" t="s">
        <v>1</v>
      </c>
      <c r="E217" s="7"/>
      <c r="F217" s="7"/>
      <c r="G217" s="7"/>
      <c r="H217" s="7"/>
      <c r="I217" s="5"/>
    </row>
    <row r="218" spans="2:10" ht="12.75" x14ac:dyDescent="0.2">
      <c r="B218" s="4"/>
      <c r="C218" s="5"/>
      <c r="D218" s="6" t="s">
        <v>2</v>
      </c>
      <c r="E218" s="7"/>
      <c r="F218" s="7"/>
      <c r="G218" s="7"/>
      <c r="H218" s="7"/>
      <c r="I218" s="5"/>
    </row>
    <row r="219" spans="2:10" ht="21" thickBot="1" x14ac:dyDescent="0.25">
      <c r="B219" s="8"/>
      <c r="C219" s="9"/>
      <c r="D219" s="10" t="s">
        <v>3</v>
      </c>
      <c r="E219" s="11"/>
      <c r="F219" s="11"/>
      <c r="G219" s="11"/>
      <c r="H219" s="11"/>
      <c r="I219" s="12"/>
    </row>
    <row r="220" spans="2:10" x14ac:dyDescent="0.2">
      <c r="B220" s="13"/>
      <c r="C220" s="14"/>
      <c r="D220" s="14"/>
      <c r="E220" s="14"/>
      <c r="F220" s="14"/>
      <c r="G220" s="14"/>
      <c r="I220" s="15"/>
    </row>
    <row r="221" spans="2:10" ht="12.75" thickBot="1" x14ac:dyDescent="0.25">
      <c r="B221" s="190" t="s">
        <v>4</v>
      </c>
      <c r="C221" s="191"/>
      <c r="D221" s="16"/>
      <c r="E221" s="16"/>
      <c r="F221" s="17"/>
      <c r="G221" s="17"/>
      <c r="H221" s="16"/>
      <c r="I221" s="18"/>
    </row>
    <row r="222" spans="2:10" x14ac:dyDescent="0.2">
      <c r="B222" s="182" t="s">
        <v>5</v>
      </c>
      <c r="C222" s="183"/>
      <c r="D222" s="183"/>
      <c r="E222" s="183"/>
      <c r="F222" s="183"/>
      <c r="G222" s="183"/>
      <c r="H222" s="183"/>
      <c r="I222" s="184"/>
    </row>
    <row r="223" spans="2:10" x14ac:dyDescent="0.2">
      <c r="B223" s="85" t="s">
        <v>6</v>
      </c>
      <c r="C223" s="85" t="s">
        <v>7</v>
      </c>
      <c r="D223" s="185"/>
      <c r="E223" s="185"/>
      <c r="F223" s="85" t="s">
        <v>8</v>
      </c>
      <c r="G223" s="42"/>
      <c r="H223" s="85" t="s">
        <v>9</v>
      </c>
      <c r="I223" s="42"/>
    </row>
    <row r="224" spans="2:10" ht="92.45" customHeight="1" thickBot="1" x14ac:dyDescent="0.25">
      <c r="B224" s="23" t="s">
        <v>100</v>
      </c>
      <c r="C224" s="198" t="s">
        <v>113</v>
      </c>
      <c r="D224" s="198"/>
      <c r="E224" s="198"/>
      <c r="F224" s="23" t="s">
        <v>112</v>
      </c>
      <c r="G224" s="24"/>
      <c r="H224" s="25"/>
      <c r="I224" s="24"/>
      <c r="J224" s="26" t="s">
        <v>11</v>
      </c>
    </row>
    <row r="225" spans="2:21" ht="23.25" thickBot="1" x14ac:dyDescent="0.25">
      <c r="B225" s="27" t="s">
        <v>12</v>
      </c>
      <c r="C225" s="28" t="s">
        <v>13</v>
      </c>
      <c r="D225" s="28" t="s">
        <v>14</v>
      </c>
      <c r="E225" s="28" t="s">
        <v>15</v>
      </c>
      <c r="F225" s="28" t="s">
        <v>16</v>
      </c>
      <c r="G225" s="28" t="s">
        <v>17</v>
      </c>
      <c r="H225" s="28" t="s">
        <v>18</v>
      </c>
      <c r="I225" s="29" t="s">
        <v>19</v>
      </c>
      <c r="J225" s="30"/>
      <c r="K225" s="31" t="s">
        <v>20</v>
      </c>
      <c r="L225" s="31" t="s">
        <v>21</v>
      </c>
      <c r="M225" s="31" t="s">
        <v>22</v>
      </c>
      <c r="N225" s="31"/>
      <c r="O225" s="31"/>
      <c r="P225" s="31"/>
      <c r="Q225" s="31" t="s">
        <v>23</v>
      </c>
      <c r="R225" s="31"/>
      <c r="S225" s="31"/>
      <c r="T225" s="31"/>
    </row>
    <row r="226" spans="2:21" x14ac:dyDescent="0.2">
      <c r="B226" s="32">
        <v>1</v>
      </c>
      <c r="C226" s="33"/>
      <c r="D226" s="151"/>
      <c r="E226" s="152"/>
      <c r="F226" s="36"/>
      <c r="G226" s="150"/>
      <c r="H226" s="38"/>
      <c r="I226" s="39"/>
      <c r="K226" s="40">
        <v>0</v>
      </c>
      <c r="L226" s="41">
        <f>+K226*0.19</f>
        <v>0</v>
      </c>
      <c r="M226" s="41">
        <f>+K226+L226</f>
        <v>0</v>
      </c>
      <c r="N226" s="31" t="s">
        <v>24</v>
      </c>
      <c r="O226" s="42">
        <v>1.25</v>
      </c>
      <c r="P226" s="31" t="s">
        <v>25</v>
      </c>
      <c r="Q226" s="42">
        <v>1</v>
      </c>
      <c r="R226" s="42" t="str">
        <f>+F224</f>
        <v>ml</v>
      </c>
      <c r="S226" s="41">
        <f>+M226*O226*Q226</f>
        <v>0</v>
      </c>
      <c r="T226" s="41">
        <f>+S226/Q226</f>
        <v>0</v>
      </c>
      <c r="U226" s="1" t="s">
        <v>26</v>
      </c>
    </row>
    <row r="227" spans="2:21" x14ac:dyDescent="0.2">
      <c r="B227" s="43">
        <v>2</v>
      </c>
      <c r="C227" s="33"/>
      <c r="D227" s="151"/>
      <c r="E227" s="152"/>
      <c r="F227" s="42"/>
      <c r="G227" s="153"/>
      <c r="H227" s="38"/>
      <c r="I227" s="44"/>
      <c r="N227" s="1" t="s">
        <v>27</v>
      </c>
      <c r="P227" s="1" t="str">
        <f>+F224</f>
        <v>ml</v>
      </c>
      <c r="U227" s="1" t="str">
        <f>+R226</f>
        <v>ml</v>
      </c>
    </row>
    <row r="228" spans="2:21" x14ac:dyDescent="0.2">
      <c r="B228" s="43">
        <v>3</v>
      </c>
      <c r="C228" s="45"/>
      <c r="D228" s="34"/>
      <c r="E228" s="35"/>
      <c r="F228" s="42"/>
      <c r="G228" s="37"/>
      <c r="H228" s="38"/>
      <c r="I228" s="44"/>
      <c r="J228" s="46"/>
      <c r="K228" s="31"/>
      <c r="L228" s="31"/>
      <c r="M228" s="31"/>
      <c r="N228" s="31"/>
      <c r="O228" s="31"/>
      <c r="P228" s="31"/>
      <c r="Q228" s="31"/>
      <c r="R228" s="31"/>
      <c r="S228" s="31"/>
      <c r="T228" s="31"/>
    </row>
    <row r="229" spans="2:21" x14ac:dyDescent="0.2">
      <c r="B229" s="43">
        <v>4</v>
      </c>
      <c r="C229" s="42"/>
      <c r="D229" s="42"/>
      <c r="E229" s="47"/>
      <c r="F229" s="42"/>
      <c r="G229" s="37"/>
      <c r="H229" s="38"/>
      <c r="I229" s="44"/>
      <c r="K229" s="40"/>
      <c r="L229" s="41"/>
      <c r="M229" s="41"/>
      <c r="N229" s="31"/>
      <c r="O229" s="42"/>
      <c r="P229" s="31"/>
      <c r="Q229" s="42"/>
      <c r="R229" s="42"/>
      <c r="S229" s="41"/>
      <c r="T229" s="41"/>
    </row>
    <row r="230" spans="2:21" x14ac:dyDescent="0.2">
      <c r="B230" s="43">
        <v>5</v>
      </c>
      <c r="C230" s="42" t="s">
        <v>28</v>
      </c>
      <c r="D230" s="42" t="s">
        <v>28</v>
      </c>
      <c r="E230" s="47"/>
      <c r="F230" s="42" t="s">
        <v>28</v>
      </c>
      <c r="G230" s="49" t="s">
        <v>28</v>
      </c>
      <c r="H230" s="38"/>
      <c r="I230" s="44"/>
      <c r="S230" s="42"/>
      <c r="T230" s="42"/>
      <c r="U230" s="50"/>
    </row>
    <row r="231" spans="2:21" x14ac:dyDescent="0.2">
      <c r="B231" s="43">
        <v>6</v>
      </c>
      <c r="C231" s="42" t="s">
        <v>28</v>
      </c>
      <c r="D231" s="42" t="s">
        <v>28</v>
      </c>
      <c r="E231" s="47"/>
      <c r="F231" s="42" t="s">
        <v>28</v>
      </c>
      <c r="G231" s="49" t="s">
        <v>28</v>
      </c>
      <c r="H231" s="38"/>
      <c r="I231" s="44"/>
    </row>
    <row r="232" spans="2:21" x14ac:dyDescent="0.2">
      <c r="B232" s="43">
        <v>7</v>
      </c>
      <c r="C232" s="42" t="s">
        <v>28</v>
      </c>
      <c r="D232" s="42" t="s">
        <v>28</v>
      </c>
      <c r="E232" s="47"/>
      <c r="F232" s="42" t="s">
        <v>28</v>
      </c>
      <c r="G232" s="49" t="s">
        <v>28</v>
      </c>
      <c r="H232" s="38"/>
      <c r="I232" s="44"/>
    </row>
    <row r="233" spans="2:21" x14ac:dyDescent="0.2">
      <c r="B233" s="51">
        <v>8</v>
      </c>
      <c r="C233" s="42" t="s">
        <v>28</v>
      </c>
      <c r="D233" s="42" t="s">
        <v>28</v>
      </c>
      <c r="E233" s="47"/>
      <c r="F233" s="42" t="s">
        <v>28</v>
      </c>
      <c r="G233" s="49" t="s">
        <v>28</v>
      </c>
      <c r="H233" s="38"/>
      <c r="I233" s="44"/>
    </row>
    <row r="234" spans="2:21" x14ac:dyDescent="0.2">
      <c r="B234" s="51">
        <v>9</v>
      </c>
      <c r="C234" s="42" t="s">
        <v>28</v>
      </c>
      <c r="D234" s="42" t="s">
        <v>28</v>
      </c>
      <c r="E234" s="47"/>
      <c r="F234" s="42" t="s">
        <v>28</v>
      </c>
      <c r="G234" s="49" t="s">
        <v>28</v>
      </c>
      <c r="H234" s="38"/>
      <c r="I234" s="44"/>
    </row>
    <row r="235" spans="2:21" x14ac:dyDescent="0.2">
      <c r="B235" s="51">
        <v>10</v>
      </c>
      <c r="C235" s="42" t="s">
        <v>28</v>
      </c>
      <c r="D235" s="42" t="s">
        <v>28</v>
      </c>
      <c r="E235" s="47" t="s">
        <v>28</v>
      </c>
      <c r="F235" s="42" t="s">
        <v>28</v>
      </c>
      <c r="G235" s="49" t="s">
        <v>28</v>
      </c>
      <c r="H235" s="38"/>
      <c r="I235" s="44"/>
    </row>
    <row r="236" spans="2:21" ht="12.75" thickBot="1" x14ac:dyDescent="0.25">
      <c r="B236" s="51">
        <v>11</v>
      </c>
      <c r="C236" s="24"/>
      <c r="D236" s="24"/>
      <c r="E236" s="52" t="s">
        <v>28</v>
      </c>
      <c r="F236" s="24" t="s">
        <v>28</v>
      </c>
      <c r="G236" s="53" t="s">
        <v>28</v>
      </c>
      <c r="H236" s="38"/>
      <c r="I236" s="54">
        <f>SUM(H226:H236)</f>
        <v>0</v>
      </c>
      <c r="J236" s="31" t="s">
        <v>29</v>
      </c>
    </row>
    <row r="237" spans="2:21" ht="161.25" customHeight="1" thickBot="1" x14ac:dyDescent="0.25">
      <c r="B237" s="27" t="s">
        <v>12</v>
      </c>
      <c r="C237" s="28" t="s">
        <v>30</v>
      </c>
      <c r="D237" s="28" t="s">
        <v>14</v>
      </c>
      <c r="E237" s="187" t="s">
        <v>15</v>
      </c>
      <c r="F237" s="187"/>
      <c r="G237" s="28" t="s">
        <v>31</v>
      </c>
      <c r="H237" s="28" t="s">
        <v>32</v>
      </c>
      <c r="I237" s="29" t="s">
        <v>19</v>
      </c>
      <c r="J237" s="26" t="str">
        <f>+C224</f>
        <v>Desinstalación de acometidas eléctricas monofásicas, monofásicas bifilares y trifásicas antiguas en calibre número 14,12, 10 awg y 8 awg, entrega de acometidas antiguas al supervisor del contrato, incluye desinstalación de tubería existente, tableros de distribución, bandeja portacable el item se calcula con los metros líneales de la tubería y bandeja portacable que se desea desinstalar.</v>
      </c>
      <c r="K237" s="31"/>
      <c r="L237" s="31"/>
      <c r="M237" s="31"/>
      <c r="N237" s="31" t="s">
        <v>33</v>
      </c>
      <c r="O237" s="31" t="s">
        <v>34</v>
      </c>
    </row>
    <row r="238" spans="2:21" x14ac:dyDescent="0.2">
      <c r="B238" s="32">
        <v>1</v>
      </c>
      <c r="C238" s="36" t="s">
        <v>89</v>
      </c>
      <c r="D238" s="36" t="s">
        <v>35</v>
      </c>
      <c r="E238" s="188">
        <v>0.3</v>
      </c>
      <c r="F238" s="188"/>
      <c r="G238" s="55">
        <v>300000</v>
      </c>
      <c r="H238" s="154">
        <f>G238*E238</f>
        <v>90000</v>
      </c>
      <c r="I238" s="39"/>
      <c r="J238" s="42"/>
      <c r="K238" s="42"/>
      <c r="L238" s="42"/>
      <c r="M238" s="42"/>
      <c r="N238" s="42">
        <v>1</v>
      </c>
      <c r="O238" s="42" t="str">
        <f>+F224</f>
        <v>ml</v>
      </c>
    </row>
    <row r="239" spans="2:21" x14ac:dyDescent="0.2">
      <c r="B239" s="43">
        <v>2</v>
      </c>
      <c r="C239" s="33"/>
      <c r="D239" s="36"/>
      <c r="E239" s="185"/>
      <c r="F239" s="185"/>
      <c r="G239" s="56"/>
      <c r="H239" s="38"/>
      <c r="I239" s="44"/>
    </row>
    <row r="240" spans="2:21" ht="173.25" customHeight="1" x14ac:dyDescent="0.2">
      <c r="B240" s="43">
        <v>3</v>
      </c>
      <c r="C240" s="42" t="s">
        <v>28</v>
      </c>
      <c r="D240" s="42" t="s">
        <v>28</v>
      </c>
      <c r="E240" s="185" t="s">
        <v>36</v>
      </c>
      <c r="F240" s="185" t="s">
        <v>28</v>
      </c>
      <c r="G240" s="49" t="s">
        <v>28</v>
      </c>
      <c r="H240" s="49" t="s">
        <v>28</v>
      </c>
      <c r="I240" s="44"/>
      <c r="K240" s="31" t="str">
        <f>+J237</f>
        <v>Desinstalación de acometidas eléctricas monofásicas, monofásicas bifilares y trifásicas antiguas en calibre número 14,12, 10 awg y 8 awg, entrega de acometidas antiguas al supervisor del contrato, incluye desinstalación de tubería existente, tableros de distribución, bandeja portacable el item se calcula con los metros líneales de la tubería y bandeja portacable que se desea desinstalar.</v>
      </c>
      <c r="L240" s="31"/>
      <c r="M240" s="31" t="s">
        <v>37</v>
      </c>
      <c r="N240" s="31"/>
      <c r="O240" s="31" t="s">
        <v>38</v>
      </c>
      <c r="P240" s="31"/>
      <c r="Q240" s="31" t="s">
        <v>39</v>
      </c>
      <c r="R240" s="31"/>
    </row>
    <row r="241" spans="2:18" ht="12.75" thickBot="1" x14ac:dyDescent="0.25">
      <c r="B241" s="51">
        <v>4</v>
      </c>
      <c r="C241" s="24" t="s">
        <v>28</v>
      </c>
      <c r="D241" s="24" t="s">
        <v>28</v>
      </c>
      <c r="E241" s="178" t="s">
        <v>28</v>
      </c>
      <c r="F241" s="178" t="s">
        <v>28</v>
      </c>
      <c r="G241" s="53" t="s">
        <v>36</v>
      </c>
      <c r="H241" s="57" t="s">
        <v>28</v>
      </c>
      <c r="I241" s="54">
        <f>ROUND(SUM(H238:H241),0)</f>
        <v>90000</v>
      </c>
      <c r="K241" s="42">
        <v>1</v>
      </c>
      <c r="L241" s="50" t="str">
        <f>+O238</f>
        <v>ml</v>
      </c>
      <c r="M241" s="42">
        <v>600</v>
      </c>
      <c r="N241" s="31" t="s">
        <v>40</v>
      </c>
      <c r="O241" s="50">
        <v>0.01</v>
      </c>
      <c r="P241" s="31" t="s">
        <v>41</v>
      </c>
      <c r="Q241" s="50">
        <f>+K241*O241</f>
        <v>0.01</v>
      </c>
      <c r="R241" s="50" t="str">
        <f>+O238</f>
        <v>ml</v>
      </c>
    </row>
    <row r="242" spans="2:18" ht="12.75" thickBot="1" x14ac:dyDescent="0.25">
      <c r="B242" s="27" t="s">
        <v>12</v>
      </c>
      <c r="C242" s="28" t="s">
        <v>42</v>
      </c>
      <c r="D242" s="28" t="s">
        <v>14</v>
      </c>
      <c r="E242" s="187" t="s">
        <v>15</v>
      </c>
      <c r="F242" s="187"/>
      <c r="G242" s="28" t="s">
        <v>17</v>
      </c>
      <c r="H242" s="28" t="s">
        <v>43</v>
      </c>
      <c r="I242" s="29" t="s">
        <v>19</v>
      </c>
      <c r="P242" s="31" t="s">
        <v>44</v>
      </c>
      <c r="R242" s="42" t="s">
        <v>45</v>
      </c>
    </row>
    <row r="243" spans="2:18" x14ac:dyDescent="0.2">
      <c r="B243" s="32">
        <v>1</v>
      </c>
      <c r="C243" s="36" t="s">
        <v>46</v>
      </c>
      <c r="D243" s="36" t="s">
        <v>47</v>
      </c>
      <c r="E243" s="189">
        <v>0.2</v>
      </c>
      <c r="F243" s="189"/>
      <c r="G243" s="38"/>
      <c r="H243" s="58">
        <f>+I241*E243</f>
        <v>18000</v>
      </c>
      <c r="I243" s="39"/>
    </row>
    <row r="244" spans="2:18" ht="24" x14ac:dyDescent="0.2">
      <c r="B244" s="43">
        <v>2</v>
      </c>
      <c r="C244" s="42" t="s">
        <v>48</v>
      </c>
      <c r="D244" s="42" t="s">
        <v>10</v>
      </c>
      <c r="E244" s="181">
        <v>1</v>
      </c>
      <c r="F244" s="181"/>
      <c r="G244" s="49">
        <v>30000</v>
      </c>
      <c r="H244" s="49">
        <f>+E244*G244</f>
        <v>30000</v>
      </c>
      <c r="I244" s="44"/>
      <c r="J244" s="59"/>
      <c r="K244" s="31" t="s">
        <v>49</v>
      </c>
    </row>
    <row r="245" spans="2:18" ht="12.75" thickBot="1" x14ac:dyDescent="0.25">
      <c r="B245" s="43">
        <v>3</v>
      </c>
      <c r="C245" s="42"/>
      <c r="D245" s="42"/>
      <c r="E245" s="205"/>
      <c r="F245" s="206"/>
      <c r="G245" s="49"/>
      <c r="H245" s="49"/>
      <c r="I245" s="44"/>
      <c r="K245" s="36">
        <f>N238/Q241</f>
        <v>100</v>
      </c>
      <c r="L245" s="42" t="s">
        <v>45</v>
      </c>
      <c r="M245" s="42">
        <v>8</v>
      </c>
      <c r="N245" s="24" t="s">
        <v>45</v>
      </c>
    </row>
    <row r="246" spans="2:18" ht="12.75" thickBot="1" x14ac:dyDescent="0.25">
      <c r="B246" s="51">
        <v>4</v>
      </c>
      <c r="C246" s="24"/>
      <c r="D246" s="24"/>
      <c r="E246" s="178" t="s">
        <v>28</v>
      </c>
      <c r="F246" s="178" t="s">
        <v>28</v>
      </c>
      <c r="G246" s="53"/>
      <c r="H246" s="53" t="s">
        <v>28</v>
      </c>
      <c r="I246" s="54">
        <f>ROUND(SUM(H243:H246),0)</f>
        <v>48000</v>
      </c>
      <c r="K246" s="42">
        <v>1</v>
      </c>
      <c r="L246" s="50" t="str">
        <f>+F224</f>
        <v>ml</v>
      </c>
      <c r="M246" s="60" t="s">
        <v>50</v>
      </c>
      <c r="N246" s="61">
        <f>+K246*M245/K245</f>
        <v>0.08</v>
      </c>
      <c r="O246" s="62" t="str">
        <f>+O238</f>
        <v>ml</v>
      </c>
      <c r="P246" s="63" t="s">
        <v>51</v>
      </c>
    </row>
    <row r="247" spans="2:18" ht="12.75" thickBot="1" x14ac:dyDescent="0.25">
      <c r="B247" s="64"/>
      <c r="C247" s="65" t="s">
        <v>52</v>
      </c>
      <c r="D247" s="66"/>
      <c r="E247" s="179"/>
      <c r="F247" s="179"/>
      <c r="G247" s="67"/>
      <c r="H247" s="68" t="s">
        <v>28</v>
      </c>
      <c r="I247" s="69">
        <f>+ROUND(I236+I241+I246,0)</f>
        <v>138000</v>
      </c>
    </row>
    <row r="248" spans="2:18" x14ac:dyDescent="0.2">
      <c r="B248" s="70"/>
      <c r="C248" s="14"/>
      <c r="G248" s="71"/>
      <c r="H248" s="72"/>
      <c r="I248" s="73"/>
    </row>
    <row r="249" spans="2:18" x14ac:dyDescent="0.2">
      <c r="B249" s="74"/>
      <c r="C249" s="75"/>
      <c r="D249" s="14"/>
      <c r="E249" s="14"/>
      <c r="F249" s="14"/>
      <c r="G249" s="14"/>
      <c r="I249" s="76"/>
      <c r="K249" s="1" t="s">
        <v>53</v>
      </c>
      <c r="O249" s="1">
        <v>5</v>
      </c>
      <c r="P249" s="1" t="s">
        <v>55</v>
      </c>
    </row>
    <row r="250" spans="2:18" x14ac:dyDescent="0.2">
      <c r="B250" s="74"/>
      <c r="C250" s="77"/>
      <c r="F250" s="14"/>
      <c r="G250" s="88"/>
      <c r="I250" s="78"/>
    </row>
    <row r="251" spans="2:18" x14ac:dyDescent="0.2">
      <c r="B251" s="70"/>
      <c r="C251" s="14"/>
      <c r="F251" s="14"/>
      <c r="G251" s="14"/>
      <c r="I251" s="78"/>
    </row>
    <row r="252" spans="2:18" x14ac:dyDescent="0.2">
      <c r="B252" s="70"/>
      <c r="C252" s="79" t="s">
        <v>56</v>
      </c>
      <c r="F252" s="14"/>
      <c r="G252" s="14"/>
      <c r="I252" s="78"/>
    </row>
    <row r="253" spans="2:18" ht="12.75" thickBot="1" x14ac:dyDescent="0.25">
      <c r="B253" s="80"/>
      <c r="C253" s="81" t="s">
        <v>57</v>
      </c>
      <c r="D253" s="82"/>
      <c r="E253" s="82"/>
      <c r="F253" s="83"/>
      <c r="G253" s="83"/>
      <c r="H253" s="82"/>
      <c r="I253" s="84"/>
    </row>
    <row r="254" spans="2:18" ht="12.75" x14ac:dyDescent="0.2">
      <c r="B254" s="2"/>
      <c r="C254" s="3"/>
      <c r="D254" s="192" t="s">
        <v>0</v>
      </c>
      <c r="E254" s="193"/>
      <c r="F254" s="193"/>
      <c r="G254" s="193"/>
      <c r="H254" s="193"/>
      <c r="I254" s="194"/>
    </row>
    <row r="255" spans="2:18" ht="12.75" x14ac:dyDescent="0.2">
      <c r="B255" s="4"/>
      <c r="C255" s="5"/>
      <c r="D255" s="195"/>
      <c r="E255" s="196"/>
      <c r="F255" s="196"/>
      <c r="G255" s="196"/>
      <c r="H255" s="196"/>
      <c r="I255" s="197"/>
    </row>
    <row r="256" spans="2:18" ht="12.75" x14ac:dyDescent="0.2">
      <c r="B256" s="4"/>
      <c r="C256" s="5"/>
      <c r="D256" s="195"/>
      <c r="E256" s="196"/>
      <c r="F256" s="196"/>
      <c r="G256" s="196"/>
      <c r="H256" s="196"/>
      <c r="I256" s="197"/>
    </row>
    <row r="257" spans="2:21" ht="12.75" x14ac:dyDescent="0.2">
      <c r="B257" s="4"/>
      <c r="C257" s="5"/>
      <c r="D257" s="6" t="s">
        <v>1</v>
      </c>
      <c r="E257" s="7"/>
      <c r="F257" s="7"/>
      <c r="G257" s="7"/>
      <c r="H257" s="7"/>
      <c r="I257" s="5"/>
    </row>
    <row r="258" spans="2:21" ht="12.75" x14ac:dyDescent="0.2">
      <c r="B258" s="4"/>
      <c r="C258" s="5"/>
      <c r="D258" s="6" t="s">
        <v>2</v>
      </c>
      <c r="E258" s="7"/>
      <c r="F258" s="7"/>
      <c r="G258" s="7"/>
      <c r="H258" s="7"/>
      <c r="I258" s="5"/>
    </row>
    <row r="259" spans="2:21" ht="21" thickBot="1" x14ac:dyDescent="0.25">
      <c r="B259" s="8"/>
      <c r="C259" s="9"/>
      <c r="D259" s="10" t="s">
        <v>3</v>
      </c>
      <c r="E259" s="11"/>
      <c r="F259" s="11"/>
      <c r="G259" s="11"/>
      <c r="H259" s="11"/>
      <c r="I259" s="12"/>
    </row>
    <row r="260" spans="2:21" x14ac:dyDescent="0.2">
      <c r="B260" s="13"/>
      <c r="C260" s="14"/>
      <c r="D260" s="14"/>
      <c r="E260" s="14"/>
      <c r="F260" s="14"/>
      <c r="G260" s="14"/>
      <c r="I260" s="15"/>
    </row>
    <row r="261" spans="2:21" ht="12.75" thickBot="1" x14ac:dyDescent="0.25">
      <c r="B261" s="190" t="s">
        <v>4</v>
      </c>
      <c r="C261" s="191"/>
      <c r="D261" s="16"/>
      <c r="E261" s="16"/>
      <c r="F261" s="17"/>
      <c r="G261" s="17"/>
      <c r="H261" s="16"/>
      <c r="I261" s="18"/>
    </row>
    <row r="262" spans="2:21" x14ac:dyDescent="0.2">
      <c r="B262" s="182" t="s">
        <v>5</v>
      </c>
      <c r="C262" s="183"/>
      <c r="D262" s="183"/>
      <c r="E262" s="183"/>
      <c r="F262" s="183"/>
      <c r="G262" s="183"/>
      <c r="H262" s="183"/>
      <c r="I262" s="184"/>
    </row>
    <row r="263" spans="2:21" x14ac:dyDescent="0.2">
      <c r="B263" s="85" t="s">
        <v>6</v>
      </c>
      <c r="C263" s="85" t="s">
        <v>7</v>
      </c>
      <c r="D263" s="185"/>
      <c r="E263" s="185"/>
      <c r="F263" s="85" t="s">
        <v>8</v>
      </c>
      <c r="G263" s="42"/>
      <c r="H263" s="85" t="s">
        <v>9</v>
      </c>
      <c r="I263" s="42"/>
    </row>
    <row r="264" spans="2:21" ht="106.9" customHeight="1" thickBot="1" x14ac:dyDescent="0.25">
      <c r="B264" s="23" t="s">
        <v>114</v>
      </c>
      <c r="C264" s="198" t="s">
        <v>115</v>
      </c>
      <c r="D264" s="198"/>
      <c r="E264" s="198"/>
      <c r="F264" s="23" t="s">
        <v>112</v>
      </c>
      <c r="G264" s="24"/>
      <c r="H264" s="25"/>
      <c r="I264" s="24"/>
      <c r="J264" s="26" t="s">
        <v>11</v>
      </c>
    </row>
    <row r="265" spans="2:21" ht="23.25" thickBot="1" x14ac:dyDescent="0.25">
      <c r="B265" s="27" t="s">
        <v>12</v>
      </c>
      <c r="C265" s="28" t="s">
        <v>13</v>
      </c>
      <c r="D265" s="28" t="s">
        <v>14</v>
      </c>
      <c r="E265" s="28" t="s">
        <v>15</v>
      </c>
      <c r="F265" s="28" t="s">
        <v>16</v>
      </c>
      <c r="G265" s="28" t="s">
        <v>17</v>
      </c>
      <c r="H265" s="28" t="s">
        <v>18</v>
      </c>
      <c r="I265" s="29" t="s">
        <v>19</v>
      </c>
      <c r="J265" s="30"/>
      <c r="K265" s="31" t="s">
        <v>20</v>
      </c>
      <c r="L265" s="31" t="s">
        <v>21</v>
      </c>
      <c r="M265" s="31" t="s">
        <v>22</v>
      </c>
      <c r="N265" s="31"/>
      <c r="O265" s="31"/>
      <c r="P265" s="31"/>
      <c r="Q265" s="31" t="s">
        <v>23</v>
      </c>
      <c r="R265" s="31"/>
      <c r="S265" s="31"/>
      <c r="T265" s="31"/>
    </row>
    <row r="266" spans="2:21" ht="36" x14ac:dyDescent="0.2">
      <c r="B266" s="32">
        <v>1</v>
      </c>
      <c r="C266" s="33" t="s">
        <v>133</v>
      </c>
      <c r="D266" s="34" t="s">
        <v>112</v>
      </c>
      <c r="E266" s="35">
        <v>1</v>
      </c>
      <c r="F266" s="36"/>
      <c r="G266" s="86">
        <v>6000</v>
      </c>
      <c r="H266" s="49">
        <f>G266*E266</f>
        <v>6000</v>
      </c>
      <c r="I266" s="39"/>
      <c r="K266" s="40">
        <v>0</v>
      </c>
      <c r="L266" s="41">
        <f>+K266*0.19</f>
        <v>0</v>
      </c>
      <c r="M266" s="41">
        <f>+K266+L266</f>
        <v>0</v>
      </c>
      <c r="N266" s="31" t="s">
        <v>24</v>
      </c>
      <c r="O266" s="42">
        <v>1.25</v>
      </c>
      <c r="P266" s="31" t="s">
        <v>25</v>
      </c>
      <c r="Q266" s="42">
        <v>1</v>
      </c>
      <c r="R266" s="42" t="str">
        <f>+F264</f>
        <v>ml</v>
      </c>
      <c r="S266" s="41">
        <f>+M266*O266*Q266</f>
        <v>0</v>
      </c>
      <c r="T266" s="41">
        <f>+S266/Q266</f>
        <v>0</v>
      </c>
      <c r="U266" s="1" t="s">
        <v>26</v>
      </c>
    </row>
    <row r="267" spans="2:21" ht="24" x14ac:dyDescent="0.2">
      <c r="B267" s="43">
        <v>2</v>
      </c>
      <c r="C267" s="31" t="s">
        <v>116</v>
      </c>
      <c r="D267" s="42" t="s">
        <v>112</v>
      </c>
      <c r="E267" s="47">
        <v>1</v>
      </c>
      <c r="F267" s="42"/>
      <c r="G267" s="48">
        <v>6000</v>
      </c>
      <c r="H267" s="49">
        <f t="shared" ref="H267:H269" si="2">G267*E267</f>
        <v>6000</v>
      </c>
      <c r="I267" s="44"/>
      <c r="N267" s="1" t="s">
        <v>27</v>
      </c>
      <c r="P267" s="1" t="str">
        <f>+F264</f>
        <v>ml</v>
      </c>
      <c r="U267" s="1" t="str">
        <f>+R266</f>
        <v>ml</v>
      </c>
    </row>
    <row r="268" spans="2:21" ht="24" x14ac:dyDescent="0.2">
      <c r="B268" s="43">
        <v>3</v>
      </c>
      <c r="C268" s="31" t="s">
        <v>117</v>
      </c>
      <c r="D268" s="42" t="s">
        <v>112</v>
      </c>
      <c r="E268" s="47">
        <v>1</v>
      </c>
      <c r="F268" s="42"/>
      <c r="G268" s="48">
        <v>6000</v>
      </c>
      <c r="H268" s="49">
        <f t="shared" si="2"/>
        <v>6000</v>
      </c>
      <c r="I268" s="44"/>
      <c r="J268" s="46"/>
      <c r="K268" s="31"/>
      <c r="L268" s="31"/>
      <c r="M268" s="31"/>
      <c r="N268" s="31"/>
      <c r="O268" s="31"/>
      <c r="P268" s="31"/>
      <c r="Q268" s="31"/>
      <c r="R268" s="31"/>
      <c r="S268" s="31"/>
      <c r="T268" s="31"/>
    </row>
    <row r="269" spans="2:21" ht="14.25" x14ac:dyDescent="0.2">
      <c r="B269" s="43">
        <v>4</v>
      </c>
      <c r="C269" s="42" t="s">
        <v>118</v>
      </c>
      <c r="D269" s="42" t="s">
        <v>112</v>
      </c>
      <c r="E269" s="47">
        <v>1</v>
      </c>
      <c r="F269" s="42"/>
      <c r="G269" s="48">
        <v>6000</v>
      </c>
      <c r="H269" s="49">
        <f t="shared" si="2"/>
        <v>6000</v>
      </c>
      <c r="I269" s="44"/>
      <c r="K269" s="40"/>
      <c r="L269" s="41"/>
      <c r="M269" s="41"/>
      <c r="N269" s="31"/>
      <c r="O269" s="42"/>
      <c r="P269" s="31"/>
      <c r="Q269" s="42"/>
      <c r="R269" s="42"/>
      <c r="S269" s="41"/>
      <c r="T269" s="41"/>
    </row>
    <row r="270" spans="2:21" x14ac:dyDescent="0.2">
      <c r="B270" s="43">
        <v>5</v>
      </c>
      <c r="C270" s="42" t="s">
        <v>28</v>
      </c>
      <c r="D270" s="42" t="s">
        <v>28</v>
      </c>
      <c r="E270" s="47" t="s">
        <v>28</v>
      </c>
      <c r="F270" s="42" t="s">
        <v>28</v>
      </c>
      <c r="G270" s="49" t="s">
        <v>28</v>
      </c>
      <c r="H270" s="49">
        <v>0</v>
      </c>
      <c r="I270" s="44"/>
      <c r="S270" s="42"/>
      <c r="T270" s="42"/>
      <c r="U270" s="50"/>
    </row>
    <row r="271" spans="2:21" x14ac:dyDescent="0.2">
      <c r="B271" s="43">
        <v>6</v>
      </c>
      <c r="C271" s="42" t="s">
        <v>28</v>
      </c>
      <c r="D271" s="42" t="s">
        <v>28</v>
      </c>
      <c r="E271" s="47" t="s">
        <v>28</v>
      </c>
      <c r="F271" s="42" t="s">
        <v>28</v>
      </c>
      <c r="G271" s="49" t="s">
        <v>28</v>
      </c>
      <c r="H271" s="49">
        <v>0</v>
      </c>
      <c r="I271" s="44"/>
    </row>
    <row r="272" spans="2:21" x14ac:dyDescent="0.2">
      <c r="B272" s="43">
        <v>7</v>
      </c>
      <c r="C272" s="42" t="s">
        <v>28</v>
      </c>
      <c r="D272" s="42" t="s">
        <v>28</v>
      </c>
      <c r="E272" s="47" t="s">
        <v>28</v>
      </c>
      <c r="F272" s="42" t="s">
        <v>28</v>
      </c>
      <c r="G272" s="49" t="s">
        <v>28</v>
      </c>
      <c r="H272" s="49">
        <v>0</v>
      </c>
      <c r="I272" s="44"/>
    </row>
    <row r="273" spans="2:18" x14ac:dyDescent="0.2">
      <c r="B273" s="51">
        <v>8</v>
      </c>
      <c r="C273" s="42" t="s">
        <v>28</v>
      </c>
      <c r="D273" s="42" t="s">
        <v>28</v>
      </c>
      <c r="E273" s="47" t="s">
        <v>28</v>
      </c>
      <c r="F273" s="42" t="s">
        <v>28</v>
      </c>
      <c r="G273" s="49" t="s">
        <v>28</v>
      </c>
      <c r="H273" s="49">
        <v>0</v>
      </c>
      <c r="I273" s="44"/>
    </row>
    <row r="274" spans="2:18" x14ac:dyDescent="0.2">
      <c r="B274" s="51">
        <v>9</v>
      </c>
      <c r="C274" s="42" t="s">
        <v>28</v>
      </c>
      <c r="D274" s="42" t="s">
        <v>28</v>
      </c>
      <c r="E274" s="47" t="s">
        <v>28</v>
      </c>
      <c r="F274" s="42" t="s">
        <v>28</v>
      </c>
      <c r="G274" s="49" t="s">
        <v>28</v>
      </c>
      <c r="H274" s="49">
        <v>0</v>
      </c>
      <c r="I274" s="44"/>
    </row>
    <row r="275" spans="2:18" x14ac:dyDescent="0.2">
      <c r="B275" s="51">
        <v>10</v>
      </c>
      <c r="C275" s="42" t="s">
        <v>28</v>
      </c>
      <c r="D275" s="42" t="s">
        <v>28</v>
      </c>
      <c r="E275" s="47" t="s">
        <v>28</v>
      </c>
      <c r="F275" s="42" t="s">
        <v>28</v>
      </c>
      <c r="G275" s="49" t="s">
        <v>28</v>
      </c>
      <c r="H275" s="49">
        <v>0</v>
      </c>
      <c r="I275" s="44"/>
    </row>
    <row r="276" spans="2:18" ht="12.75" thickBot="1" x14ac:dyDescent="0.25">
      <c r="B276" s="51">
        <v>11</v>
      </c>
      <c r="C276" s="24"/>
      <c r="D276" s="24"/>
      <c r="E276" s="52" t="s">
        <v>28</v>
      </c>
      <c r="F276" s="24" t="s">
        <v>28</v>
      </c>
      <c r="G276" s="53" t="s">
        <v>28</v>
      </c>
      <c r="H276" s="53">
        <v>0</v>
      </c>
      <c r="I276" s="54">
        <f>SUM(H266:H276)</f>
        <v>24000</v>
      </c>
      <c r="J276" s="31" t="s">
        <v>29</v>
      </c>
    </row>
    <row r="277" spans="2:18" ht="132" customHeight="1" thickBot="1" x14ac:dyDescent="0.25">
      <c r="B277" s="27" t="s">
        <v>12</v>
      </c>
      <c r="C277" s="28" t="s">
        <v>30</v>
      </c>
      <c r="D277" s="28" t="s">
        <v>14</v>
      </c>
      <c r="E277" s="187" t="s">
        <v>15</v>
      </c>
      <c r="F277" s="187"/>
      <c r="G277" s="28" t="s">
        <v>31</v>
      </c>
      <c r="H277" s="28" t="s">
        <v>32</v>
      </c>
      <c r="I277" s="29" t="s">
        <v>19</v>
      </c>
      <c r="J277" s="26" t="str">
        <f>+C264</f>
        <v>instalación de cableado de luminarias, interruptores, puntos de conexión, protecciones en Cable 12 AWG LS HZ Libre Halogenos instalado en tubería EMT de 3/4", incluye fase neutro, tierra y cable de control o retorno, con marcacaciones cumpliendo codigos de colores y accesorios para su correcta instalación.</v>
      </c>
      <c r="K277" s="31"/>
      <c r="L277" s="31"/>
      <c r="M277" s="31"/>
      <c r="N277" s="31" t="s">
        <v>33</v>
      </c>
      <c r="O277" s="31" t="s">
        <v>34</v>
      </c>
    </row>
    <row r="278" spans="2:18" x14ac:dyDescent="0.2">
      <c r="B278" s="32">
        <v>1</v>
      </c>
      <c r="C278" s="36" t="s">
        <v>89</v>
      </c>
      <c r="D278" s="36" t="s">
        <v>35</v>
      </c>
      <c r="E278" s="188">
        <v>0.05</v>
      </c>
      <c r="F278" s="188"/>
      <c r="G278" s="55">
        <v>300000</v>
      </c>
      <c r="H278" s="154">
        <f>G278*E278</f>
        <v>15000</v>
      </c>
      <c r="I278" s="39"/>
      <c r="J278" s="42"/>
      <c r="K278" s="42"/>
      <c r="L278" s="42"/>
      <c r="M278" s="42"/>
      <c r="N278" s="42">
        <v>1</v>
      </c>
      <c r="O278" s="42" t="str">
        <f>+F264</f>
        <v>ml</v>
      </c>
    </row>
    <row r="279" spans="2:18" x14ac:dyDescent="0.2">
      <c r="B279" s="43">
        <v>2</v>
      </c>
      <c r="C279" s="42" t="s">
        <v>95</v>
      </c>
      <c r="D279" s="36" t="s">
        <v>35</v>
      </c>
      <c r="E279" s="188">
        <v>0.05</v>
      </c>
      <c r="F279" s="188"/>
      <c r="G279" s="55">
        <v>300000</v>
      </c>
      <c r="H279" s="154">
        <f>G279*E279</f>
        <v>15000</v>
      </c>
      <c r="I279" s="44"/>
    </row>
    <row r="280" spans="2:18" ht="144" x14ac:dyDescent="0.2">
      <c r="B280" s="43">
        <v>3</v>
      </c>
      <c r="C280" s="42" t="s">
        <v>28</v>
      </c>
      <c r="D280" s="42" t="s">
        <v>28</v>
      </c>
      <c r="E280" s="185" t="s">
        <v>36</v>
      </c>
      <c r="F280" s="185" t="s">
        <v>28</v>
      </c>
      <c r="G280" s="49" t="s">
        <v>28</v>
      </c>
      <c r="H280" s="49" t="s">
        <v>28</v>
      </c>
      <c r="I280" s="44"/>
      <c r="K280" s="31" t="str">
        <f>+J277</f>
        <v>instalación de cableado de luminarias, interruptores, puntos de conexión, protecciones en Cable 12 AWG LS HZ Libre Halogenos instalado en tubería EMT de 3/4", incluye fase neutro, tierra y cable de control o retorno, con marcacaciones cumpliendo codigos de colores y accesorios para su correcta instalación.</v>
      </c>
      <c r="L280" s="31"/>
      <c r="M280" s="31" t="s">
        <v>37</v>
      </c>
      <c r="N280" s="31"/>
      <c r="O280" s="31" t="s">
        <v>38</v>
      </c>
      <c r="P280" s="31"/>
      <c r="Q280" s="31" t="s">
        <v>39</v>
      </c>
      <c r="R280" s="31"/>
    </row>
    <row r="281" spans="2:18" ht="12.75" thickBot="1" x14ac:dyDescent="0.25">
      <c r="B281" s="51">
        <v>4</v>
      </c>
      <c r="C281" s="24" t="s">
        <v>28</v>
      </c>
      <c r="D281" s="24" t="s">
        <v>28</v>
      </c>
      <c r="E281" s="178" t="s">
        <v>28</v>
      </c>
      <c r="F281" s="178" t="s">
        <v>28</v>
      </c>
      <c r="G281" s="53" t="s">
        <v>36</v>
      </c>
      <c r="H281" s="57" t="s">
        <v>28</v>
      </c>
      <c r="I281" s="54">
        <f>ROUND(SUM(H278:H281),0)</f>
        <v>30000</v>
      </c>
      <c r="K281" s="42">
        <v>1</v>
      </c>
      <c r="L281" s="50" t="str">
        <f>+O278</f>
        <v>ml</v>
      </c>
      <c r="M281" s="42">
        <v>60</v>
      </c>
      <c r="N281" s="31" t="s">
        <v>40</v>
      </c>
      <c r="O281" s="50">
        <v>0.01</v>
      </c>
      <c r="P281" s="31" t="s">
        <v>41</v>
      </c>
      <c r="Q281" s="50">
        <f>+K281*O281</f>
        <v>0.01</v>
      </c>
      <c r="R281" s="50" t="str">
        <f>+O278</f>
        <v>ml</v>
      </c>
    </row>
    <row r="282" spans="2:18" ht="12.75" thickBot="1" x14ac:dyDescent="0.25">
      <c r="B282" s="27" t="s">
        <v>12</v>
      </c>
      <c r="C282" s="28" t="s">
        <v>42</v>
      </c>
      <c r="D282" s="28" t="s">
        <v>14</v>
      </c>
      <c r="E282" s="187" t="s">
        <v>15</v>
      </c>
      <c r="F282" s="187"/>
      <c r="G282" s="28" t="s">
        <v>17</v>
      </c>
      <c r="H282" s="28" t="s">
        <v>43</v>
      </c>
      <c r="I282" s="29" t="s">
        <v>19</v>
      </c>
      <c r="P282" s="31" t="s">
        <v>44</v>
      </c>
      <c r="R282" s="42" t="s">
        <v>45</v>
      </c>
    </row>
    <row r="283" spans="2:18" x14ac:dyDescent="0.2">
      <c r="B283" s="32">
        <v>1</v>
      </c>
      <c r="C283" s="36" t="s">
        <v>46</v>
      </c>
      <c r="D283" s="36" t="s">
        <v>47</v>
      </c>
      <c r="E283" s="189">
        <v>0.1</v>
      </c>
      <c r="F283" s="189"/>
      <c r="G283" s="38"/>
      <c r="H283" s="58">
        <f>+I281*E283</f>
        <v>3000</v>
      </c>
      <c r="I283" s="39"/>
    </row>
    <row r="284" spans="2:18" ht="24" x14ac:dyDescent="0.2">
      <c r="B284" s="43">
        <v>2</v>
      </c>
      <c r="C284" s="42" t="s">
        <v>48</v>
      </c>
      <c r="D284" s="42" t="s">
        <v>10</v>
      </c>
      <c r="E284" s="181">
        <v>1</v>
      </c>
      <c r="F284" s="181"/>
      <c r="G284" s="49">
        <f>250000/5*0.1</f>
        <v>5000</v>
      </c>
      <c r="H284" s="49">
        <f>+E284*G284</f>
        <v>5000</v>
      </c>
      <c r="I284" s="44"/>
      <c r="J284" s="59"/>
      <c r="K284" s="31" t="s">
        <v>49</v>
      </c>
    </row>
    <row r="285" spans="2:18" ht="12.75" thickBot="1" x14ac:dyDescent="0.25">
      <c r="B285" s="43">
        <v>3</v>
      </c>
      <c r="C285" s="42" t="s">
        <v>96</v>
      </c>
      <c r="D285" s="42" t="s">
        <v>10</v>
      </c>
      <c r="E285" s="181">
        <v>0.05</v>
      </c>
      <c r="F285" s="181"/>
      <c r="G285" s="49">
        <v>300000</v>
      </c>
      <c r="H285" s="49">
        <f>+E285*G285</f>
        <v>15000</v>
      </c>
      <c r="I285" s="44"/>
      <c r="K285" s="36">
        <f>N278/Q281</f>
        <v>100</v>
      </c>
      <c r="L285" s="42" t="s">
        <v>45</v>
      </c>
      <c r="M285" s="42">
        <v>8</v>
      </c>
      <c r="N285" s="24" t="s">
        <v>45</v>
      </c>
    </row>
    <row r="286" spans="2:18" ht="12.75" thickBot="1" x14ac:dyDescent="0.25">
      <c r="B286" s="51">
        <v>4</v>
      </c>
      <c r="C286" s="24"/>
      <c r="D286" s="24"/>
      <c r="E286" s="178" t="s">
        <v>28</v>
      </c>
      <c r="F286" s="178" t="s">
        <v>28</v>
      </c>
      <c r="G286" s="53"/>
      <c r="H286" s="53" t="s">
        <v>28</v>
      </c>
      <c r="I286" s="54">
        <f>ROUND(SUM(H283:H286),0)</f>
        <v>23000</v>
      </c>
      <c r="K286" s="42">
        <v>1</v>
      </c>
      <c r="L286" s="50" t="str">
        <f>+F264</f>
        <v>ml</v>
      </c>
      <c r="M286" s="60" t="s">
        <v>50</v>
      </c>
      <c r="N286" s="61">
        <f>+K286*M285/K285</f>
        <v>0.08</v>
      </c>
      <c r="O286" s="62" t="str">
        <f>+O278</f>
        <v>ml</v>
      </c>
      <c r="P286" s="63" t="s">
        <v>51</v>
      </c>
    </row>
    <row r="287" spans="2:18" ht="12.75" thickBot="1" x14ac:dyDescent="0.25">
      <c r="B287" s="64"/>
      <c r="C287" s="65" t="s">
        <v>52</v>
      </c>
      <c r="D287" s="66"/>
      <c r="E287" s="179"/>
      <c r="F287" s="179"/>
      <c r="G287" s="67"/>
      <c r="H287" s="68" t="s">
        <v>28</v>
      </c>
      <c r="I287" s="69">
        <f>+ROUND(I276+I281+I286,0)</f>
        <v>77000</v>
      </c>
    </row>
    <row r="288" spans="2:18" x14ac:dyDescent="0.2">
      <c r="B288" s="70"/>
      <c r="C288" s="14"/>
      <c r="G288" s="71"/>
      <c r="H288" s="72"/>
      <c r="I288" s="73"/>
    </row>
    <row r="289" spans="2:16" x14ac:dyDescent="0.2">
      <c r="B289" s="74"/>
      <c r="C289" s="75"/>
      <c r="D289" s="14"/>
      <c r="E289" s="14"/>
      <c r="F289" s="14"/>
      <c r="G289" s="14"/>
      <c r="I289" s="76"/>
      <c r="K289" s="1" t="s">
        <v>53</v>
      </c>
      <c r="O289" s="1">
        <v>5</v>
      </c>
      <c r="P289" s="1" t="s">
        <v>55</v>
      </c>
    </row>
    <row r="290" spans="2:16" x14ac:dyDescent="0.2">
      <c r="B290" s="74"/>
      <c r="C290" s="77"/>
      <c r="F290" s="14"/>
      <c r="G290" s="14"/>
      <c r="I290" s="78"/>
    </row>
    <row r="291" spans="2:16" x14ac:dyDescent="0.2">
      <c r="B291" s="70"/>
      <c r="C291" s="14"/>
      <c r="F291" s="14"/>
      <c r="G291" s="14"/>
      <c r="I291" s="78"/>
    </row>
    <row r="292" spans="2:16" x14ac:dyDescent="0.2">
      <c r="B292" s="70"/>
      <c r="C292" s="79" t="s">
        <v>56</v>
      </c>
      <c r="F292" s="14"/>
      <c r="G292" s="14"/>
      <c r="I292" s="78"/>
    </row>
    <row r="293" spans="2:16" ht="12.75" thickBot="1" x14ac:dyDescent="0.25">
      <c r="B293" s="80"/>
      <c r="C293" s="81" t="s">
        <v>57</v>
      </c>
      <c r="D293" s="82"/>
      <c r="E293" s="82"/>
      <c r="F293" s="83"/>
      <c r="G293" s="83"/>
      <c r="H293" s="82"/>
      <c r="I293" s="84"/>
    </row>
    <row r="294" spans="2:16" x14ac:dyDescent="0.2">
      <c r="B294" s="70"/>
      <c r="F294" s="14"/>
      <c r="G294" s="14"/>
      <c r="I294" s="78"/>
    </row>
    <row r="295" spans="2:16" x14ac:dyDescent="0.2">
      <c r="B295" s="70"/>
      <c r="F295" s="14"/>
      <c r="G295" s="14"/>
      <c r="I295" s="78"/>
    </row>
    <row r="296" spans="2:16" ht="12.75" thickBot="1" x14ac:dyDescent="0.25">
      <c r="B296" s="70"/>
      <c r="F296" s="14"/>
      <c r="G296" s="14"/>
      <c r="I296" s="78"/>
    </row>
    <row r="297" spans="2:16" ht="12.75" x14ac:dyDescent="0.2">
      <c r="B297" s="2"/>
      <c r="C297" s="3"/>
      <c r="D297" s="192" t="s">
        <v>0</v>
      </c>
      <c r="E297" s="193"/>
      <c r="F297" s="193"/>
      <c r="G297" s="193"/>
      <c r="H297" s="193"/>
      <c r="I297" s="194"/>
    </row>
    <row r="298" spans="2:16" ht="12.75" x14ac:dyDescent="0.2">
      <c r="B298" s="4"/>
      <c r="C298" s="5"/>
      <c r="D298" s="195"/>
      <c r="E298" s="196"/>
      <c r="F298" s="196"/>
      <c r="G298" s="196"/>
      <c r="H298" s="196"/>
      <c r="I298" s="197"/>
    </row>
    <row r="299" spans="2:16" ht="12.75" x14ac:dyDescent="0.2">
      <c r="B299" s="4"/>
      <c r="C299" s="5"/>
      <c r="D299" s="195"/>
      <c r="E299" s="196"/>
      <c r="F299" s="196"/>
      <c r="G299" s="196"/>
      <c r="H299" s="196"/>
      <c r="I299" s="197"/>
    </row>
    <row r="300" spans="2:16" ht="12.75" x14ac:dyDescent="0.2">
      <c r="B300" s="4"/>
      <c r="C300" s="5"/>
      <c r="D300" s="6" t="s">
        <v>1</v>
      </c>
      <c r="E300" s="7"/>
      <c r="F300" s="7"/>
      <c r="G300" s="7"/>
      <c r="H300" s="7"/>
      <c r="I300" s="5"/>
    </row>
    <row r="301" spans="2:16" ht="12.75" x14ac:dyDescent="0.2">
      <c r="B301" s="4"/>
      <c r="C301" s="5"/>
      <c r="D301" s="6" t="s">
        <v>2</v>
      </c>
      <c r="E301" s="7"/>
      <c r="F301" s="7"/>
      <c r="G301" s="7"/>
      <c r="H301" s="7"/>
      <c r="I301" s="5"/>
    </row>
    <row r="302" spans="2:16" ht="21" thickBot="1" x14ac:dyDescent="0.25">
      <c r="B302" s="8"/>
      <c r="C302" s="9"/>
      <c r="D302" s="10" t="s">
        <v>3</v>
      </c>
      <c r="E302" s="11"/>
      <c r="F302" s="11"/>
      <c r="G302" s="11"/>
      <c r="H302" s="11"/>
      <c r="I302" s="12"/>
    </row>
    <row r="303" spans="2:16" x14ac:dyDescent="0.2">
      <c r="B303" s="13"/>
      <c r="C303" s="14"/>
      <c r="D303" s="14"/>
      <c r="E303" s="14"/>
      <c r="F303" s="14"/>
      <c r="G303" s="14"/>
      <c r="I303" s="15"/>
    </row>
    <row r="304" spans="2:16" ht="12.75" thickBot="1" x14ac:dyDescent="0.25">
      <c r="B304" s="190" t="s">
        <v>4</v>
      </c>
      <c r="C304" s="191"/>
      <c r="D304" s="16"/>
      <c r="E304" s="16"/>
      <c r="F304" s="17"/>
      <c r="G304" s="17"/>
      <c r="H304" s="16"/>
      <c r="I304" s="18"/>
    </row>
    <row r="305" spans="2:21" x14ac:dyDescent="0.2">
      <c r="B305" s="182" t="s">
        <v>5</v>
      </c>
      <c r="C305" s="183"/>
      <c r="D305" s="183"/>
      <c r="E305" s="183"/>
      <c r="F305" s="183"/>
      <c r="G305" s="183"/>
      <c r="H305" s="183"/>
      <c r="I305" s="184"/>
    </row>
    <row r="306" spans="2:21" x14ac:dyDescent="0.2">
      <c r="B306" s="85" t="s">
        <v>6</v>
      </c>
      <c r="C306" s="85" t="s">
        <v>7</v>
      </c>
      <c r="D306" s="185"/>
      <c r="E306" s="185"/>
      <c r="F306" s="85" t="s">
        <v>8</v>
      </c>
      <c r="G306" s="42"/>
      <c r="H306" s="85" t="s">
        <v>9</v>
      </c>
      <c r="I306" s="42"/>
    </row>
    <row r="307" spans="2:21" ht="132" customHeight="1" thickBot="1" x14ac:dyDescent="0.25">
      <c r="B307" s="23" t="s">
        <v>119</v>
      </c>
      <c r="C307" s="186" t="s">
        <v>124</v>
      </c>
      <c r="D307" s="186"/>
      <c r="E307" s="186"/>
      <c r="F307" s="23" t="s">
        <v>10</v>
      </c>
      <c r="G307" s="24"/>
      <c r="H307" s="25"/>
      <c r="I307" s="24"/>
      <c r="J307" s="26" t="s">
        <v>11</v>
      </c>
    </row>
    <row r="308" spans="2:21" ht="23.25" thickBot="1" x14ac:dyDescent="0.25">
      <c r="B308" s="27" t="s">
        <v>12</v>
      </c>
      <c r="C308" s="28" t="s">
        <v>13</v>
      </c>
      <c r="D308" s="28" t="s">
        <v>14</v>
      </c>
      <c r="E308" s="28" t="s">
        <v>15</v>
      </c>
      <c r="F308" s="28" t="s">
        <v>16</v>
      </c>
      <c r="G308" s="28" t="s">
        <v>17</v>
      </c>
      <c r="H308" s="28" t="s">
        <v>18</v>
      </c>
      <c r="I308" s="29" t="s">
        <v>19</v>
      </c>
      <c r="J308" s="30"/>
      <c r="K308" s="31" t="s">
        <v>20</v>
      </c>
      <c r="L308" s="31" t="s">
        <v>21</v>
      </c>
      <c r="M308" s="31" t="s">
        <v>22</v>
      </c>
      <c r="N308" s="31"/>
      <c r="O308" s="31"/>
      <c r="P308" s="31"/>
      <c r="Q308" s="31" t="s">
        <v>23</v>
      </c>
      <c r="R308" s="31"/>
      <c r="S308" s="31"/>
      <c r="T308" s="31"/>
    </row>
    <row r="309" spans="2:21" ht="24" x14ac:dyDescent="0.2">
      <c r="B309" s="32">
        <v>1</v>
      </c>
      <c r="C309" s="33" t="s">
        <v>120</v>
      </c>
      <c r="D309" s="151" t="s">
        <v>10</v>
      </c>
      <c r="E309" s="152">
        <v>1</v>
      </c>
      <c r="F309" s="36"/>
      <c r="G309" s="150">
        <v>18000</v>
      </c>
      <c r="H309" s="38">
        <f>G309*E309</f>
        <v>18000</v>
      </c>
      <c r="I309" s="39"/>
      <c r="K309" s="40">
        <v>0</v>
      </c>
      <c r="L309" s="41">
        <f>+K309*0.19</f>
        <v>0</v>
      </c>
      <c r="M309" s="41">
        <f>+K309+L309</f>
        <v>0</v>
      </c>
      <c r="N309" s="31" t="s">
        <v>24</v>
      </c>
      <c r="O309" s="42">
        <v>1.25</v>
      </c>
      <c r="P309" s="31" t="s">
        <v>25</v>
      </c>
      <c r="Q309" s="42">
        <v>1</v>
      </c>
      <c r="R309" s="42" t="str">
        <f>+F307</f>
        <v>Un</v>
      </c>
      <c r="S309" s="41">
        <f>+M309*O309*Q309</f>
        <v>0</v>
      </c>
      <c r="T309" s="41">
        <f>+S309/Q309</f>
        <v>0</v>
      </c>
      <c r="U309" s="1" t="s">
        <v>26</v>
      </c>
    </row>
    <row r="310" spans="2:21" x14ac:dyDescent="0.2">
      <c r="B310" s="43">
        <v>2</v>
      </c>
      <c r="C310" s="33" t="s">
        <v>102</v>
      </c>
      <c r="D310" s="151" t="s">
        <v>10</v>
      </c>
      <c r="E310" s="152">
        <v>2</v>
      </c>
      <c r="F310" s="42"/>
      <c r="G310" s="153">
        <v>25000</v>
      </c>
      <c r="H310" s="38">
        <f t="shared" ref="H310:H317" si="3">G310*E310</f>
        <v>50000</v>
      </c>
      <c r="I310" s="44"/>
      <c r="N310" s="1" t="s">
        <v>27</v>
      </c>
      <c r="P310" s="1" t="str">
        <f>+F307</f>
        <v>Un</v>
      </c>
      <c r="U310" s="1" t="str">
        <f>+R309</f>
        <v>Un</v>
      </c>
    </row>
    <row r="311" spans="2:21" x14ac:dyDescent="0.2">
      <c r="B311" s="43">
        <v>3</v>
      </c>
      <c r="C311" s="45" t="s">
        <v>103</v>
      </c>
      <c r="D311" s="151" t="s">
        <v>10</v>
      </c>
      <c r="E311" s="152">
        <v>4</v>
      </c>
      <c r="F311" s="42"/>
      <c r="G311" s="37">
        <v>3000</v>
      </c>
      <c r="H311" s="38">
        <f t="shared" si="3"/>
        <v>12000</v>
      </c>
      <c r="I311" s="44"/>
      <c r="J311" s="46"/>
      <c r="K311" s="31"/>
      <c r="L311" s="31"/>
      <c r="M311" s="31"/>
      <c r="N311" s="31"/>
      <c r="O311" s="31"/>
      <c r="P311" s="31"/>
      <c r="Q311" s="31"/>
      <c r="R311" s="31"/>
      <c r="S311" s="31"/>
      <c r="T311" s="31"/>
    </row>
    <row r="312" spans="2:21" x14ac:dyDescent="0.2">
      <c r="B312" s="43">
        <v>4</v>
      </c>
      <c r="C312" s="87" t="s">
        <v>104</v>
      </c>
      <c r="D312" s="151" t="s">
        <v>10</v>
      </c>
      <c r="E312" s="152">
        <v>2</v>
      </c>
      <c r="F312" s="42"/>
      <c r="G312" s="37">
        <v>2500</v>
      </c>
      <c r="H312" s="38">
        <f t="shared" si="3"/>
        <v>5000</v>
      </c>
      <c r="I312" s="44"/>
      <c r="K312" s="40"/>
      <c r="L312" s="41"/>
      <c r="M312" s="41"/>
      <c r="N312" s="31"/>
      <c r="O312" s="42"/>
      <c r="P312" s="31"/>
      <c r="Q312" s="42"/>
      <c r="R312" s="42"/>
      <c r="S312" s="41"/>
      <c r="T312" s="41"/>
    </row>
    <row r="313" spans="2:21" x14ac:dyDescent="0.2">
      <c r="B313" s="43">
        <v>5</v>
      </c>
      <c r="C313" s="87" t="s">
        <v>105</v>
      </c>
      <c r="D313" s="42" t="s">
        <v>10</v>
      </c>
      <c r="E313" s="47">
        <v>2</v>
      </c>
      <c r="F313" s="42"/>
      <c r="G313" s="37">
        <v>7000</v>
      </c>
      <c r="H313" s="38">
        <f t="shared" si="3"/>
        <v>14000</v>
      </c>
      <c r="I313" s="44"/>
      <c r="S313" s="42"/>
      <c r="T313" s="42"/>
      <c r="U313" s="50"/>
    </row>
    <row r="314" spans="2:21" ht="24" x14ac:dyDescent="0.2">
      <c r="B314" s="43">
        <v>6</v>
      </c>
      <c r="C314" s="31" t="s">
        <v>106</v>
      </c>
      <c r="D314" s="42" t="s">
        <v>10</v>
      </c>
      <c r="E314" s="47">
        <v>1</v>
      </c>
      <c r="F314" s="42"/>
      <c r="G314" s="37">
        <v>7000</v>
      </c>
      <c r="H314" s="38">
        <f t="shared" si="3"/>
        <v>7000</v>
      </c>
      <c r="I314" s="44"/>
    </row>
    <row r="315" spans="2:21" x14ac:dyDescent="0.2">
      <c r="B315" s="43">
        <v>7</v>
      </c>
      <c r="C315" s="42" t="s">
        <v>109</v>
      </c>
      <c r="D315" s="42" t="s">
        <v>10</v>
      </c>
      <c r="E315" s="47">
        <v>6</v>
      </c>
      <c r="F315" s="42" t="s">
        <v>28</v>
      </c>
      <c r="G315" s="37">
        <v>1200</v>
      </c>
      <c r="H315" s="38">
        <f t="shared" si="3"/>
        <v>7200</v>
      </c>
      <c r="I315" s="44"/>
    </row>
    <row r="316" spans="2:21" x14ac:dyDescent="0.2">
      <c r="B316" s="51">
        <v>8</v>
      </c>
      <c r="C316" s="42" t="s">
        <v>110</v>
      </c>
      <c r="D316" s="42" t="s">
        <v>10</v>
      </c>
      <c r="E316" s="47">
        <v>12</v>
      </c>
      <c r="F316" s="42" t="s">
        <v>28</v>
      </c>
      <c r="G316" s="49">
        <v>6000</v>
      </c>
      <c r="H316" s="38">
        <f t="shared" si="3"/>
        <v>72000</v>
      </c>
      <c r="I316" s="44"/>
    </row>
    <row r="317" spans="2:21" x14ac:dyDescent="0.2">
      <c r="B317" s="51">
        <v>9</v>
      </c>
      <c r="C317" s="42" t="s">
        <v>122</v>
      </c>
      <c r="D317" s="42" t="s">
        <v>10</v>
      </c>
      <c r="E317" s="47">
        <v>5</v>
      </c>
      <c r="F317" s="42" t="s">
        <v>28</v>
      </c>
      <c r="G317" s="49">
        <v>15000</v>
      </c>
      <c r="H317" s="38">
        <f t="shared" si="3"/>
        <v>75000</v>
      </c>
      <c r="I317" s="44"/>
    </row>
    <row r="318" spans="2:21" x14ac:dyDescent="0.2">
      <c r="B318" s="51">
        <v>10</v>
      </c>
      <c r="C318" s="42" t="s">
        <v>28</v>
      </c>
      <c r="D318" s="42" t="s">
        <v>28</v>
      </c>
      <c r="E318" s="47" t="s">
        <v>28</v>
      </c>
      <c r="F318" s="42" t="s">
        <v>28</v>
      </c>
      <c r="G318" s="49" t="s">
        <v>28</v>
      </c>
      <c r="H318" s="49">
        <v>0</v>
      </c>
      <c r="I318" s="44"/>
    </row>
    <row r="319" spans="2:21" ht="12.75" thickBot="1" x14ac:dyDescent="0.25">
      <c r="B319" s="51">
        <v>11</v>
      </c>
      <c r="C319" s="24"/>
      <c r="D319" s="24"/>
      <c r="E319" s="52" t="s">
        <v>28</v>
      </c>
      <c r="F319" s="24" t="s">
        <v>28</v>
      </c>
      <c r="G319" s="53" t="s">
        <v>28</v>
      </c>
      <c r="H319" s="53">
        <v>0</v>
      </c>
      <c r="I319" s="54">
        <f>SUM(H309:H319)</f>
        <v>260200</v>
      </c>
      <c r="J319" s="31" t="s">
        <v>29</v>
      </c>
    </row>
    <row r="320" spans="2:21" ht="132" customHeight="1" thickBot="1" x14ac:dyDescent="0.25">
      <c r="B320" s="27" t="s">
        <v>12</v>
      </c>
      <c r="C320" s="28" t="s">
        <v>30</v>
      </c>
      <c r="D320" s="28" t="s">
        <v>14</v>
      </c>
      <c r="E320" s="187" t="s">
        <v>15</v>
      </c>
      <c r="F320" s="187"/>
      <c r="G320" s="28" t="s">
        <v>31</v>
      </c>
      <c r="H320" s="28" t="s">
        <v>32</v>
      </c>
      <c r="I320" s="29" t="s">
        <v>19</v>
      </c>
      <c r="J320" s="26" t="str">
        <f>+C307</f>
        <v>&lt;Instalación de puntos eléctricos para interruptores dobles, incluye interruptor doble, dos tubos EMT de 3/4"x3m, Caja Rectangular Tipo 5800 4 Salidas De 3/4", cuatro uniones EMT 3/4", dos terminales EMT de 3/4",  dos curvas EMT de 3/4", Riel Chanel Perforado 2X4 Cm X 50cm, seis abrazadera unistrut 3/4" y todos los accesorios necesarios para su correcta instalación.</v>
      </c>
      <c r="K320" s="31"/>
      <c r="L320" s="31"/>
      <c r="M320" s="31"/>
      <c r="N320" s="31" t="s">
        <v>33</v>
      </c>
      <c r="O320" s="31" t="s">
        <v>34</v>
      </c>
    </row>
    <row r="321" spans="2:18" x14ac:dyDescent="0.2">
      <c r="B321" s="32">
        <v>1</v>
      </c>
      <c r="C321" s="36" t="s">
        <v>89</v>
      </c>
      <c r="D321" s="36" t="s">
        <v>35</v>
      </c>
      <c r="E321" s="188">
        <v>0.3</v>
      </c>
      <c r="F321" s="188"/>
      <c r="G321" s="55">
        <v>300000</v>
      </c>
      <c r="H321" s="154">
        <f>G321*E321</f>
        <v>90000</v>
      </c>
      <c r="I321" s="39"/>
      <c r="J321" s="42"/>
      <c r="K321" s="42"/>
      <c r="L321" s="42"/>
      <c r="M321" s="42"/>
      <c r="N321" s="42">
        <v>1</v>
      </c>
      <c r="O321" s="42" t="str">
        <f>+F307</f>
        <v>Un</v>
      </c>
    </row>
    <row r="322" spans="2:18" x14ac:dyDescent="0.2">
      <c r="B322" s="43">
        <v>2</v>
      </c>
      <c r="C322" s="42"/>
      <c r="D322" s="36"/>
      <c r="E322" s="188"/>
      <c r="F322" s="188"/>
      <c r="G322" s="55"/>
      <c r="H322" s="154"/>
      <c r="I322" s="44"/>
    </row>
    <row r="323" spans="2:18" ht="170.25" customHeight="1" x14ac:dyDescent="0.2">
      <c r="B323" s="43">
        <v>3</v>
      </c>
      <c r="C323" s="42" t="s">
        <v>28</v>
      </c>
      <c r="D323" s="42" t="s">
        <v>28</v>
      </c>
      <c r="E323" s="185" t="s">
        <v>36</v>
      </c>
      <c r="F323" s="185" t="s">
        <v>28</v>
      </c>
      <c r="G323" s="49" t="s">
        <v>28</v>
      </c>
      <c r="H323" s="49" t="s">
        <v>28</v>
      </c>
      <c r="I323" s="44"/>
      <c r="K323" s="31" t="str">
        <f>+J320</f>
        <v>&lt;Instalación de puntos eléctricos para interruptores dobles, incluye interruptor doble, dos tubos EMT de 3/4"x3m, Caja Rectangular Tipo 5800 4 Salidas De 3/4", cuatro uniones EMT 3/4", dos terminales EMT de 3/4",  dos curvas EMT de 3/4", Riel Chanel Perforado 2X4 Cm X 50cm, seis abrazadera unistrut 3/4" y todos los accesorios necesarios para su correcta instalación.</v>
      </c>
      <c r="L323" s="31"/>
      <c r="M323" s="31" t="s">
        <v>37</v>
      </c>
      <c r="N323" s="31"/>
      <c r="O323" s="31" t="s">
        <v>38</v>
      </c>
      <c r="P323" s="31"/>
      <c r="Q323" s="31" t="s">
        <v>39</v>
      </c>
      <c r="R323" s="31"/>
    </row>
    <row r="324" spans="2:18" ht="12.75" thickBot="1" x14ac:dyDescent="0.25">
      <c r="B324" s="51">
        <v>4</v>
      </c>
      <c r="C324" s="24" t="s">
        <v>28</v>
      </c>
      <c r="D324" s="24" t="s">
        <v>28</v>
      </c>
      <c r="E324" s="178" t="s">
        <v>28</v>
      </c>
      <c r="F324" s="178" t="s">
        <v>28</v>
      </c>
      <c r="G324" s="53" t="s">
        <v>36</v>
      </c>
      <c r="H324" s="57" t="s">
        <v>28</v>
      </c>
      <c r="I324" s="54">
        <f>ROUND(SUM(H321:H324),0)</f>
        <v>90000</v>
      </c>
      <c r="K324" s="42">
        <v>1</v>
      </c>
      <c r="L324" s="50" t="str">
        <f>+O321</f>
        <v>Un</v>
      </c>
      <c r="M324" s="42">
        <f>60*7</f>
        <v>420</v>
      </c>
      <c r="N324" s="31" t="s">
        <v>40</v>
      </c>
      <c r="O324" s="50">
        <v>0.02</v>
      </c>
      <c r="P324" s="31" t="s">
        <v>41</v>
      </c>
      <c r="Q324" s="50">
        <f>+K324*O324</f>
        <v>0.02</v>
      </c>
      <c r="R324" s="50" t="str">
        <f>+O321</f>
        <v>Un</v>
      </c>
    </row>
    <row r="325" spans="2:18" ht="12.75" thickBot="1" x14ac:dyDescent="0.25">
      <c r="B325" s="27" t="s">
        <v>12</v>
      </c>
      <c r="C325" s="28" t="s">
        <v>42</v>
      </c>
      <c r="D325" s="28" t="s">
        <v>14</v>
      </c>
      <c r="E325" s="187" t="s">
        <v>15</v>
      </c>
      <c r="F325" s="187"/>
      <c r="G325" s="28" t="s">
        <v>17</v>
      </c>
      <c r="H325" s="28" t="s">
        <v>43</v>
      </c>
      <c r="I325" s="29" t="s">
        <v>19</v>
      </c>
      <c r="P325" s="31" t="s">
        <v>44</v>
      </c>
      <c r="R325" s="42" t="s">
        <v>45</v>
      </c>
    </row>
    <row r="326" spans="2:18" x14ac:dyDescent="0.2">
      <c r="B326" s="32">
        <v>1</v>
      </c>
      <c r="C326" s="36" t="s">
        <v>46</v>
      </c>
      <c r="D326" s="36" t="s">
        <v>47</v>
      </c>
      <c r="E326" s="189">
        <v>0.1</v>
      </c>
      <c r="F326" s="189"/>
      <c r="G326" s="38"/>
      <c r="H326" s="58">
        <f>+I324*E326</f>
        <v>9000</v>
      </c>
      <c r="I326" s="39"/>
    </row>
    <row r="327" spans="2:18" ht="24" x14ac:dyDescent="0.2">
      <c r="B327" s="43">
        <v>2</v>
      </c>
      <c r="C327" s="42" t="s">
        <v>48</v>
      </c>
      <c r="D327" s="42" t="s">
        <v>10</v>
      </c>
      <c r="E327" s="181">
        <v>1</v>
      </c>
      <c r="F327" s="181"/>
      <c r="G327" s="49">
        <f>250000/5*0.1</f>
        <v>5000</v>
      </c>
      <c r="H327" s="49">
        <f>+E327*G327</f>
        <v>5000</v>
      </c>
      <c r="I327" s="44"/>
      <c r="J327" s="59"/>
      <c r="K327" s="31" t="s">
        <v>49</v>
      </c>
    </row>
    <row r="328" spans="2:18" ht="12.75" thickBot="1" x14ac:dyDescent="0.25">
      <c r="B328" s="43">
        <v>3</v>
      </c>
      <c r="C328" s="42"/>
      <c r="D328" s="42"/>
      <c r="E328" s="181"/>
      <c r="F328" s="181"/>
      <c r="G328" s="49"/>
      <c r="H328" s="49"/>
      <c r="I328" s="44"/>
      <c r="K328" s="36">
        <f>N321/Q324</f>
        <v>50</v>
      </c>
      <c r="L328" s="42" t="s">
        <v>45</v>
      </c>
      <c r="M328" s="42">
        <v>8</v>
      </c>
      <c r="N328" s="24" t="s">
        <v>45</v>
      </c>
    </row>
    <row r="329" spans="2:18" ht="12.75" thickBot="1" x14ac:dyDescent="0.25">
      <c r="B329" s="51">
        <v>4</v>
      </c>
      <c r="C329" s="24"/>
      <c r="D329" s="24"/>
      <c r="E329" s="178" t="s">
        <v>28</v>
      </c>
      <c r="F329" s="178" t="s">
        <v>28</v>
      </c>
      <c r="G329" s="53"/>
      <c r="H329" s="53" t="s">
        <v>28</v>
      </c>
      <c r="I329" s="54">
        <f>ROUND(SUM(H326:H329),0)</f>
        <v>14000</v>
      </c>
      <c r="K329" s="42">
        <v>1</v>
      </c>
      <c r="L329" s="50" t="str">
        <f>+F307</f>
        <v>Un</v>
      </c>
      <c r="M329" s="60" t="s">
        <v>50</v>
      </c>
      <c r="N329" s="61">
        <f>+K329*M328/K328</f>
        <v>0.16</v>
      </c>
      <c r="O329" s="62" t="str">
        <f>+O321</f>
        <v>Un</v>
      </c>
      <c r="P329" s="63" t="s">
        <v>51</v>
      </c>
    </row>
    <row r="330" spans="2:18" ht="12.75" thickBot="1" x14ac:dyDescent="0.25">
      <c r="B330" s="64"/>
      <c r="C330" s="65" t="s">
        <v>52</v>
      </c>
      <c r="D330" s="66"/>
      <c r="E330" s="179"/>
      <c r="F330" s="179"/>
      <c r="G330" s="67"/>
      <c r="H330" s="68" t="s">
        <v>28</v>
      </c>
      <c r="I330" s="69">
        <f>+ROUND(I319+I324+I329,0)</f>
        <v>364200</v>
      </c>
    </row>
    <row r="331" spans="2:18" x14ac:dyDescent="0.2">
      <c r="B331" s="70"/>
      <c r="C331" s="14"/>
      <c r="G331" s="71"/>
      <c r="H331" s="72"/>
      <c r="I331" s="73"/>
    </row>
    <row r="332" spans="2:18" x14ac:dyDescent="0.2">
      <c r="B332" s="74"/>
      <c r="C332" s="75"/>
      <c r="D332" s="14"/>
      <c r="E332" s="14"/>
      <c r="F332" s="14"/>
      <c r="G332" s="14"/>
      <c r="I332" s="76"/>
      <c r="K332" s="1" t="s">
        <v>53</v>
      </c>
      <c r="O332" s="1">
        <v>5</v>
      </c>
      <c r="P332" s="1" t="s">
        <v>55</v>
      </c>
    </row>
    <row r="333" spans="2:18" x14ac:dyDescent="0.2">
      <c r="B333" s="74"/>
      <c r="C333" s="77"/>
      <c r="F333" s="14"/>
      <c r="G333" s="14"/>
      <c r="I333" s="78"/>
    </row>
    <row r="334" spans="2:18" x14ac:dyDescent="0.2">
      <c r="B334" s="70"/>
      <c r="C334" s="14"/>
      <c r="F334" s="14"/>
      <c r="G334" s="14"/>
      <c r="I334" s="78"/>
    </row>
    <row r="335" spans="2:18" x14ac:dyDescent="0.2">
      <c r="B335" s="70"/>
      <c r="C335" s="79" t="s">
        <v>56</v>
      </c>
      <c r="F335" s="14"/>
      <c r="G335" s="14"/>
      <c r="I335" s="78"/>
    </row>
    <row r="336" spans="2:18" ht="12.75" thickBot="1" x14ac:dyDescent="0.25">
      <c r="B336" s="80"/>
      <c r="C336" s="81" t="s">
        <v>57</v>
      </c>
      <c r="D336" s="82"/>
      <c r="E336" s="82"/>
      <c r="F336" s="83"/>
      <c r="G336" s="83"/>
      <c r="H336" s="82"/>
      <c r="I336" s="84"/>
    </row>
    <row r="337" spans="2:18" x14ac:dyDescent="0.2">
      <c r="B337" s="70"/>
      <c r="F337" s="14"/>
      <c r="G337" s="14"/>
      <c r="I337" s="78"/>
    </row>
    <row r="338" spans="2:18" x14ac:dyDescent="0.2">
      <c r="B338" s="70"/>
      <c r="F338" s="14"/>
      <c r="G338" s="14"/>
      <c r="I338" s="78"/>
    </row>
    <row r="339" spans="2:18" ht="12.75" thickBot="1" x14ac:dyDescent="0.25">
      <c r="B339" s="70"/>
      <c r="F339" s="14"/>
      <c r="G339" s="14"/>
      <c r="I339" s="78"/>
    </row>
    <row r="340" spans="2:18" ht="12.75" x14ac:dyDescent="0.2">
      <c r="B340" s="2"/>
      <c r="C340" s="3"/>
      <c r="D340" s="192" t="s">
        <v>0</v>
      </c>
      <c r="E340" s="193"/>
      <c r="F340" s="193"/>
      <c r="G340" s="193"/>
      <c r="H340" s="193"/>
      <c r="I340" s="194"/>
    </row>
    <row r="341" spans="2:18" ht="12.75" x14ac:dyDescent="0.2">
      <c r="B341" s="4"/>
      <c r="C341" s="5"/>
      <c r="D341" s="195"/>
      <c r="E341" s="196"/>
      <c r="F341" s="196"/>
      <c r="G341" s="196"/>
      <c r="H341" s="196"/>
      <c r="I341" s="197"/>
    </row>
    <row r="342" spans="2:18" ht="12.75" x14ac:dyDescent="0.2">
      <c r="B342" s="4"/>
      <c r="C342" s="5"/>
      <c r="D342" s="195"/>
      <c r="E342" s="196"/>
      <c r="F342" s="196"/>
      <c r="G342" s="196"/>
      <c r="H342" s="196"/>
      <c r="I342" s="197"/>
    </row>
    <row r="343" spans="2:18" ht="12.75" x14ac:dyDescent="0.2">
      <c r="B343" s="4"/>
      <c r="C343" s="5"/>
      <c r="D343" s="6" t="s">
        <v>1</v>
      </c>
      <c r="E343" s="7"/>
      <c r="F343" s="7"/>
      <c r="G343" s="7"/>
      <c r="H343" s="7"/>
      <c r="I343" s="5"/>
    </row>
    <row r="344" spans="2:18" ht="12.75" x14ac:dyDescent="0.2">
      <c r="B344" s="4"/>
      <c r="C344" s="5"/>
      <c r="D344" s="6" t="s">
        <v>2</v>
      </c>
      <c r="E344" s="7"/>
      <c r="F344" s="7"/>
      <c r="G344" s="7"/>
      <c r="H344" s="7"/>
      <c r="I344" s="5"/>
    </row>
    <row r="345" spans="2:18" ht="21" thickBot="1" x14ac:dyDescent="0.25">
      <c r="B345" s="8"/>
      <c r="C345" s="9"/>
      <c r="D345" s="10" t="s">
        <v>3</v>
      </c>
      <c r="E345" s="11"/>
      <c r="F345" s="11"/>
      <c r="G345" s="11"/>
      <c r="H345" s="11"/>
      <c r="I345" s="12"/>
    </row>
    <row r="346" spans="2:18" x14ac:dyDescent="0.2">
      <c r="B346" s="13"/>
      <c r="C346" s="14"/>
      <c r="D346" s="14"/>
      <c r="E346" s="14"/>
      <c r="F346" s="14"/>
      <c r="G346" s="14"/>
      <c r="I346" s="15"/>
    </row>
    <row r="347" spans="2:18" ht="12.75" thickBot="1" x14ac:dyDescent="0.25">
      <c r="B347" s="190" t="s">
        <v>4</v>
      </c>
      <c r="C347" s="191"/>
      <c r="D347" s="16"/>
      <c r="E347" s="16"/>
      <c r="F347" s="17"/>
      <c r="G347" s="17"/>
      <c r="H347" s="16"/>
      <c r="I347" s="18"/>
    </row>
    <row r="348" spans="2:18" x14ac:dyDescent="0.2">
      <c r="B348" s="182" t="s">
        <v>5</v>
      </c>
      <c r="C348" s="183"/>
      <c r="D348" s="183"/>
      <c r="E348" s="183"/>
      <c r="F348" s="183"/>
      <c r="G348" s="183"/>
      <c r="H348" s="183"/>
      <c r="I348" s="184"/>
    </row>
    <row r="349" spans="2:18" x14ac:dyDescent="0.2">
      <c r="B349" s="85" t="s">
        <v>6</v>
      </c>
      <c r="C349" s="85" t="s">
        <v>7</v>
      </c>
      <c r="D349" s="185"/>
      <c r="E349" s="185"/>
      <c r="F349" s="85" t="s">
        <v>8</v>
      </c>
      <c r="G349" s="42"/>
      <c r="H349" s="85" t="s">
        <v>9</v>
      </c>
      <c r="I349" s="42"/>
    </row>
    <row r="350" spans="2:18" ht="140.44999999999999" customHeight="1" thickBot="1" x14ac:dyDescent="0.25">
      <c r="B350" s="23" t="s">
        <v>121</v>
      </c>
      <c r="C350" s="186" t="s">
        <v>123</v>
      </c>
      <c r="D350" s="186"/>
      <c r="E350" s="186"/>
      <c r="F350" s="23" t="s">
        <v>10</v>
      </c>
      <c r="G350" s="24"/>
      <c r="H350" s="25"/>
      <c r="I350" s="24"/>
      <c r="J350" s="26" t="s">
        <v>11</v>
      </c>
    </row>
    <row r="351" spans="2:18" ht="23.25" thickBot="1" x14ac:dyDescent="0.25">
      <c r="B351" s="27" t="s">
        <v>12</v>
      </c>
      <c r="C351" s="28" t="s">
        <v>13</v>
      </c>
      <c r="D351" s="28" t="s">
        <v>14</v>
      </c>
      <c r="E351" s="28" t="s">
        <v>15</v>
      </c>
      <c r="F351" s="28" t="s">
        <v>16</v>
      </c>
      <c r="G351" s="28" t="s">
        <v>17</v>
      </c>
      <c r="H351" s="28" t="s">
        <v>18</v>
      </c>
      <c r="I351" s="29" t="s">
        <v>19</v>
      </c>
      <c r="J351" s="30"/>
      <c r="K351" s="31" t="s">
        <v>20</v>
      </c>
      <c r="L351" s="31" t="s">
        <v>21</v>
      </c>
      <c r="M351" s="31" t="s">
        <v>22</v>
      </c>
      <c r="N351" s="31"/>
      <c r="O351" s="31"/>
      <c r="P351" s="31"/>
      <c r="Q351" s="31" t="s">
        <v>23</v>
      </c>
      <c r="R351" s="31"/>
    </row>
    <row r="352" spans="2:18" ht="24" x14ac:dyDescent="0.2">
      <c r="B352" s="32">
        <v>1</v>
      </c>
      <c r="C352" s="33" t="s">
        <v>120</v>
      </c>
      <c r="D352" s="151" t="s">
        <v>10</v>
      </c>
      <c r="E352" s="152">
        <v>1</v>
      </c>
      <c r="F352" s="36"/>
      <c r="G352" s="150">
        <v>18000</v>
      </c>
      <c r="H352" s="38">
        <f>G352*E352</f>
        <v>18000</v>
      </c>
      <c r="I352" s="39"/>
      <c r="K352" s="40">
        <v>0</v>
      </c>
      <c r="L352" s="41">
        <f>+K352*0.19</f>
        <v>0</v>
      </c>
      <c r="M352" s="41">
        <f>+K352+L352</f>
        <v>0</v>
      </c>
      <c r="N352" s="31" t="s">
        <v>24</v>
      </c>
      <c r="O352" s="42">
        <v>1.25</v>
      </c>
      <c r="P352" s="31" t="s">
        <v>25</v>
      </c>
      <c r="Q352" s="42">
        <v>1</v>
      </c>
      <c r="R352" s="42" t="str">
        <f>+F350</f>
        <v>Un</v>
      </c>
    </row>
    <row r="353" spans="2:18" x14ac:dyDescent="0.2">
      <c r="B353" s="43">
        <v>2</v>
      </c>
      <c r="C353" s="33" t="s">
        <v>102</v>
      </c>
      <c r="D353" s="151" t="s">
        <v>10</v>
      </c>
      <c r="E353" s="152">
        <v>2</v>
      </c>
      <c r="F353" s="42"/>
      <c r="G353" s="153">
        <v>25000</v>
      </c>
      <c r="H353" s="38">
        <f t="shared" ref="H353:H360" si="4">G353*E353</f>
        <v>50000</v>
      </c>
      <c r="I353" s="44"/>
      <c r="N353" s="1" t="s">
        <v>27</v>
      </c>
      <c r="P353" s="1" t="str">
        <f>+F350</f>
        <v>Un</v>
      </c>
    </row>
    <row r="354" spans="2:18" x14ac:dyDescent="0.2">
      <c r="B354" s="43">
        <v>3</v>
      </c>
      <c r="C354" s="45" t="s">
        <v>103</v>
      </c>
      <c r="D354" s="151" t="s">
        <v>10</v>
      </c>
      <c r="E354" s="152">
        <v>4</v>
      </c>
      <c r="F354" s="42"/>
      <c r="G354" s="37">
        <v>3000</v>
      </c>
      <c r="H354" s="38">
        <f t="shared" si="4"/>
        <v>12000</v>
      </c>
      <c r="I354" s="44"/>
      <c r="J354" s="46"/>
      <c r="K354" s="31"/>
      <c r="L354" s="31"/>
      <c r="M354" s="31"/>
      <c r="N354" s="31"/>
      <c r="O354" s="31"/>
      <c r="P354" s="31"/>
      <c r="Q354" s="31"/>
      <c r="R354" s="31"/>
    </row>
    <row r="355" spans="2:18" x14ac:dyDescent="0.2">
      <c r="B355" s="43">
        <v>4</v>
      </c>
      <c r="C355" s="87" t="s">
        <v>104</v>
      </c>
      <c r="D355" s="151" t="s">
        <v>10</v>
      </c>
      <c r="E355" s="152">
        <v>2</v>
      </c>
      <c r="F355" s="42"/>
      <c r="G355" s="37">
        <v>2500</v>
      </c>
      <c r="H355" s="38">
        <f t="shared" si="4"/>
        <v>5000</v>
      </c>
      <c r="I355" s="44"/>
      <c r="K355" s="40"/>
      <c r="L355" s="41"/>
      <c r="M355" s="41"/>
      <c r="N355" s="31"/>
      <c r="O355" s="42"/>
      <c r="P355" s="31"/>
      <c r="Q355" s="42"/>
      <c r="R355" s="42"/>
    </row>
    <row r="356" spans="2:18" x14ac:dyDescent="0.2">
      <c r="B356" s="43">
        <v>5</v>
      </c>
      <c r="C356" s="87" t="s">
        <v>105</v>
      </c>
      <c r="D356" s="42" t="s">
        <v>10</v>
      </c>
      <c r="E356" s="47">
        <v>2</v>
      </c>
      <c r="F356" s="42"/>
      <c r="G356" s="37">
        <v>7000</v>
      </c>
      <c r="H356" s="38">
        <f t="shared" si="4"/>
        <v>14000</v>
      </c>
      <c r="I356" s="44"/>
    </row>
    <row r="357" spans="2:18" ht="24" x14ac:dyDescent="0.2">
      <c r="B357" s="43">
        <v>6</v>
      </c>
      <c r="C357" s="31" t="s">
        <v>106</v>
      </c>
      <c r="D357" s="42" t="s">
        <v>10</v>
      </c>
      <c r="E357" s="47">
        <v>1</v>
      </c>
      <c r="F357" s="42"/>
      <c r="G357" s="37">
        <v>7000</v>
      </c>
      <c r="H357" s="38">
        <f t="shared" si="4"/>
        <v>7000</v>
      </c>
      <c r="I357" s="44"/>
    </row>
    <row r="358" spans="2:18" x14ac:dyDescent="0.2">
      <c r="B358" s="43">
        <v>7</v>
      </c>
      <c r="C358" s="42" t="s">
        <v>109</v>
      </c>
      <c r="D358" s="42" t="s">
        <v>10</v>
      </c>
      <c r="E358" s="47">
        <v>6</v>
      </c>
      <c r="F358" s="42" t="s">
        <v>28</v>
      </c>
      <c r="G358" s="37">
        <v>1200</v>
      </c>
      <c r="H358" s="38">
        <f t="shared" si="4"/>
        <v>7200</v>
      </c>
      <c r="I358" s="44"/>
    </row>
    <row r="359" spans="2:18" x14ac:dyDescent="0.2">
      <c r="B359" s="51">
        <v>8</v>
      </c>
      <c r="C359" s="42" t="s">
        <v>110</v>
      </c>
      <c r="D359" s="42" t="s">
        <v>10</v>
      </c>
      <c r="E359" s="47">
        <v>12</v>
      </c>
      <c r="F359" s="42" t="s">
        <v>28</v>
      </c>
      <c r="G359" s="49">
        <v>6000</v>
      </c>
      <c r="H359" s="38">
        <f t="shared" si="4"/>
        <v>72000</v>
      </c>
      <c r="I359" s="44"/>
    </row>
    <row r="360" spans="2:18" x14ac:dyDescent="0.2">
      <c r="B360" s="51">
        <v>9</v>
      </c>
      <c r="C360" s="42" t="s">
        <v>125</v>
      </c>
      <c r="D360" s="42" t="s">
        <v>10</v>
      </c>
      <c r="E360" s="47">
        <v>5</v>
      </c>
      <c r="F360" s="42" t="s">
        <v>28</v>
      </c>
      <c r="G360" s="49">
        <v>21000</v>
      </c>
      <c r="H360" s="38">
        <f t="shared" si="4"/>
        <v>105000</v>
      </c>
      <c r="I360" s="44"/>
    </row>
    <row r="361" spans="2:18" x14ac:dyDescent="0.2">
      <c r="B361" s="51">
        <v>10</v>
      </c>
      <c r="C361" s="42" t="s">
        <v>28</v>
      </c>
      <c r="D361" s="42" t="s">
        <v>28</v>
      </c>
      <c r="E361" s="47" t="s">
        <v>28</v>
      </c>
      <c r="F361" s="42" t="s">
        <v>28</v>
      </c>
      <c r="G361" s="49" t="s">
        <v>28</v>
      </c>
      <c r="H361" s="49">
        <v>0</v>
      </c>
      <c r="I361" s="44"/>
    </row>
    <row r="362" spans="2:18" ht="12.75" thickBot="1" x14ac:dyDescent="0.25">
      <c r="B362" s="51">
        <v>11</v>
      </c>
      <c r="C362" s="24"/>
      <c r="D362" s="24"/>
      <c r="E362" s="52" t="s">
        <v>28</v>
      </c>
      <c r="F362" s="24" t="s">
        <v>28</v>
      </c>
      <c r="G362" s="53" t="s">
        <v>28</v>
      </c>
      <c r="H362" s="53">
        <v>0</v>
      </c>
      <c r="I362" s="54">
        <f>SUM(H352:H362)</f>
        <v>290200</v>
      </c>
      <c r="J362" s="31" t="s">
        <v>29</v>
      </c>
    </row>
    <row r="363" spans="2:18" ht="156.75" customHeight="1" thickBot="1" x14ac:dyDescent="0.25">
      <c r="B363" s="27" t="s">
        <v>12</v>
      </c>
      <c r="C363" s="28" t="s">
        <v>30</v>
      </c>
      <c r="D363" s="28" t="s">
        <v>14</v>
      </c>
      <c r="E363" s="187" t="s">
        <v>15</v>
      </c>
      <c r="F363" s="187"/>
      <c r="G363" s="28" t="s">
        <v>31</v>
      </c>
      <c r="H363" s="28" t="s">
        <v>32</v>
      </c>
      <c r="I363" s="29" t="s">
        <v>19</v>
      </c>
      <c r="J363" s="26" t="str">
        <f>+C350</f>
        <v>Instalación de puntos eléctricos para interruptores para tomacorrientes dobles, incluye tomacorreinte 120v, dos tubos EMT de 3/4"x3m, Caja Rectangular Tipo 5800 4 Salidas De 3/4", cuatro uniones EMT 3/4", tres terminales EMT de 3/4",  dos curvas EMT de 3/4", Riel Chanel Perforado 2X4 Cm X 50cm, seis abrazadera unistrut 3/4" y todos los accesorios necesarios para su correcta instalación.</v>
      </c>
      <c r="K363" s="31"/>
      <c r="L363" s="31"/>
      <c r="M363" s="31"/>
      <c r="N363" s="31" t="s">
        <v>33</v>
      </c>
      <c r="O363" s="31" t="s">
        <v>34</v>
      </c>
    </row>
    <row r="364" spans="2:18" x14ac:dyDescent="0.2">
      <c r="B364" s="32">
        <v>1</v>
      </c>
      <c r="C364" s="36" t="s">
        <v>89</v>
      </c>
      <c r="D364" s="36" t="s">
        <v>35</v>
      </c>
      <c r="E364" s="188">
        <v>0.3</v>
      </c>
      <c r="F364" s="188"/>
      <c r="G364" s="55">
        <v>300000</v>
      </c>
      <c r="H364" s="154">
        <f>G364*E364</f>
        <v>90000</v>
      </c>
      <c r="I364" s="39"/>
      <c r="J364" s="42"/>
      <c r="K364" s="42"/>
      <c r="L364" s="42"/>
      <c r="M364" s="42"/>
      <c r="N364" s="42">
        <v>1</v>
      </c>
      <c r="O364" s="42" t="str">
        <f>+F350</f>
        <v>Un</v>
      </c>
    </row>
    <row r="365" spans="2:18" x14ac:dyDescent="0.2">
      <c r="B365" s="43">
        <v>2</v>
      </c>
      <c r="C365" s="42"/>
      <c r="D365" s="36"/>
      <c r="E365" s="188"/>
      <c r="F365" s="188"/>
      <c r="G365" s="55"/>
      <c r="H365" s="154"/>
      <c r="I365" s="44"/>
    </row>
    <row r="366" spans="2:18" ht="168" x14ac:dyDescent="0.2">
      <c r="B366" s="43">
        <v>3</v>
      </c>
      <c r="C366" s="42" t="s">
        <v>28</v>
      </c>
      <c r="D366" s="42" t="s">
        <v>28</v>
      </c>
      <c r="E366" s="185" t="s">
        <v>36</v>
      </c>
      <c r="F366" s="185" t="s">
        <v>28</v>
      </c>
      <c r="G366" s="49" t="s">
        <v>28</v>
      </c>
      <c r="H366" s="49" t="s">
        <v>28</v>
      </c>
      <c r="I366" s="44"/>
      <c r="K366" s="31" t="str">
        <f>+J363</f>
        <v>Instalación de puntos eléctricos para interruptores para tomacorrientes dobles, incluye tomacorreinte 120v, dos tubos EMT de 3/4"x3m, Caja Rectangular Tipo 5800 4 Salidas De 3/4", cuatro uniones EMT 3/4", tres terminales EMT de 3/4",  dos curvas EMT de 3/4", Riel Chanel Perforado 2X4 Cm X 50cm, seis abrazadera unistrut 3/4" y todos los accesorios necesarios para su correcta instalación.</v>
      </c>
      <c r="L366" s="31"/>
      <c r="M366" s="31" t="s">
        <v>37</v>
      </c>
      <c r="N366" s="31"/>
      <c r="O366" s="31" t="s">
        <v>38</v>
      </c>
      <c r="P366" s="31"/>
      <c r="Q366" s="31" t="s">
        <v>39</v>
      </c>
      <c r="R366" s="31"/>
    </row>
    <row r="367" spans="2:18" ht="12.75" thickBot="1" x14ac:dyDescent="0.25">
      <c r="B367" s="51">
        <v>4</v>
      </c>
      <c r="C367" s="24" t="s">
        <v>28</v>
      </c>
      <c r="D367" s="24" t="s">
        <v>28</v>
      </c>
      <c r="E367" s="178" t="s">
        <v>28</v>
      </c>
      <c r="F367" s="178" t="s">
        <v>28</v>
      </c>
      <c r="G367" s="53" t="s">
        <v>36</v>
      </c>
      <c r="H367" s="57" t="s">
        <v>28</v>
      </c>
      <c r="I367" s="54">
        <f>ROUND(SUM(H364:H367),0)</f>
        <v>90000</v>
      </c>
      <c r="K367" s="42">
        <v>1</v>
      </c>
      <c r="L367" s="50" t="str">
        <f>+O364</f>
        <v>Un</v>
      </c>
      <c r="M367" s="42">
        <f>60*7</f>
        <v>420</v>
      </c>
      <c r="N367" s="31" t="s">
        <v>40</v>
      </c>
      <c r="O367" s="50">
        <v>0.02</v>
      </c>
      <c r="P367" s="31" t="s">
        <v>41</v>
      </c>
      <c r="Q367" s="50">
        <f>+K367*O367</f>
        <v>0.02</v>
      </c>
      <c r="R367" s="50" t="str">
        <f>+O364</f>
        <v>Un</v>
      </c>
    </row>
    <row r="368" spans="2:18" ht="12.75" thickBot="1" x14ac:dyDescent="0.25">
      <c r="B368" s="27" t="s">
        <v>12</v>
      </c>
      <c r="C368" s="28" t="s">
        <v>42</v>
      </c>
      <c r="D368" s="28" t="s">
        <v>14</v>
      </c>
      <c r="E368" s="187" t="s">
        <v>15</v>
      </c>
      <c r="F368" s="187"/>
      <c r="G368" s="28" t="s">
        <v>17</v>
      </c>
      <c r="H368" s="28" t="s">
        <v>43</v>
      </c>
      <c r="I368" s="29" t="s">
        <v>19</v>
      </c>
      <c r="P368" s="31" t="s">
        <v>44</v>
      </c>
      <c r="R368" s="42" t="s">
        <v>45</v>
      </c>
    </row>
    <row r="369" spans="2:16" x14ac:dyDescent="0.2">
      <c r="B369" s="32">
        <v>1</v>
      </c>
      <c r="C369" s="36" t="s">
        <v>46</v>
      </c>
      <c r="D369" s="36" t="s">
        <v>47</v>
      </c>
      <c r="E369" s="189">
        <v>0.1</v>
      </c>
      <c r="F369" s="189"/>
      <c r="G369" s="38"/>
      <c r="H369" s="58">
        <f>+I367*E369</f>
        <v>9000</v>
      </c>
      <c r="I369" s="39"/>
    </row>
    <row r="370" spans="2:16" ht="24" x14ac:dyDescent="0.2">
      <c r="B370" s="43">
        <v>2</v>
      </c>
      <c r="C370" s="42" t="s">
        <v>48</v>
      </c>
      <c r="D370" s="42" t="s">
        <v>10</v>
      </c>
      <c r="E370" s="181">
        <v>1</v>
      </c>
      <c r="F370" s="181"/>
      <c r="G370" s="49">
        <f>250000/5*0.1</f>
        <v>5000</v>
      </c>
      <c r="H370" s="49">
        <f>+E370*G370</f>
        <v>5000</v>
      </c>
      <c r="I370" s="44"/>
      <c r="J370" s="59"/>
      <c r="K370" s="31" t="s">
        <v>49</v>
      </c>
    </row>
    <row r="371" spans="2:16" ht="12.75" thickBot="1" x14ac:dyDescent="0.25">
      <c r="B371" s="43">
        <v>3</v>
      </c>
      <c r="C371" s="42"/>
      <c r="D371" s="42"/>
      <c r="E371" s="181"/>
      <c r="F371" s="181"/>
      <c r="G371" s="49"/>
      <c r="H371" s="49"/>
      <c r="I371" s="44"/>
      <c r="K371" s="36">
        <f>N364/Q367</f>
        <v>50</v>
      </c>
      <c r="L371" s="42" t="s">
        <v>45</v>
      </c>
      <c r="M371" s="42">
        <v>8</v>
      </c>
      <c r="N371" s="24" t="s">
        <v>45</v>
      </c>
    </row>
    <row r="372" spans="2:16" ht="12.75" thickBot="1" x14ac:dyDescent="0.25">
      <c r="B372" s="51">
        <v>4</v>
      </c>
      <c r="C372" s="24"/>
      <c r="D372" s="24"/>
      <c r="E372" s="178" t="s">
        <v>28</v>
      </c>
      <c r="F372" s="178" t="s">
        <v>28</v>
      </c>
      <c r="G372" s="53"/>
      <c r="H372" s="53" t="s">
        <v>28</v>
      </c>
      <c r="I372" s="54">
        <f>ROUND(SUM(H369:H372),0)</f>
        <v>14000</v>
      </c>
      <c r="K372" s="42">
        <v>1</v>
      </c>
      <c r="L372" s="50" t="str">
        <f>+F350</f>
        <v>Un</v>
      </c>
      <c r="M372" s="60" t="s">
        <v>50</v>
      </c>
      <c r="N372" s="61">
        <f>+K372*M371/K371</f>
        <v>0.16</v>
      </c>
      <c r="O372" s="62" t="str">
        <f>+O364</f>
        <v>Un</v>
      </c>
      <c r="P372" s="63" t="s">
        <v>51</v>
      </c>
    </row>
    <row r="373" spans="2:16" ht="12.75" thickBot="1" x14ac:dyDescent="0.25">
      <c r="B373" s="64"/>
      <c r="C373" s="65" t="s">
        <v>52</v>
      </c>
      <c r="D373" s="66"/>
      <c r="E373" s="179"/>
      <c r="F373" s="179"/>
      <c r="G373" s="67"/>
      <c r="H373" s="68" t="s">
        <v>28</v>
      </c>
      <c r="I373" s="69">
        <f>+ROUND(I362+I367+I372,0)</f>
        <v>394200</v>
      </c>
    </row>
    <row r="374" spans="2:16" x14ac:dyDescent="0.2">
      <c r="B374" s="70"/>
      <c r="C374" s="14"/>
      <c r="G374" s="71"/>
      <c r="H374" s="72"/>
      <c r="I374" s="73"/>
    </row>
    <row r="375" spans="2:16" x14ac:dyDescent="0.2">
      <c r="B375" s="74"/>
      <c r="C375" s="75"/>
      <c r="D375" s="14"/>
      <c r="E375" s="14"/>
      <c r="F375" s="14"/>
      <c r="G375" s="14"/>
      <c r="I375" s="76"/>
      <c r="K375" s="1" t="s">
        <v>53</v>
      </c>
      <c r="O375" s="1">
        <v>5</v>
      </c>
      <c r="P375" s="1" t="s">
        <v>55</v>
      </c>
    </row>
    <row r="376" spans="2:16" x14ac:dyDescent="0.2">
      <c r="B376" s="74"/>
      <c r="C376" s="77"/>
      <c r="F376" s="14"/>
      <c r="G376" s="14"/>
      <c r="I376" s="78"/>
    </row>
    <row r="377" spans="2:16" x14ac:dyDescent="0.2">
      <c r="B377" s="70"/>
      <c r="C377" s="14"/>
      <c r="F377" s="14"/>
      <c r="G377" s="14"/>
      <c r="I377" s="78"/>
    </row>
    <row r="378" spans="2:16" x14ac:dyDescent="0.2">
      <c r="B378" s="70"/>
      <c r="C378" s="79" t="s">
        <v>56</v>
      </c>
      <c r="F378" s="14"/>
      <c r="G378" s="14"/>
      <c r="I378" s="78"/>
    </row>
    <row r="379" spans="2:16" ht="12.75" thickBot="1" x14ac:dyDescent="0.25">
      <c r="B379" s="80"/>
      <c r="C379" s="81" t="s">
        <v>57</v>
      </c>
      <c r="D379" s="82"/>
      <c r="E379" s="82"/>
      <c r="F379" s="83"/>
      <c r="G379" s="83"/>
      <c r="H379" s="82"/>
      <c r="I379" s="84"/>
    </row>
    <row r="380" spans="2:16" ht="12.75" thickBot="1" x14ac:dyDescent="0.25">
      <c r="B380" s="70"/>
      <c r="F380" s="14"/>
      <c r="G380" s="14"/>
      <c r="I380" s="78"/>
    </row>
    <row r="381" spans="2:16" ht="12.75" x14ac:dyDescent="0.2">
      <c r="B381" s="2"/>
      <c r="C381" s="3"/>
      <c r="D381" s="192" t="s">
        <v>0</v>
      </c>
      <c r="E381" s="193"/>
      <c r="F381" s="193"/>
      <c r="G381" s="193"/>
      <c r="H381" s="193"/>
      <c r="I381" s="194"/>
    </row>
    <row r="382" spans="2:16" ht="12.75" x14ac:dyDescent="0.2">
      <c r="B382" s="4"/>
      <c r="C382" s="5"/>
      <c r="D382" s="195"/>
      <c r="E382" s="196"/>
      <c r="F382" s="196"/>
      <c r="G382" s="196"/>
      <c r="H382" s="196"/>
      <c r="I382" s="197"/>
    </row>
    <row r="383" spans="2:16" ht="12.75" x14ac:dyDescent="0.2">
      <c r="B383" s="4"/>
      <c r="C383" s="5"/>
      <c r="D383" s="195"/>
      <c r="E383" s="196"/>
      <c r="F383" s="196"/>
      <c r="G383" s="196"/>
      <c r="H383" s="196"/>
      <c r="I383" s="197"/>
    </row>
    <row r="384" spans="2:16" ht="12.75" x14ac:dyDescent="0.2">
      <c r="B384" s="4"/>
      <c r="C384" s="5"/>
      <c r="D384" s="6" t="s">
        <v>1</v>
      </c>
      <c r="E384" s="7"/>
      <c r="F384" s="7"/>
      <c r="G384" s="7"/>
      <c r="H384" s="7"/>
      <c r="I384" s="5"/>
    </row>
    <row r="385" spans="2:18" ht="12.75" x14ac:dyDescent="0.2">
      <c r="B385" s="4"/>
      <c r="C385" s="5"/>
      <c r="D385" s="6" t="s">
        <v>2</v>
      </c>
      <c r="E385" s="7"/>
      <c r="F385" s="7"/>
      <c r="G385" s="7"/>
      <c r="H385" s="7"/>
      <c r="I385" s="5"/>
    </row>
    <row r="386" spans="2:18" ht="21" thickBot="1" x14ac:dyDescent="0.25">
      <c r="B386" s="8"/>
      <c r="C386" s="9"/>
      <c r="D386" s="10" t="s">
        <v>3</v>
      </c>
      <c r="E386" s="11"/>
      <c r="F386" s="11"/>
      <c r="G386" s="11"/>
      <c r="H386" s="11"/>
      <c r="I386" s="12"/>
    </row>
    <row r="387" spans="2:18" x14ac:dyDescent="0.2">
      <c r="B387" s="13"/>
      <c r="C387" s="14"/>
      <c r="D387" s="14"/>
      <c r="E387" s="14"/>
      <c r="F387" s="14"/>
      <c r="G387" s="14"/>
      <c r="I387" s="15"/>
    </row>
    <row r="388" spans="2:18" ht="12.75" thickBot="1" x14ac:dyDescent="0.25">
      <c r="B388" s="190" t="s">
        <v>4</v>
      </c>
      <c r="C388" s="191"/>
      <c r="D388" s="180"/>
      <c r="E388" s="180"/>
      <c r="F388" s="180"/>
      <c r="G388" s="180"/>
      <c r="H388" s="180"/>
      <c r="I388" s="180"/>
    </row>
    <row r="389" spans="2:18" ht="12.75" thickBot="1" x14ac:dyDescent="0.25">
      <c r="B389" s="199" t="s">
        <v>5</v>
      </c>
      <c r="C389" s="200"/>
      <c r="D389" s="201"/>
      <c r="E389" s="201"/>
      <c r="F389" s="201"/>
      <c r="G389" s="201"/>
      <c r="H389" s="201"/>
      <c r="I389" s="202"/>
    </row>
    <row r="390" spans="2:18" x14ac:dyDescent="0.2">
      <c r="B390" s="19" t="s">
        <v>6</v>
      </c>
      <c r="C390" s="20" t="s">
        <v>7</v>
      </c>
      <c r="D390" s="203"/>
      <c r="E390" s="204"/>
      <c r="F390" s="21" t="s">
        <v>8</v>
      </c>
      <c r="G390" s="22"/>
      <c r="H390" s="21" t="s">
        <v>9</v>
      </c>
      <c r="I390" s="149">
        <v>46071</v>
      </c>
    </row>
    <row r="391" spans="2:18" ht="112.5" customHeight="1" thickBot="1" x14ac:dyDescent="0.25">
      <c r="B391" s="23" t="s">
        <v>126</v>
      </c>
      <c r="C391" s="198" t="s">
        <v>131</v>
      </c>
      <c r="D391" s="198"/>
      <c r="E391" s="198"/>
      <c r="F391" s="23" t="s">
        <v>127</v>
      </c>
      <c r="G391" s="24">
        <v>1</v>
      </c>
      <c r="H391" s="25"/>
      <c r="I391" s="24"/>
      <c r="J391" s="26" t="s">
        <v>11</v>
      </c>
    </row>
    <row r="392" spans="2:18" ht="23.25" thickBot="1" x14ac:dyDescent="0.25">
      <c r="B392" s="27" t="s">
        <v>12</v>
      </c>
      <c r="C392" s="28" t="s">
        <v>108</v>
      </c>
      <c r="D392" s="28" t="s">
        <v>14</v>
      </c>
      <c r="E392" s="28" t="s">
        <v>15</v>
      </c>
      <c r="F392" s="28" t="s">
        <v>16</v>
      </c>
      <c r="G392" s="28" t="s">
        <v>17</v>
      </c>
      <c r="H392" s="28" t="s">
        <v>18</v>
      </c>
      <c r="I392" s="29" t="s">
        <v>19</v>
      </c>
      <c r="J392" s="30"/>
      <c r="K392" s="31" t="s">
        <v>20</v>
      </c>
      <c r="L392" s="31" t="s">
        <v>21</v>
      </c>
      <c r="M392" s="31" t="s">
        <v>22</v>
      </c>
      <c r="N392" s="31"/>
      <c r="O392" s="31"/>
      <c r="P392" s="31"/>
      <c r="Q392" s="31" t="s">
        <v>23</v>
      </c>
      <c r="R392" s="31"/>
    </row>
    <row r="393" spans="2:18" ht="36" x14ac:dyDescent="0.2">
      <c r="B393" s="32">
        <v>1</v>
      </c>
      <c r="C393" s="33" t="s">
        <v>133</v>
      </c>
      <c r="D393" s="34" t="s">
        <v>112</v>
      </c>
      <c r="E393" s="35">
        <v>1</v>
      </c>
      <c r="F393" s="36"/>
      <c r="G393" s="86">
        <v>6000</v>
      </c>
      <c r="H393" s="49">
        <f>G393*E393</f>
        <v>6000</v>
      </c>
      <c r="I393" s="39"/>
      <c r="K393" s="40">
        <v>0</v>
      </c>
      <c r="L393" s="41">
        <f>+K393*0.19</f>
        <v>0</v>
      </c>
      <c r="M393" s="41">
        <f>+K393+L393</f>
        <v>0</v>
      </c>
      <c r="N393" s="31" t="s">
        <v>24</v>
      </c>
      <c r="O393" s="42">
        <v>1.25</v>
      </c>
      <c r="P393" s="31" t="s">
        <v>25</v>
      </c>
      <c r="Q393" s="42">
        <v>1</v>
      </c>
      <c r="R393" s="42" t="str">
        <f>+F391</f>
        <v>M</v>
      </c>
    </row>
    <row r="394" spans="2:18" ht="24" x14ac:dyDescent="0.2">
      <c r="B394" s="43">
        <v>2</v>
      </c>
      <c r="C394" s="31" t="s">
        <v>116</v>
      </c>
      <c r="D394" s="42" t="s">
        <v>112</v>
      </c>
      <c r="E394" s="47">
        <v>1</v>
      </c>
      <c r="F394" s="42"/>
      <c r="G394" s="48">
        <v>6000</v>
      </c>
      <c r="H394" s="49">
        <f t="shared" ref="H394:H395" si="5">G394*E394</f>
        <v>6000</v>
      </c>
      <c r="I394" s="39"/>
      <c r="N394" s="1" t="s">
        <v>27</v>
      </c>
      <c r="P394" s="1" t="str">
        <f>+F391</f>
        <v>M</v>
      </c>
    </row>
    <row r="395" spans="2:18" ht="24" x14ac:dyDescent="0.2">
      <c r="B395" s="43">
        <v>3</v>
      </c>
      <c r="C395" s="31" t="s">
        <v>117</v>
      </c>
      <c r="D395" s="42" t="s">
        <v>112</v>
      </c>
      <c r="E395" s="47">
        <v>1</v>
      </c>
      <c r="F395" s="42"/>
      <c r="G395" s="48">
        <v>6000</v>
      </c>
      <c r="H395" s="49">
        <f t="shared" si="5"/>
        <v>6000</v>
      </c>
      <c r="I395" s="44"/>
      <c r="J395" s="46"/>
      <c r="K395" s="31"/>
      <c r="L395" s="31"/>
      <c r="M395" s="31"/>
      <c r="N395" s="31"/>
      <c r="O395" s="31"/>
      <c r="P395" s="31"/>
      <c r="Q395" s="31"/>
      <c r="R395" s="31"/>
    </row>
    <row r="396" spans="2:18" ht="14.25" x14ac:dyDescent="0.2">
      <c r="B396" s="43">
        <v>4</v>
      </c>
      <c r="C396" s="31"/>
      <c r="D396" s="42"/>
      <c r="E396" s="47"/>
      <c r="F396" s="42"/>
      <c r="G396" s="48"/>
      <c r="H396" s="49"/>
      <c r="I396" s="44"/>
      <c r="K396" s="40"/>
      <c r="L396" s="41"/>
      <c r="M396" s="41"/>
      <c r="N396" s="31"/>
      <c r="O396" s="42"/>
      <c r="P396" s="31"/>
      <c r="Q396" s="42"/>
      <c r="R396" s="42"/>
    </row>
    <row r="397" spans="2:18" x14ac:dyDescent="0.2">
      <c r="B397" s="43"/>
      <c r="C397" s="87"/>
      <c r="D397" s="42"/>
      <c r="E397" s="47"/>
      <c r="F397" s="42"/>
      <c r="G397" s="37"/>
      <c r="H397" s="38"/>
      <c r="I397" s="44"/>
    </row>
    <row r="398" spans="2:18" x14ac:dyDescent="0.2">
      <c r="B398" s="43"/>
      <c r="C398" s="31"/>
      <c r="D398" s="42"/>
      <c r="E398" s="47"/>
      <c r="F398" s="42"/>
      <c r="G398" s="37"/>
      <c r="H398" s="38"/>
      <c r="I398" s="44"/>
    </row>
    <row r="399" spans="2:18" x14ac:dyDescent="0.2">
      <c r="B399" s="43"/>
      <c r="C399" s="42"/>
      <c r="D399" s="42"/>
      <c r="E399" s="47"/>
      <c r="F399" s="42"/>
      <c r="G399" s="37"/>
      <c r="H399" s="38"/>
      <c r="I399" s="44"/>
    </row>
    <row r="400" spans="2:18" x14ac:dyDescent="0.2">
      <c r="B400" s="51"/>
      <c r="C400" s="42"/>
      <c r="D400" s="42"/>
      <c r="E400" s="47"/>
      <c r="F400" s="42"/>
      <c r="G400" s="49"/>
      <c r="H400" s="38"/>
      <c r="I400" s="44"/>
    </row>
    <row r="401" spans="2:18" x14ac:dyDescent="0.2">
      <c r="B401" s="51">
        <v>9</v>
      </c>
      <c r="C401" s="42" t="s">
        <v>28</v>
      </c>
      <c r="D401" s="42" t="s">
        <v>28</v>
      </c>
      <c r="E401" s="47" t="s">
        <v>28</v>
      </c>
      <c r="F401" s="42" t="s">
        <v>28</v>
      </c>
      <c r="G401" s="49" t="s">
        <v>28</v>
      </c>
      <c r="H401" s="38"/>
      <c r="I401" s="44"/>
    </row>
    <row r="402" spans="2:18" x14ac:dyDescent="0.2">
      <c r="B402" s="51">
        <v>10</v>
      </c>
      <c r="C402" s="42" t="s">
        <v>28</v>
      </c>
      <c r="D402" s="42" t="s">
        <v>28</v>
      </c>
      <c r="E402" s="47" t="s">
        <v>28</v>
      </c>
      <c r="F402" s="42" t="s">
        <v>28</v>
      </c>
      <c r="G402" s="49" t="s">
        <v>28</v>
      </c>
      <c r="H402" s="38"/>
      <c r="I402" s="44"/>
    </row>
    <row r="403" spans="2:18" ht="12.75" thickBot="1" x14ac:dyDescent="0.25">
      <c r="B403" s="51">
        <v>11</v>
      </c>
      <c r="C403" s="24"/>
      <c r="D403" s="24"/>
      <c r="E403" s="52" t="s">
        <v>28</v>
      </c>
      <c r="F403" s="24" t="s">
        <v>28</v>
      </c>
      <c r="G403" s="53" t="s">
        <v>28</v>
      </c>
      <c r="H403" s="53">
        <v>0</v>
      </c>
      <c r="I403" s="54">
        <f>SUM(H393:H403)</f>
        <v>18000</v>
      </c>
      <c r="J403" s="31" t="s">
        <v>29</v>
      </c>
    </row>
    <row r="404" spans="2:18" ht="171" customHeight="1" thickBot="1" x14ac:dyDescent="0.25">
      <c r="B404" s="27" t="s">
        <v>12</v>
      </c>
      <c r="C404" s="28" t="s">
        <v>30</v>
      </c>
      <c r="D404" s="28" t="s">
        <v>14</v>
      </c>
      <c r="E404" s="187" t="s">
        <v>15</v>
      </c>
      <c r="F404" s="187"/>
      <c r="G404" s="28" t="s">
        <v>31</v>
      </c>
      <c r="H404" s="28" t="s">
        <v>32</v>
      </c>
      <c r="I404" s="29" t="s">
        <v>19</v>
      </c>
      <c r="J404" s="26" t="s">
        <v>107</v>
      </c>
      <c r="K404" s="31"/>
      <c r="L404" s="31"/>
      <c r="M404" s="31"/>
      <c r="N404" s="31" t="s">
        <v>33</v>
      </c>
      <c r="O404" s="31" t="s">
        <v>34</v>
      </c>
    </row>
    <row r="405" spans="2:18" x14ac:dyDescent="0.2">
      <c r="B405" s="32">
        <v>1</v>
      </c>
      <c r="C405" s="36" t="s">
        <v>89</v>
      </c>
      <c r="D405" s="36" t="s">
        <v>35</v>
      </c>
      <c r="E405" s="188">
        <v>0.05</v>
      </c>
      <c r="F405" s="188"/>
      <c r="G405" s="55">
        <v>300000</v>
      </c>
      <c r="H405" s="154">
        <f>G405*E405</f>
        <v>15000</v>
      </c>
      <c r="I405" s="39"/>
      <c r="J405" s="42"/>
      <c r="K405" s="42"/>
      <c r="L405" s="42"/>
      <c r="M405" s="42"/>
      <c r="N405" s="42">
        <v>1</v>
      </c>
      <c r="O405" s="42" t="str">
        <f>+F391</f>
        <v>M</v>
      </c>
    </row>
    <row r="406" spans="2:18" x14ac:dyDescent="0.2">
      <c r="B406" s="43">
        <v>2</v>
      </c>
      <c r="C406" s="42" t="s">
        <v>95</v>
      </c>
      <c r="D406" s="36" t="s">
        <v>35</v>
      </c>
      <c r="E406" s="188">
        <v>0.05</v>
      </c>
      <c r="F406" s="188"/>
      <c r="G406" s="55">
        <v>300000</v>
      </c>
      <c r="H406" s="154">
        <f>G406*E406</f>
        <v>15000</v>
      </c>
      <c r="I406" s="44"/>
    </row>
    <row r="407" spans="2:18" ht="144" x14ac:dyDescent="0.2">
      <c r="B407" s="43">
        <v>3</v>
      </c>
      <c r="C407" s="36"/>
      <c r="D407" s="42" t="s">
        <v>28</v>
      </c>
      <c r="E407" s="185" t="s">
        <v>36</v>
      </c>
      <c r="F407" s="185" t="s">
        <v>28</v>
      </c>
      <c r="G407" s="49" t="s">
        <v>28</v>
      </c>
      <c r="H407" s="49" t="s">
        <v>28</v>
      </c>
      <c r="I407" s="44"/>
      <c r="K407" s="31" t="str">
        <f>+J404</f>
        <v>Instalación de puntos eléctricos de iluminación  a más de 3 metros de altura incluye Caja octagonal  5 perforaciones ¾" Rawelt, Un tubo metálico EMT de 3/4", unión EMT 3/4", dos  terminales EMT de 3/4",  una curva EMT de 3/4", Riel Chanel Perforado 2X4 Cm X 50cm, tres abrazadera unistrut 3/4" y todos los accesorios necesarios para su correcta instalación.</v>
      </c>
      <c r="L407" s="31"/>
      <c r="M407" s="31" t="s">
        <v>37</v>
      </c>
      <c r="N407" s="31"/>
      <c r="O407" s="31" t="s">
        <v>38</v>
      </c>
      <c r="P407" s="31"/>
      <c r="Q407" s="31" t="s">
        <v>39</v>
      </c>
      <c r="R407" s="31"/>
    </row>
    <row r="408" spans="2:18" ht="12.75" thickBot="1" x14ac:dyDescent="0.25">
      <c r="B408" s="51">
        <v>4</v>
      </c>
      <c r="C408" s="24" t="s">
        <v>28</v>
      </c>
      <c r="D408" s="24" t="s">
        <v>28</v>
      </c>
      <c r="E408" s="178" t="s">
        <v>28</v>
      </c>
      <c r="F408" s="178" t="s">
        <v>28</v>
      </c>
      <c r="G408" s="53" t="s">
        <v>36</v>
      </c>
      <c r="H408" s="57" t="s">
        <v>28</v>
      </c>
      <c r="I408" s="54">
        <f>ROUND(SUM(H405:H408),0)</f>
        <v>30000</v>
      </c>
      <c r="K408" s="42">
        <v>1</v>
      </c>
      <c r="L408" s="50" t="str">
        <f>+O405</f>
        <v>M</v>
      </c>
      <c r="M408" s="42">
        <f>60*4</f>
        <v>240</v>
      </c>
      <c r="N408" s="31" t="s">
        <v>40</v>
      </c>
      <c r="O408" s="50">
        <v>0.01</v>
      </c>
      <c r="P408" s="31" t="s">
        <v>41</v>
      </c>
      <c r="Q408" s="50">
        <f>+K408*O408</f>
        <v>0.01</v>
      </c>
      <c r="R408" s="50" t="str">
        <f>+O405</f>
        <v>M</v>
      </c>
    </row>
    <row r="409" spans="2:18" ht="12.75" thickBot="1" x14ac:dyDescent="0.25">
      <c r="B409" s="27" t="s">
        <v>12</v>
      </c>
      <c r="C409" s="28" t="s">
        <v>42</v>
      </c>
      <c r="D409" s="28" t="s">
        <v>14</v>
      </c>
      <c r="E409" s="187" t="s">
        <v>15</v>
      </c>
      <c r="F409" s="187"/>
      <c r="G409" s="28" t="s">
        <v>17</v>
      </c>
      <c r="H409" s="28" t="s">
        <v>43</v>
      </c>
      <c r="I409" s="29" t="s">
        <v>19</v>
      </c>
      <c r="P409" s="31" t="s">
        <v>44</v>
      </c>
      <c r="R409" s="42" t="s">
        <v>45</v>
      </c>
    </row>
    <row r="410" spans="2:18" x14ac:dyDescent="0.2">
      <c r="B410" s="32">
        <v>1</v>
      </c>
      <c r="C410" s="36" t="s">
        <v>46</v>
      </c>
      <c r="D410" s="36" t="s">
        <v>47</v>
      </c>
      <c r="E410" s="189">
        <v>0.1</v>
      </c>
      <c r="F410" s="189"/>
      <c r="G410" s="38"/>
      <c r="H410" s="58">
        <f>+I408*E410</f>
        <v>3000</v>
      </c>
      <c r="I410" s="39"/>
    </row>
    <row r="411" spans="2:18" ht="24" x14ac:dyDescent="0.2">
      <c r="B411" s="43">
        <v>2</v>
      </c>
      <c r="C411" s="42" t="s">
        <v>48</v>
      </c>
      <c r="D411" s="42" t="s">
        <v>10</v>
      </c>
      <c r="E411" s="181">
        <v>1</v>
      </c>
      <c r="F411" s="181"/>
      <c r="G411" s="49">
        <f>250000/5*0.1</f>
        <v>5000</v>
      </c>
      <c r="H411" s="49">
        <f>+E411*G411</f>
        <v>5000</v>
      </c>
      <c r="I411" s="44"/>
      <c r="J411" s="59"/>
      <c r="K411" s="31" t="s">
        <v>49</v>
      </c>
    </row>
    <row r="412" spans="2:18" ht="12.75" thickBot="1" x14ac:dyDescent="0.25">
      <c r="B412" s="43">
        <v>3</v>
      </c>
      <c r="C412" s="42" t="s">
        <v>96</v>
      </c>
      <c r="D412" s="42" t="s">
        <v>10</v>
      </c>
      <c r="E412" s="181">
        <v>0.05</v>
      </c>
      <c r="F412" s="181"/>
      <c r="G412" s="49">
        <v>300000</v>
      </c>
      <c r="H412" s="49">
        <f>+E412*G412</f>
        <v>15000</v>
      </c>
      <c r="I412" s="44"/>
      <c r="K412" s="36">
        <f>N405/Q408</f>
        <v>100</v>
      </c>
      <c r="L412" s="42" t="s">
        <v>45</v>
      </c>
      <c r="M412" s="42">
        <v>8</v>
      </c>
      <c r="N412" s="24" t="s">
        <v>45</v>
      </c>
    </row>
    <row r="413" spans="2:18" ht="12.75" thickBot="1" x14ac:dyDescent="0.25">
      <c r="B413" s="51">
        <v>4</v>
      </c>
      <c r="C413" s="24"/>
      <c r="D413" s="24"/>
      <c r="E413" s="178" t="s">
        <v>28</v>
      </c>
      <c r="F413" s="178" t="s">
        <v>28</v>
      </c>
      <c r="G413" s="53"/>
      <c r="H413" s="53" t="s">
        <v>28</v>
      </c>
      <c r="I413" s="54">
        <f>ROUND(SUM(H410:H413),0)</f>
        <v>23000</v>
      </c>
      <c r="K413" s="42">
        <v>1</v>
      </c>
      <c r="L413" s="50" t="str">
        <f>+F391</f>
        <v>M</v>
      </c>
      <c r="M413" s="60" t="s">
        <v>50</v>
      </c>
      <c r="N413" s="61">
        <f>+K413*M412/K412</f>
        <v>0.08</v>
      </c>
      <c r="O413" s="62" t="str">
        <f>+O405</f>
        <v>M</v>
      </c>
      <c r="P413" s="63" t="s">
        <v>51</v>
      </c>
    </row>
    <row r="414" spans="2:18" ht="12.75" thickBot="1" x14ac:dyDescent="0.25">
      <c r="B414" s="64"/>
      <c r="C414" s="65" t="s">
        <v>52</v>
      </c>
      <c r="D414" s="66"/>
      <c r="E414" s="179"/>
      <c r="F414" s="179"/>
      <c r="G414" s="67"/>
      <c r="H414" s="68" t="s">
        <v>28</v>
      </c>
      <c r="I414" s="69">
        <f>+ROUND(I403+I408+I413,0)</f>
        <v>71000</v>
      </c>
    </row>
    <row r="415" spans="2:18" x14ac:dyDescent="0.2">
      <c r="B415" s="70"/>
      <c r="C415" s="14"/>
      <c r="G415" s="71"/>
      <c r="H415" s="72"/>
      <c r="I415" s="73"/>
    </row>
    <row r="416" spans="2:18" x14ac:dyDescent="0.2">
      <c r="B416" s="74"/>
      <c r="C416" s="75"/>
      <c r="D416" s="14"/>
      <c r="E416" s="14"/>
      <c r="F416" s="14"/>
      <c r="G416" s="14"/>
      <c r="I416" s="76"/>
      <c r="K416" s="1" t="s">
        <v>53</v>
      </c>
      <c r="O416" s="1">
        <v>5</v>
      </c>
      <c r="P416" s="1" t="s">
        <v>55</v>
      </c>
    </row>
    <row r="417" spans="2:9" x14ac:dyDescent="0.2">
      <c r="B417" s="74"/>
      <c r="C417" s="77"/>
      <c r="F417" s="14"/>
      <c r="G417" s="14"/>
      <c r="I417" s="78"/>
    </row>
    <row r="418" spans="2:9" x14ac:dyDescent="0.2">
      <c r="B418" s="70"/>
      <c r="C418" s="14"/>
      <c r="F418" s="14"/>
      <c r="G418" s="14"/>
      <c r="I418" s="78"/>
    </row>
    <row r="419" spans="2:9" x14ac:dyDescent="0.2">
      <c r="B419" s="70"/>
      <c r="C419" s="79" t="s">
        <v>56</v>
      </c>
      <c r="F419" s="14"/>
      <c r="G419" s="14"/>
      <c r="I419" s="78"/>
    </row>
    <row r="420" spans="2:9" ht="12.75" thickBot="1" x14ac:dyDescent="0.25">
      <c r="B420" s="80"/>
      <c r="C420" s="81" t="s">
        <v>57</v>
      </c>
      <c r="D420" s="82"/>
      <c r="E420" s="82"/>
      <c r="F420" s="83"/>
      <c r="G420" s="83"/>
      <c r="H420" s="82"/>
      <c r="I420" s="84"/>
    </row>
    <row r="423" spans="2:9" ht="12.75" thickBot="1" x14ac:dyDescent="0.25"/>
    <row r="424" spans="2:9" ht="12.75" x14ac:dyDescent="0.2">
      <c r="B424" s="2"/>
      <c r="C424" s="3"/>
      <c r="D424" s="192" t="s">
        <v>0</v>
      </c>
      <c r="E424" s="193"/>
      <c r="F424" s="193"/>
      <c r="G424" s="193"/>
      <c r="H424" s="193"/>
      <c r="I424" s="194"/>
    </row>
    <row r="425" spans="2:9" ht="12.75" x14ac:dyDescent="0.2">
      <c r="B425" s="4"/>
      <c r="C425" s="5"/>
      <c r="D425" s="195"/>
      <c r="E425" s="196"/>
      <c r="F425" s="196"/>
      <c r="G425" s="196"/>
      <c r="H425" s="196"/>
      <c r="I425" s="197"/>
    </row>
    <row r="426" spans="2:9" ht="12.75" x14ac:dyDescent="0.2">
      <c r="B426" s="4"/>
      <c r="C426" s="5"/>
      <c r="D426" s="195"/>
      <c r="E426" s="196"/>
      <c r="F426" s="196"/>
      <c r="G426" s="196"/>
      <c r="H426" s="196"/>
      <c r="I426" s="197"/>
    </row>
    <row r="427" spans="2:9" ht="12.75" x14ac:dyDescent="0.2">
      <c r="B427" s="4"/>
      <c r="C427" s="5"/>
      <c r="D427" s="6" t="s">
        <v>1</v>
      </c>
      <c r="E427" s="7"/>
      <c r="F427" s="7"/>
      <c r="G427" s="7"/>
      <c r="H427" s="7"/>
      <c r="I427" s="5"/>
    </row>
    <row r="428" spans="2:9" ht="12.75" x14ac:dyDescent="0.2">
      <c r="B428" s="4"/>
      <c r="C428" s="5"/>
      <c r="D428" s="6" t="s">
        <v>2</v>
      </c>
      <c r="E428" s="7"/>
      <c r="F428" s="7"/>
      <c r="G428" s="7"/>
      <c r="H428" s="7"/>
      <c r="I428" s="5"/>
    </row>
    <row r="429" spans="2:9" ht="21" thickBot="1" x14ac:dyDescent="0.25">
      <c r="B429" s="8"/>
      <c r="C429" s="9"/>
      <c r="D429" s="10" t="s">
        <v>3</v>
      </c>
      <c r="E429" s="11"/>
      <c r="F429" s="11"/>
      <c r="G429" s="11"/>
      <c r="H429" s="11"/>
      <c r="I429" s="12"/>
    </row>
    <row r="430" spans="2:9" x14ac:dyDescent="0.2">
      <c r="B430" s="13"/>
      <c r="C430" s="14"/>
      <c r="D430" s="14"/>
      <c r="E430" s="14"/>
      <c r="F430" s="14"/>
      <c r="G430" s="14"/>
      <c r="I430" s="15"/>
    </row>
    <row r="431" spans="2:9" ht="12.75" thickBot="1" x14ac:dyDescent="0.25">
      <c r="B431" s="190" t="s">
        <v>4</v>
      </c>
      <c r="C431" s="191"/>
      <c r="D431" s="16"/>
      <c r="E431" s="16"/>
      <c r="F431" s="17"/>
      <c r="G431" s="17"/>
      <c r="H431" s="16"/>
      <c r="I431" s="18"/>
    </row>
    <row r="432" spans="2:9" x14ac:dyDescent="0.2">
      <c r="B432" s="182" t="s">
        <v>5</v>
      </c>
      <c r="C432" s="183"/>
      <c r="D432" s="183"/>
      <c r="E432" s="183"/>
      <c r="F432" s="183"/>
      <c r="G432" s="183"/>
      <c r="H432" s="183"/>
      <c r="I432" s="184"/>
    </row>
    <row r="433" spans="2:18" x14ac:dyDescent="0.2">
      <c r="B433" s="85" t="s">
        <v>6</v>
      </c>
      <c r="C433" s="85" t="s">
        <v>7</v>
      </c>
      <c r="D433" s="185"/>
      <c r="E433" s="185"/>
      <c r="F433" s="85" t="s">
        <v>8</v>
      </c>
      <c r="G433" s="42"/>
      <c r="H433" s="85" t="s">
        <v>9</v>
      </c>
      <c r="I433" s="42"/>
    </row>
    <row r="434" spans="2:18" ht="101.45" customHeight="1" thickBot="1" x14ac:dyDescent="0.25">
      <c r="B434" s="23" t="s">
        <v>132</v>
      </c>
      <c r="C434" s="198" t="s">
        <v>154</v>
      </c>
      <c r="D434" s="198"/>
      <c r="E434" s="198"/>
      <c r="F434" s="23" t="s">
        <v>14</v>
      </c>
      <c r="G434" s="24"/>
      <c r="H434" s="25"/>
      <c r="I434" s="24"/>
      <c r="J434" s="26" t="s">
        <v>11</v>
      </c>
    </row>
    <row r="435" spans="2:18" ht="23.25" thickBot="1" x14ac:dyDescent="0.25">
      <c r="B435" s="27" t="s">
        <v>12</v>
      </c>
      <c r="C435" s="28" t="s">
        <v>13</v>
      </c>
      <c r="D435" s="28" t="s">
        <v>14</v>
      </c>
      <c r="E435" s="28" t="s">
        <v>15</v>
      </c>
      <c r="F435" s="28" t="s">
        <v>16</v>
      </c>
      <c r="G435" s="28" t="s">
        <v>17</v>
      </c>
      <c r="H435" s="28" t="s">
        <v>18</v>
      </c>
      <c r="I435" s="29" t="s">
        <v>19</v>
      </c>
      <c r="J435" s="30"/>
      <c r="K435" s="31" t="s">
        <v>20</v>
      </c>
      <c r="L435" s="31" t="s">
        <v>21</v>
      </c>
      <c r="M435" s="31" t="s">
        <v>22</v>
      </c>
      <c r="N435" s="31"/>
      <c r="O435" s="31"/>
      <c r="P435" s="31"/>
      <c r="Q435" s="31" t="s">
        <v>23</v>
      </c>
      <c r="R435" s="31"/>
    </row>
    <row r="436" spans="2:18" ht="24" x14ac:dyDescent="0.2">
      <c r="B436" s="32">
        <v>1</v>
      </c>
      <c r="C436" s="33" t="s">
        <v>134</v>
      </c>
      <c r="D436" s="151" t="s">
        <v>14</v>
      </c>
      <c r="E436" s="152">
        <v>1</v>
      </c>
      <c r="F436" s="36"/>
      <c r="G436" s="163">
        <v>500000</v>
      </c>
      <c r="H436" s="38">
        <f>G436</f>
        <v>500000</v>
      </c>
      <c r="I436" s="39"/>
      <c r="K436" s="40">
        <v>0</v>
      </c>
      <c r="L436" s="41">
        <f>+K436*0.19</f>
        <v>0</v>
      </c>
      <c r="M436" s="41">
        <f>+K436+L436</f>
        <v>0</v>
      </c>
      <c r="N436" s="31" t="s">
        <v>24</v>
      </c>
      <c r="O436" s="42">
        <v>1.25</v>
      </c>
      <c r="P436" s="31" t="s">
        <v>25</v>
      </c>
      <c r="Q436" s="42">
        <v>1</v>
      </c>
      <c r="R436" s="42" t="str">
        <f>+F434</f>
        <v>UN</v>
      </c>
    </row>
    <row r="437" spans="2:18" x14ac:dyDescent="0.2">
      <c r="B437" s="43">
        <v>2</v>
      </c>
      <c r="C437" s="33" t="s">
        <v>135</v>
      </c>
      <c r="D437" s="151" t="s">
        <v>14</v>
      </c>
      <c r="E437" s="152">
        <v>1</v>
      </c>
      <c r="F437" s="42"/>
      <c r="G437" s="164">
        <v>100000</v>
      </c>
      <c r="H437" s="38">
        <f>G437</f>
        <v>100000</v>
      </c>
      <c r="I437" s="44"/>
      <c r="N437" s="1" t="s">
        <v>27</v>
      </c>
      <c r="P437" s="1" t="str">
        <f>+F434</f>
        <v>UN</v>
      </c>
    </row>
    <row r="438" spans="2:18" x14ac:dyDescent="0.2">
      <c r="B438" s="43">
        <v>3</v>
      </c>
      <c r="C438" s="42" t="s">
        <v>136</v>
      </c>
      <c r="D438" s="34" t="s">
        <v>14</v>
      </c>
      <c r="E438" s="152">
        <v>1</v>
      </c>
      <c r="F438" s="42"/>
      <c r="G438" s="165">
        <v>20000</v>
      </c>
      <c r="H438" s="38">
        <f>G438</f>
        <v>20000</v>
      </c>
      <c r="I438" s="44"/>
      <c r="J438" s="46"/>
      <c r="K438" s="31"/>
      <c r="L438" s="31"/>
      <c r="M438" s="31"/>
      <c r="N438" s="31"/>
      <c r="O438" s="31"/>
      <c r="P438" s="31"/>
      <c r="Q438" s="31"/>
      <c r="R438" s="31"/>
    </row>
    <row r="439" spans="2:18" ht="24" x14ac:dyDescent="0.2">
      <c r="B439" s="43">
        <v>4</v>
      </c>
      <c r="C439" s="31" t="s">
        <v>137</v>
      </c>
      <c r="D439" s="34" t="s">
        <v>14</v>
      </c>
      <c r="E439" s="152">
        <v>3</v>
      </c>
      <c r="F439" s="42"/>
      <c r="G439" s="165">
        <v>10000</v>
      </c>
      <c r="H439" s="38">
        <f>G439*E439</f>
        <v>30000</v>
      </c>
      <c r="I439" s="44"/>
      <c r="K439" s="40"/>
      <c r="L439" s="41"/>
      <c r="M439" s="41"/>
      <c r="N439" s="31"/>
      <c r="O439" s="42"/>
      <c r="P439" s="31"/>
      <c r="Q439" s="42"/>
      <c r="R439" s="42"/>
    </row>
    <row r="440" spans="2:18" ht="24" x14ac:dyDescent="0.2">
      <c r="B440" s="43">
        <v>5</v>
      </c>
      <c r="C440" s="31" t="s">
        <v>138</v>
      </c>
      <c r="D440" s="42" t="s">
        <v>14</v>
      </c>
      <c r="E440" s="47">
        <v>10</v>
      </c>
      <c r="F440" s="42" t="s">
        <v>28</v>
      </c>
      <c r="G440" s="49">
        <v>35000</v>
      </c>
      <c r="H440" s="38">
        <f>G440*E440</f>
        <v>350000</v>
      </c>
      <c r="I440" s="44"/>
    </row>
    <row r="441" spans="2:18" x14ac:dyDescent="0.2">
      <c r="B441" s="43">
        <v>6</v>
      </c>
      <c r="C441" s="42" t="s">
        <v>139</v>
      </c>
      <c r="D441" s="42" t="s">
        <v>14</v>
      </c>
      <c r="E441" s="47">
        <v>4</v>
      </c>
      <c r="F441" s="42" t="s">
        <v>28</v>
      </c>
      <c r="G441" s="49">
        <v>56000</v>
      </c>
      <c r="H441" s="38">
        <f>G441*E441</f>
        <v>224000</v>
      </c>
      <c r="I441" s="44"/>
    </row>
    <row r="442" spans="2:18" x14ac:dyDescent="0.2">
      <c r="B442" s="43">
        <v>7</v>
      </c>
      <c r="C442" s="42" t="s">
        <v>140</v>
      </c>
      <c r="D442" s="42" t="s">
        <v>10</v>
      </c>
      <c r="E442" s="47">
        <v>1</v>
      </c>
      <c r="F442" s="42" t="s">
        <v>28</v>
      </c>
      <c r="G442" s="49">
        <v>180000</v>
      </c>
      <c r="H442" s="38">
        <f>G442*E442</f>
        <v>180000</v>
      </c>
      <c r="I442" s="44"/>
    </row>
    <row r="443" spans="2:18" x14ac:dyDescent="0.2">
      <c r="B443" s="51">
        <v>8</v>
      </c>
      <c r="C443" s="42" t="s">
        <v>110</v>
      </c>
      <c r="D443" s="42" t="s">
        <v>10</v>
      </c>
      <c r="E443" s="47">
        <v>12</v>
      </c>
      <c r="F443" s="42" t="s">
        <v>28</v>
      </c>
      <c r="G443" s="49">
        <v>6000</v>
      </c>
      <c r="H443" s="38">
        <f t="shared" ref="H443" si="6">G443*E443</f>
        <v>72000</v>
      </c>
      <c r="I443" s="44"/>
    </row>
    <row r="444" spans="2:18" x14ac:dyDescent="0.2">
      <c r="B444" s="51">
        <v>9</v>
      </c>
      <c r="C444" s="42" t="s">
        <v>28</v>
      </c>
      <c r="D444" s="42" t="s">
        <v>28</v>
      </c>
      <c r="E444" s="47"/>
      <c r="F444" s="42" t="s">
        <v>28</v>
      </c>
      <c r="G444" s="49" t="s">
        <v>28</v>
      </c>
      <c r="H444" s="38"/>
      <c r="I444" s="44"/>
    </row>
    <row r="445" spans="2:18" x14ac:dyDescent="0.2">
      <c r="B445" s="51">
        <v>10</v>
      </c>
      <c r="C445" s="42" t="s">
        <v>28</v>
      </c>
      <c r="D445" s="42" t="s">
        <v>28</v>
      </c>
      <c r="E445" s="47" t="s">
        <v>28</v>
      </c>
      <c r="F445" s="42" t="s">
        <v>28</v>
      </c>
      <c r="G445" s="49" t="s">
        <v>28</v>
      </c>
      <c r="H445" s="38"/>
      <c r="I445" s="44"/>
    </row>
    <row r="446" spans="2:18" ht="12.75" thickBot="1" x14ac:dyDescent="0.25">
      <c r="B446" s="51">
        <v>11</v>
      </c>
      <c r="C446" s="24"/>
      <c r="D446" s="24"/>
      <c r="E446" s="52" t="s">
        <v>28</v>
      </c>
      <c r="F446" s="24" t="s">
        <v>28</v>
      </c>
      <c r="G446" s="53" t="s">
        <v>28</v>
      </c>
      <c r="H446" s="38"/>
      <c r="I446" s="54">
        <f>SUM(H436:H446)</f>
        <v>1476000</v>
      </c>
      <c r="J446" s="31" t="s">
        <v>29</v>
      </c>
    </row>
    <row r="447" spans="2:18" ht="132.75" thickBot="1" x14ac:dyDescent="0.25">
      <c r="B447" s="27" t="s">
        <v>12</v>
      </c>
      <c r="C447" s="28" t="s">
        <v>30</v>
      </c>
      <c r="D447" s="28" t="s">
        <v>14</v>
      </c>
      <c r="E447" s="187" t="s">
        <v>15</v>
      </c>
      <c r="F447" s="187"/>
      <c r="G447" s="28" t="s">
        <v>31</v>
      </c>
      <c r="H447" s="28" t="s">
        <v>32</v>
      </c>
      <c r="I447" s="29" t="s">
        <v>19</v>
      </c>
      <c r="J447" s="26" t="str">
        <f>+C434</f>
        <v xml:space="preserve">Suministro e instalación de tablero tipo enchufable Trifásico 150A, 24Circuitos con totalizador de de 120A, se debe conectar a la acometida existente, incluye tubo de 2" EMT curva, incluye terminal EMT de 2" y unión EMT de 2", suministro de 10 interruptores tipo enchufables de 1x20A y cuatro protección doble 2x40A para aire acondicionado, incluye todos los accesorios de la instalación </v>
      </c>
      <c r="K447" s="31"/>
      <c r="L447" s="31"/>
      <c r="M447" s="31"/>
      <c r="N447" s="31" t="s">
        <v>33</v>
      </c>
      <c r="O447" s="31" t="s">
        <v>34</v>
      </c>
    </row>
    <row r="448" spans="2:18" x14ac:dyDescent="0.2">
      <c r="B448" s="32">
        <v>1</v>
      </c>
      <c r="C448" s="36" t="s">
        <v>89</v>
      </c>
      <c r="D448" s="36" t="s">
        <v>35</v>
      </c>
      <c r="E448" s="188">
        <v>0.3</v>
      </c>
      <c r="F448" s="188"/>
      <c r="G448" s="55">
        <v>300000</v>
      </c>
      <c r="H448" s="154">
        <f>G448*E448</f>
        <v>90000</v>
      </c>
      <c r="I448" s="39"/>
      <c r="J448" s="42"/>
      <c r="K448" s="42"/>
      <c r="L448" s="42"/>
      <c r="M448" s="42"/>
      <c r="N448" s="42">
        <v>1</v>
      </c>
      <c r="O448" s="42" t="str">
        <f>+F434</f>
        <v>UN</v>
      </c>
    </row>
    <row r="449" spans="2:18" x14ac:dyDescent="0.2">
      <c r="B449" s="43">
        <v>2</v>
      </c>
      <c r="C449" s="33"/>
      <c r="D449" s="36"/>
      <c r="E449" s="185"/>
      <c r="F449" s="185"/>
      <c r="G449" s="56"/>
      <c r="H449" s="38"/>
      <c r="I449" s="44"/>
    </row>
    <row r="450" spans="2:18" ht="168" x14ac:dyDescent="0.2">
      <c r="B450" s="43">
        <v>3</v>
      </c>
      <c r="C450" s="42" t="s">
        <v>28</v>
      </c>
      <c r="D450" s="42" t="s">
        <v>28</v>
      </c>
      <c r="E450" s="185" t="s">
        <v>36</v>
      </c>
      <c r="F450" s="185" t="s">
        <v>28</v>
      </c>
      <c r="G450" s="49" t="s">
        <v>28</v>
      </c>
      <c r="H450" s="49" t="s">
        <v>28</v>
      </c>
      <c r="I450" s="44"/>
      <c r="K450" s="31" t="str">
        <f>+J447</f>
        <v xml:space="preserve">Suministro e instalación de tablero tipo enchufable Trifásico 150A, 24Circuitos con totalizador de de 120A, se debe conectar a la acometida existente, incluye tubo de 2" EMT curva, incluye terminal EMT de 2" y unión EMT de 2", suministro de 10 interruptores tipo enchufables de 1x20A y cuatro protección doble 2x40A para aire acondicionado, incluye todos los accesorios de la instalación </v>
      </c>
      <c r="L450" s="31"/>
      <c r="M450" s="31" t="s">
        <v>37</v>
      </c>
      <c r="N450" s="31"/>
      <c r="O450" s="31" t="s">
        <v>38</v>
      </c>
      <c r="P450" s="31"/>
      <c r="Q450" s="31" t="s">
        <v>39</v>
      </c>
      <c r="R450" s="31"/>
    </row>
    <row r="451" spans="2:18" ht="12.75" thickBot="1" x14ac:dyDescent="0.25">
      <c r="B451" s="51">
        <v>4</v>
      </c>
      <c r="C451" s="24" t="s">
        <v>28</v>
      </c>
      <c r="D451" s="24" t="s">
        <v>28</v>
      </c>
      <c r="E451" s="178" t="s">
        <v>28</v>
      </c>
      <c r="F451" s="178" t="s">
        <v>28</v>
      </c>
      <c r="G451" s="53" t="s">
        <v>36</v>
      </c>
      <c r="H451" s="57" t="s">
        <v>28</v>
      </c>
      <c r="I451" s="54">
        <f>ROUND(SUM(H448:H451),0)</f>
        <v>90000</v>
      </c>
      <c r="K451" s="42">
        <v>1</v>
      </c>
      <c r="L451" s="50" t="str">
        <f>+O448</f>
        <v>UN</v>
      </c>
      <c r="M451" s="42">
        <v>600</v>
      </c>
      <c r="N451" s="31" t="s">
        <v>40</v>
      </c>
      <c r="O451" s="50">
        <v>0.01</v>
      </c>
      <c r="P451" s="31" t="s">
        <v>41</v>
      </c>
      <c r="Q451" s="50">
        <f>+K451*O451</f>
        <v>0.01</v>
      </c>
      <c r="R451" s="50" t="str">
        <f>+O448</f>
        <v>UN</v>
      </c>
    </row>
    <row r="452" spans="2:18" ht="12.75" thickBot="1" x14ac:dyDescent="0.25">
      <c r="B452" s="27" t="s">
        <v>12</v>
      </c>
      <c r="C452" s="28" t="s">
        <v>42</v>
      </c>
      <c r="D452" s="28" t="s">
        <v>14</v>
      </c>
      <c r="E452" s="187" t="s">
        <v>15</v>
      </c>
      <c r="F452" s="187"/>
      <c r="G452" s="28" t="s">
        <v>17</v>
      </c>
      <c r="H452" s="28" t="s">
        <v>43</v>
      </c>
      <c r="I452" s="29" t="s">
        <v>19</v>
      </c>
      <c r="P452" s="31" t="s">
        <v>44</v>
      </c>
      <c r="R452" s="42" t="s">
        <v>45</v>
      </c>
    </row>
    <row r="453" spans="2:18" x14ac:dyDescent="0.2">
      <c r="B453" s="32">
        <v>1</v>
      </c>
      <c r="C453" s="36" t="s">
        <v>46</v>
      </c>
      <c r="D453" s="36" t="s">
        <v>47</v>
      </c>
      <c r="E453" s="189">
        <v>0.2</v>
      </c>
      <c r="F453" s="189"/>
      <c r="G453" s="38"/>
      <c r="H453" s="58">
        <f>+I451*E453</f>
        <v>18000</v>
      </c>
      <c r="I453" s="39"/>
    </row>
    <row r="454" spans="2:18" ht="24" x14ac:dyDescent="0.2">
      <c r="B454" s="43">
        <v>2</v>
      </c>
      <c r="C454" s="42" t="s">
        <v>48</v>
      </c>
      <c r="D454" s="42" t="s">
        <v>10</v>
      </c>
      <c r="E454" s="181">
        <v>1</v>
      </c>
      <c r="F454" s="181"/>
      <c r="G454" s="49">
        <v>30000</v>
      </c>
      <c r="H454" s="49">
        <f>+E454*G454</f>
        <v>30000</v>
      </c>
      <c r="I454" s="44"/>
      <c r="J454" s="59"/>
      <c r="K454" s="31" t="s">
        <v>49</v>
      </c>
    </row>
    <row r="455" spans="2:18" ht="12.75" thickBot="1" x14ac:dyDescent="0.25">
      <c r="B455" s="43">
        <v>3</v>
      </c>
      <c r="C455" s="42"/>
      <c r="D455" s="42"/>
      <c r="E455" s="205"/>
      <c r="F455" s="206"/>
      <c r="G455" s="49"/>
      <c r="H455" s="49"/>
      <c r="I455" s="44"/>
      <c r="K455" s="36">
        <f>N448/Q451</f>
        <v>100</v>
      </c>
      <c r="L455" s="42" t="s">
        <v>45</v>
      </c>
      <c r="M455" s="42">
        <v>8</v>
      </c>
      <c r="N455" s="24" t="s">
        <v>45</v>
      </c>
    </row>
    <row r="456" spans="2:18" ht="12.75" thickBot="1" x14ac:dyDescent="0.25">
      <c r="B456" s="51">
        <v>4</v>
      </c>
      <c r="C456" s="24"/>
      <c r="D456" s="24"/>
      <c r="E456" s="178" t="s">
        <v>28</v>
      </c>
      <c r="F456" s="178" t="s">
        <v>28</v>
      </c>
      <c r="G456" s="53"/>
      <c r="H456" s="53" t="s">
        <v>28</v>
      </c>
      <c r="I456" s="54">
        <f>ROUND(SUM(H453:H456),0)</f>
        <v>48000</v>
      </c>
      <c r="K456" s="42">
        <v>1</v>
      </c>
      <c r="L456" s="50" t="str">
        <f>+F434</f>
        <v>UN</v>
      </c>
      <c r="M456" s="60" t="s">
        <v>50</v>
      </c>
      <c r="N456" s="61">
        <f>+K456*M455/K455</f>
        <v>0.08</v>
      </c>
      <c r="O456" s="62" t="str">
        <f>+O448</f>
        <v>UN</v>
      </c>
      <c r="P456" s="63" t="s">
        <v>51</v>
      </c>
    </row>
    <row r="457" spans="2:18" ht="12.75" thickBot="1" x14ac:dyDescent="0.25">
      <c r="B457" s="64"/>
      <c r="C457" s="65" t="s">
        <v>52</v>
      </c>
      <c r="D457" s="66"/>
      <c r="E457" s="179"/>
      <c r="F457" s="179"/>
      <c r="G457" s="67"/>
      <c r="H457" s="68" t="s">
        <v>28</v>
      </c>
      <c r="I457" s="69">
        <f>+ROUND(I446+I451+I456,0)</f>
        <v>1614000</v>
      </c>
    </row>
    <row r="458" spans="2:18" x14ac:dyDescent="0.2">
      <c r="B458" s="70"/>
      <c r="C458" s="14"/>
      <c r="G458" s="71"/>
      <c r="H458" s="72"/>
      <c r="I458" s="73"/>
    </row>
    <row r="459" spans="2:18" x14ac:dyDescent="0.2">
      <c r="B459" s="74"/>
      <c r="C459" s="75"/>
      <c r="D459" s="14"/>
      <c r="E459" s="14"/>
      <c r="F459" s="14"/>
      <c r="G459" s="14"/>
      <c r="I459" s="76"/>
      <c r="K459" s="1" t="s">
        <v>53</v>
      </c>
      <c r="O459" s="1">
        <v>5</v>
      </c>
      <c r="P459" s="1" t="s">
        <v>55</v>
      </c>
    </row>
    <row r="460" spans="2:18" x14ac:dyDescent="0.2">
      <c r="B460" s="74"/>
      <c r="C460" s="77"/>
      <c r="F460" s="14"/>
      <c r="G460" s="88"/>
      <c r="I460" s="78"/>
    </row>
    <row r="461" spans="2:18" x14ac:dyDescent="0.2">
      <c r="B461" s="70"/>
      <c r="C461" s="14"/>
      <c r="F461" s="14"/>
      <c r="G461" s="14"/>
      <c r="I461" s="78"/>
    </row>
    <row r="462" spans="2:18" x14ac:dyDescent="0.2">
      <c r="B462" s="70"/>
      <c r="C462" s="79" t="s">
        <v>56</v>
      </c>
      <c r="F462" s="14"/>
      <c r="G462" s="14"/>
      <c r="I462" s="78"/>
    </row>
    <row r="463" spans="2:18" ht="12.75" thickBot="1" x14ac:dyDescent="0.25">
      <c r="B463" s="80"/>
      <c r="C463" s="81" t="s">
        <v>57</v>
      </c>
      <c r="D463" s="82"/>
      <c r="E463" s="82"/>
      <c r="F463" s="83"/>
      <c r="G463" s="83"/>
      <c r="H463" s="82"/>
      <c r="I463" s="84"/>
    </row>
    <row r="464" spans="2:18" ht="12.75" x14ac:dyDescent="0.2">
      <c r="B464" s="2"/>
      <c r="C464" s="3"/>
      <c r="D464" s="192" t="s">
        <v>0</v>
      </c>
      <c r="E464" s="193"/>
      <c r="F464" s="193"/>
      <c r="G464" s="193"/>
      <c r="H464" s="193"/>
      <c r="I464" s="194"/>
    </row>
    <row r="465" spans="2:18" ht="12.75" x14ac:dyDescent="0.2">
      <c r="B465" s="4"/>
      <c r="C465" s="5"/>
      <c r="D465" s="195"/>
      <c r="E465" s="196"/>
      <c r="F465" s="196"/>
      <c r="G465" s="196"/>
      <c r="H465" s="196"/>
      <c r="I465" s="197"/>
    </row>
    <row r="466" spans="2:18" ht="12.75" x14ac:dyDescent="0.2">
      <c r="B466" s="4"/>
      <c r="C466" s="5"/>
      <c r="D466" s="195"/>
      <c r="E466" s="196"/>
      <c r="F466" s="196"/>
      <c r="G466" s="196"/>
      <c r="H466" s="196"/>
      <c r="I466" s="197"/>
    </row>
    <row r="467" spans="2:18" ht="12.75" x14ac:dyDescent="0.2">
      <c r="B467" s="4"/>
      <c r="C467" s="5"/>
      <c r="D467" s="6" t="s">
        <v>1</v>
      </c>
      <c r="E467" s="7"/>
      <c r="F467" s="7"/>
      <c r="G467" s="7"/>
      <c r="H467" s="7"/>
      <c r="I467" s="5"/>
    </row>
    <row r="468" spans="2:18" ht="12.75" x14ac:dyDescent="0.2">
      <c r="B468" s="4"/>
      <c r="C468" s="5"/>
      <c r="D468" s="6" t="s">
        <v>2</v>
      </c>
      <c r="E468" s="7"/>
      <c r="F468" s="7"/>
      <c r="G468" s="7"/>
      <c r="H468" s="7"/>
      <c r="I468" s="5"/>
    </row>
    <row r="469" spans="2:18" ht="21" thickBot="1" x14ac:dyDescent="0.25">
      <c r="B469" s="8"/>
      <c r="C469" s="9"/>
      <c r="D469" s="10" t="s">
        <v>3</v>
      </c>
      <c r="E469" s="11"/>
      <c r="F469" s="11"/>
      <c r="G469" s="11"/>
      <c r="H469" s="11"/>
      <c r="I469" s="12"/>
    </row>
    <row r="470" spans="2:18" x14ac:dyDescent="0.2">
      <c r="B470" s="13"/>
      <c r="C470" s="14"/>
      <c r="D470" s="14"/>
      <c r="E470" s="14"/>
      <c r="F470" s="14"/>
      <c r="G470" s="14"/>
      <c r="I470" s="15"/>
    </row>
    <row r="471" spans="2:18" ht="12.75" thickBot="1" x14ac:dyDescent="0.25">
      <c r="B471" s="190" t="s">
        <v>4</v>
      </c>
      <c r="C471" s="191"/>
      <c r="D471" s="16"/>
      <c r="E471" s="16"/>
      <c r="F471" s="17"/>
      <c r="G471" s="17"/>
      <c r="H471" s="16"/>
      <c r="I471" s="18"/>
    </row>
    <row r="472" spans="2:18" x14ac:dyDescent="0.2">
      <c r="B472" s="182" t="s">
        <v>5</v>
      </c>
      <c r="C472" s="183"/>
      <c r="D472" s="183"/>
      <c r="E472" s="183"/>
      <c r="F472" s="183"/>
      <c r="G472" s="183"/>
      <c r="H472" s="183"/>
      <c r="I472" s="184"/>
    </row>
    <row r="473" spans="2:18" x14ac:dyDescent="0.2">
      <c r="B473" s="85" t="s">
        <v>6</v>
      </c>
      <c r="C473" s="85" t="s">
        <v>7</v>
      </c>
      <c r="D473" s="185"/>
      <c r="E473" s="185"/>
      <c r="F473" s="85" t="s">
        <v>8</v>
      </c>
      <c r="G473" s="42"/>
      <c r="H473" s="85" t="s">
        <v>9</v>
      </c>
      <c r="I473" s="42"/>
    </row>
    <row r="474" spans="2:18" ht="138.75" customHeight="1" thickBot="1" x14ac:dyDescent="0.25">
      <c r="B474" s="23" t="s">
        <v>143</v>
      </c>
      <c r="C474" s="198" t="s">
        <v>144</v>
      </c>
      <c r="D474" s="198"/>
      <c r="E474" s="198"/>
      <c r="F474" s="23" t="s">
        <v>112</v>
      </c>
      <c r="G474" s="24"/>
      <c r="H474" s="25"/>
      <c r="I474" s="24"/>
      <c r="J474" s="26" t="s">
        <v>11</v>
      </c>
    </row>
    <row r="475" spans="2:18" ht="23.25" thickBot="1" x14ac:dyDescent="0.25">
      <c r="B475" s="27" t="s">
        <v>12</v>
      </c>
      <c r="C475" s="28" t="s">
        <v>13</v>
      </c>
      <c r="D475" s="28" t="s">
        <v>14</v>
      </c>
      <c r="E475" s="28" t="s">
        <v>15</v>
      </c>
      <c r="F475" s="28" t="s">
        <v>16</v>
      </c>
      <c r="G475" s="28" t="s">
        <v>17</v>
      </c>
      <c r="H475" s="28" t="s">
        <v>18</v>
      </c>
      <c r="I475" s="29" t="s">
        <v>19</v>
      </c>
      <c r="J475" s="30"/>
      <c r="K475" s="31" t="s">
        <v>20</v>
      </c>
      <c r="L475" s="31" t="s">
        <v>21</v>
      </c>
      <c r="M475" s="31" t="s">
        <v>22</v>
      </c>
      <c r="N475" s="31"/>
      <c r="O475" s="31"/>
      <c r="P475" s="31"/>
      <c r="Q475" s="31" t="s">
        <v>23</v>
      </c>
      <c r="R475" s="31"/>
    </row>
    <row r="476" spans="2:18" ht="24" x14ac:dyDescent="0.2">
      <c r="B476" s="32">
        <v>1</v>
      </c>
      <c r="C476" s="33" t="s">
        <v>145</v>
      </c>
      <c r="D476" s="34" t="s">
        <v>112</v>
      </c>
      <c r="E476" s="35">
        <v>1</v>
      </c>
      <c r="F476" s="36"/>
      <c r="G476" s="86">
        <v>1200</v>
      </c>
      <c r="H476" s="49">
        <f>G476*E476</f>
        <v>1200</v>
      </c>
      <c r="I476" s="39"/>
      <c r="K476" s="40">
        <v>0</v>
      </c>
      <c r="L476" s="41">
        <f>+K476*0.19</f>
        <v>0</v>
      </c>
      <c r="M476" s="41">
        <f>+K476+L476</f>
        <v>0</v>
      </c>
      <c r="N476" s="31" t="s">
        <v>24</v>
      </c>
      <c r="O476" s="42">
        <v>1.25</v>
      </c>
      <c r="P476" s="31" t="s">
        <v>25</v>
      </c>
      <c r="Q476" s="42">
        <v>1</v>
      </c>
      <c r="R476" s="42" t="str">
        <f>+F474</f>
        <v>ml</v>
      </c>
    </row>
    <row r="477" spans="2:18" ht="14.25" x14ac:dyDescent="0.2">
      <c r="B477" s="43">
        <v>2</v>
      </c>
      <c r="C477" s="42" t="s">
        <v>146</v>
      </c>
      <c r="D477" s="42" t="s">
        <v>112</v>
      </c>
      <c r="E477" s="47">
        <v>1</v>
      </c>
      <c r="F477" s="42"/>
      <c r="G477" s="48">
        <v>12000</v>
      </c>
      <c r="H477" s="49">
        <f t="shared" ref="H477" si="7">G477*E477</f>
        <v>12000</v>
      </c>
      <c r="I477" s="44"/>
      <c r="N477" s="1" t="s">
        <v>27</v>
      </c>
      <c r="P477" s="1" t="str">
        <f>+F474</f>
        <v>ml</v>
      </c>
    </row>
    <row r="478" spans="2:18" ht="24" x14ac:dyDescent="0.2">
      <c r="B478" s="43">
        <v>3</v>
      </c>
      <c r="C478" s="31" t="s">
        <v>147</v>
      </c>
      <c r="D478" s="42" t="s">
        <v>112</v>
      </c>
      <c r="E478" s="47">
        <v>1</v>
      </c>
      <c r="F478" s="42"/>
      <c r="G478" s="48">
        <v>12000</v>
      </c>
      <c r="H478" s="49">
        <f t="shared" ref="H478" si="8">G478*E478</f>
        <v>12000</v>
      </c>
      <c r="I478" s="44"/>
      <c r="J478" s="46"/>
      <c r="K478" s="31"/>
      <c r="L478" s="31"/>
      <c r="M478" s="31"/>
      <c r="N478" s="31"/>
      <c r="O478" s="31"/>
      <c r="P478" s="31"/>
      <c r="Q478" s="31"/>
      <c r="R478" s="31"/>
    </row>
    <row r="479" spans="2:18" x14ac:dyDescent="0.2">
      <c r="B479" s="43">
        <v>4</v>
      </c>
      <c r="C479" s="33" t="s">
        <v>148</v>
      </c>
      <c r="D479" s="151" t="s">
        <v>14</v>
      </c>
      <c r="E479" s="152">
        <v>1</v>
      </c>
      <c r="F479" s="42"/>
      <c r="G479" s="164">
        <f>80000/3</f>
        <v>26666.666666666668</v>
      </c>
      <c r="H479" s="38">
        <f>G479</f>
        <v>26666.666666666668</v>
      </c>
      <c r="I479" s="44"/>
      <c r="K479" s="40"/>
      <c r="L479" s="41"/>
      <c r="M479" s="41"/>
      <c r="N479" s="31"/>
      <c r="O479" s="42"/>
      <c r="P479" s="31"/>
      <c r="Q479" s="42"/>
      <c r="R479" s="42"/>
    </row>
    <row r="480" spans="2:18" x14ac:dyDescent="0.2">
      <c r="B480" s="43">
        <v>5</v>
      </c>
      <c r="C480" s="42" t="s">
        <v>149</v>
      </c>
      <c r="D480" s="34" t="s">
        <v>14</v>
      </c>
      <c r="E480" s="152">
        <v>1</v>
      </c>
      <c r="F480" s="42"/>
      <c r="G480" s="167">
        <v>6666.666666666667</v>
      </c>
      <c r="H480" s="38">
        <f>G480</f>
        <v>6666.666666666667</v>
      </c>
      <c r="I480" s="44"/>
    </row>
    <row r="481" spans="2:18" ht="24" x14ac:dyDescent="0.2">
      <c r="B481" s="43">
        <v>6</v>
      </c>
      <c r="C481" s="31" t="s">
        <v>150</v>
      </c>
      <c r="D481" s="34" t="s">
        <v>14</v>
      </c>
      <c r="E481" s="152">
        <v>3</v>
      </c>
      <c r="F481" s="42"/>
      <c r="G481" s="165">
        <v>10000</v>
      </c>
      <c r="H481" s="38">
        <f>G481*E481</f>
        <v>30000</v>
      </c>
      <c r="I481" s="44"/>
    </row>
    <row r="482" spans="2:18" x14ac:dyDescent="0.2">
      <c r="B482" s="43">
        <v>7</v>
      </c>
      <c r="C482" s="42" t="s">
        <v>28</v>
      </c>
      <c r="D482" s="42" t="s">
        <v>28</v>
      </c>
      <c r="E482" s="47" t="s">
        <v>28</v>
      </c>
      <c r="F482" s="42" t="s">
        <v>28</v>
      </c>
      <c r="G482" s="49" t="s">
        <v>28</v>
      </c>
      <c r="H482" s="49">
        <v>0</v>
      </c>
      <c r="I482" s="44"/>
    </row>
    <row r="483" spans="2:18" x14ac:dyDescent="0.2">
      <c r="B483" s="51">
        <v>8</v>
      </c>
      <c r="C483" s="42" t="s">
        <v>28</v>
      </c>
      <c r="D483" s="42" t="s">
        <v>28</v>
      </c>
      <c r="E483" s="47" t="s">
        <v>28</v>
      </c>
      <c r="F483" s="42" t="s">
        <v>28</v>
      </c>
      <c r="G483" s="49" t="s">
        <v>28</v>
      </c>
      <c r="H483" s="49">
        <v>0</v>
      </c>
      <c r="I483" s="44"/>
    </row>
    <row r="484" spans="2:18" x14ac:dyDescent="0.2">
      <c r="B484" s="51">
        <v>9</v>
      </c>
      <c r="C484" s="42" t="s">
        <v>28</v>
      </c>
      <c r="D484" s="42" t="s">
        <v>28</v>
      </c>
      <c r="E484" s="47" t="s">
        <v>28</v>
      </c>
      <c r="F484" s="42" t="s">
        <v>28</v>
      </c>
      <c r="G484" s="49" t="s">
        <v>28</v>
      </c>
      <c r="H484" s="49">
        <v>0</v>
      </c>
      <c r="I484" s="44"/>
    </row>
    <row r="485" spans="2:18" x14ac:dyDescent="0.2">
      <c r="B485" s="51">
        <v>10</v>
      </c>
      <c r="C485" s="42" t="s">
        <v>28</v>
      </c>
      <c r="D485" s="42" t="s">
        <v>28</v>
      </c>
      <c r="E485" s="47" t="s">
        <v>28</v>
      </c>
      <c r="F485" s="42" t="s">
        <v>28</v>
      </c>
      <c r="G485" s="49" t="s">
        <v>28</v>
      </c>
      <c r="H485" s="49">
        <v>0</v>
      </c>
      <c r="I485" s="44"/>
    </row>
    <row r="486" spans="2:18" ht="12.75" thickBot="1" x14ac:dyDescent="0.25">
      <c r="B486" s="51">
        <v>11</v>
      </c>
      <c r="C486" s="24"/>
      <c r="D486" s="24"/>
      <c r="E486" s="52" t="s">
        <v>28</v>
      </c>
      <c r="F486" s="24" t="s">
        <v>28</v>
      </c>
      <c r="G486" s="53" t="s">
        <v>28</v>
      </c>
      <c r="H486" s="53">
        <v>0</v>
      </c>
      <c r="I486" s="54">
        <f>SUM(H476:H486)</f>
        <v>88533.333333333343</v>
      </c>
      <c r="J486" s="31" t="s">
        <v>29</v>
      </c>
    </row>
    <row r="487" spans="2:18" ht="170.25" customHeight="1" thickBot="1" x14ac:dyDescent="0.25">
      <c r="B487" s="27" t="s">
        <v>12</v>
      </c>
      <c r="C487" s="28" t="s">
        <v>30</v>
      </c>
      <c r="D487" s="28" t="s">
        <v>14</v>
      </c>
      <c r="E487" s="187" t="s">
        <v>15</v>
      </c>
      <c r="F487" s="187"/>
      <c r="G487" s="28" t="s">
        <v>31</v>
      </c>
      <c r="H487" s="28" t="s">
        <v>32</v>
      </c>
      <c r="I487" s="29" t="s">
        <v>19</v>
      </c>
      <c r="J487" s="26" t="str">
        <f>+C474</f>
        <v>Suministro e instalación de cableado de aires acondicionados, en Cable 8 AWG LS HZ Libre Halogenos instalado en tubería EMT de 1", incluye fases, tierra cable, tubería EMT de 1" , con marcacaciones cumpliendo codigos de colores, cuatro uniones EMT 1", tres terminales EMT de 1",  dos curvas EMT de 1", Riel Chanel Perforado 2X4 Cm X 50cm, seis abrazadera unistrut 3/4" y todos los accesorios necesarios para su correcta instalación.</v>
      </c>
      <c r="K487" s="31"/>
      <c r="L487" s="31"/>
      <c r="M487" s="31"/>
      <c r="N487" s="31" t="s">
        <v>33</v>
      </c>
      <c r="O487" s="31" t="s">
        <v>34</v>
      </c>
    </row>
    <row r="488" spans="2:18" x14ac:dyDescent="0.2">
      <c r="B488" s="32">
        <v>1</v>
      </c>
      <c r="C488" s="36" t="s">
        <v>89</v>
      </c>
      <c r="D488" s="36" t="s">
        <v>35</v>
      </c>
      <c r="E488" s="188">
        <v>0.05</v>
      </c>
      <c r="F488" s="188"/>
      <c r="G488" s="55">
        <v>300000</v>
      </c>
      <c r="H488" s="154">
        <f>G488*E488</f>
        <v>15000</v>
      </c>
      <c r="I488" s="39"/>
      <c r="J488" s="42"/>
      <c r="K488" s="42"/>
      <c r="L488" s="42"/>
      <c r="M488" s="42"/>
      <c r="N488" s="42">
        <v>1</v>
      </c>
      <c r="O488" s="42" t="str">
        <f>+F474</f>
        <v>ml</v>
      </c>
    </row>
    <row r="489" spans="2:18" x14ac:dyDescent="0.2">
      <c r="B489" s="43">
        <v>2</v>
      </c>
      <c r="C489" s="42" t="s">
        <v>95</v>
      </c>
      <c r="D489" s="36" t="s">
        <v>35</v>
      </c>
      <c r="E489" s="188">
        <v>0.05</v>
      </c>
      <c r="F489" s="188"/>
      <c r="G489" s="55">
        <v>300000</v>
      </c>
      <c r="H489" s="154">
        <f>G489*E489</f>
        <v>15000</v>
      </c>
      <c r="I489" s="44"/>
    </row>
    <row r="490" spans="2:18" ht="201.75" customHeight="1" x14ac:dyDescent="0.2">
      <c r="B490" s="43">
        <v>3</v>
      </c>
      <c r="C490" s="42" t="s">
        <v>28</v>
      </c>
      <c r="D490" s="42" t="s">
        <v>28</v>
      </c>
      <c r="E490" s="185" t="s">
        <v>36</v>
      </c>
      <c r="F490" s="185" t="s">
        <v>28</v>
      </c>
      <c r="G490" s="49" t="s">
        <v>28</v>
      </c>
      <c r="H490" s="49" t="s">
        <v>28</v>
      </c>
      <c r="I490" s="44"/>
      <c r="K490" s="31" t="str">
        <f>+J487</f>
        <v>Suministro e instalación de cableado de aires acondicionados, en Cable 8 AWG LS HZ Libre Halogenos instalado en tubería EMT de 1", incluye fases, tierra cable, tubería EMT de 1" , con marcacaciones cumpliendo codigos de colores, cuatro uniones EMT 1", tres terminales EMT de 1",  dos curvas EMT de 1", Riel Chanel Perforado 2X4 Cm X 50cm, seis abrazadera unistrut 3/4" y todos los accesorios necesarios para su correcta instalación.</v>
      </c>
      <c r="L490" s="31"/>
      <c r="M490" s="31" t="s">
        <v>37</v>
      </c>
      <c r="N490" s="31"/>
      <c r="O490" s="31" t="s">
        <v>38</v>
      </c>
      <c r="P490" s="31"/>
      <c r="Q490" s="31" t="s">
        <v>39</v>
      </c>
      <c r="R490" s="31"/>
    </row>
    <row r="491" spans="2:18" ht="12.75" thickBot="1" x14ac:dyDescent="0.25">
      <c r="B491" s="51">
        <v>4</v>
      </c>
      <c r="C491" s="24" t="s">
        <v>28</v>
      </c>
      <c r="D491" s="24" t="s">
        <v>28</v>
      </c>
      <c r="E491" s="178" t="s">
        <v>28</v>
      </c>
      <c r="F491" s="178" t="s">
        <v>28</v>
      </c>
      <c r="G491" s="53" t="s">
        <v>36</v>
      </c>
      <c r="H491" s="57" t="s">
        <v>28</v>
      </c>
      <c r="I491" s="54">
        <f>ROUND(SUM(H488:H491),0)</f>
        <v>30000</v>
      </c>
      <c r="K491" s="42">
        <v>1</v>
      </c>
      <c r="L491" s="50" t="str">
        <f>+O488</f>
        <v>ml</v>
      </c>
      <c r="M491" s="42">
        <v>60</v>
      </c>
      <c r="N491" s="31" t="s">
        <v>40</v>
      </c>
      <c r="O491" s="50">
        <v>0.01</v>
      </c>
      <c r="P491" s="31" t="s">
        <v>41</v>
      </c>
      <c r="Q491" s="50">
        <f>+K491*O491</f>
        <v>0.01</v>
      </c>
      <c r="R491" s="50" t="str">
        <f>+O488</f>
        <v>ml</v>
      </c>
    </row>
    <row r="492" spans="2:18" ht="12.75" thickBot="1" x14ac:dyDescent="0.25">
      <c r="B492" s="27" t="s">
        <v>12</v>
      </c>
      <c r="C492" s="28" t="s">
        <v>42</v>
      </c>
      <c r="D492" s="28" t="s">
        <v>14</v>
      </c>
      <c r="E492" s="187" t="s">
        <v>15</v>
      </c>
      <c r="F492" s="187"/>
      <c r="G492" s="28" t="s">
        <v>17</v>
      </c>
      <c r="H492" s="28" t="s">
        <v>43</v>
      </c>
      <c r="I492" s="29" t="s">
        <v>19</v>
      </c>
      <c r="P492" s="31" t="s">
        <v>44</v>
      </c>
      <c r="R492" s="42" t="s">
        <v>45</v>
      </c>
    </row>
    <row r="493" spans="2:18" x14ac:dyDescent="0.2">
      <c r="B493" s="32">
        <v>1</v>
      </c>
      <c r="C493" s="36" t="s">
        <v>46</v>
      </c>
      <c r="D493" s="36" t="s">
        <v>47</v>
      </c>
      <c r="E493" s="189">
        <v>0.1</v>
      </c>
      <c r="F493" s="189"/>
      <c r="G493" s="38"/>
      <c r="H493" s="58">
        <f>+I491*E493</f>
        <v>3000</v>
      </c>
      <c r="I493" s="39"/>
    </row>
    <row r="494" spans="2:18" ht="24" x14ac:dyDescent="0.2">
      <c r="B494" s="43">
        <v>2</v>
      </c>
      <c r="C494" s="42" t="s">
        <v>48</v>
      </c>
      <c r="D494" s="42" t="s">
        <v>10</v>
      </c>
      <c r="E494" s="181">
        <v>1</v>
      </c>
      <c r="F494" s="181"/>
      <c r="G494" s="49">
        <f>250000/5*0.1</f>
        <v>5000</v>
      </c>
      <c r="H494" s="49">
        <f>+E494*G494</f>
        <v>5000</v>
      </c>
      <c r="I494" s="44"/>
      <c r="J494" s="59"/>
      <c r="K494" s="31" t="s">
        <v>49</v>
      </c>
    </row>
    <row r="495" spans="2:18" ht="12.75" thickBot="1" x14ac:dyDescent="0.25">
      <c r="B495" s="43">
        <v>3</v>
      </c>
      <c r="C495" s="42" t="s">
        <v>96</v>
      </c>
      <c r="D495" s="42" t="s">
        <v>10</v>
      </c>
      <c r="E495" s="181">
        <v>0.05</v>
      </c>
      <c r="F495" s="181"/>
      <c r="G495" s="49">
        <v>300000</v>
      </c>
      <c r="H495" s="49">
        <f>+E495*G495</f>
        <v>15000</v>
      </c>
      <c r="I495" s="44"/>
      <c r="K495" s="36">
        <f>N488/Q491</f>
        <v>100</v>
      </c>
      <c r="L495" s="42" t="s">
        <v>45</v>
      </c>
      <c r="M495" s="42">
        <v>8</v>
      </c>
      <c r="N495" s="24" t="s">
        <v>45</v>
      </c>
    </row>
    <row r="496" spans="2:18" ht="12.75" thickBot="1" x14ac:dyDescent="0.25">
      <c r="B496" s="51">
        <v>4</v>
      </c>
      <c r="C496" s="24"/>
      <c r="D496" s="24"/>
      <c r="E496" s="178" t="s">
        <v>28</v>
      </c>
      <c r="F496" s="178" t="s">
        <v>28</v>
      </c>
      <c r="G496" s="53"/>
      <c r="H496" s="53" t="s">
        <v>28</v>
      </c>
      <c r="I496" s="54">
        <f>ROUND(SUM(H493:H496),0)</f>
        <v>23000</v>
      </c>
      <c r="K496" s="42">
        <v>1</v>
      </c>
      <c r="L496" s="50" t="str">
        <f>+F474</f>
        <v>ml</v>
      </c>
      <c r="M496" s="60" t="s">
        <v>50</v>
      </c>
      <c r="N496" s="61">
        <f>+K496*M495/K495</f>
        <v>0.08</v>
      </c>
      <c r="O496" s="62" t="str">
        <f>+O488</f>
        <v>ml</v>
      </c>
      <c r="P496" s="63" t="s">
        <v>51</v>
      </c>
    </row>
    <row r="497" spans="2:16" ht="12.75" thickBot="1" x14ac:dyDescent="0.25">
      <c r="B497" s="64"/>
      <c r="C497" s="65" t="s">
        <v>52</v>
      </c>
      <c r="D497" s="66"/>
      <c r="E497" s="179"/>
      <c r="F497" s="179"/>
      <c r="G497" s="67"/>
      <c r="H497" s="68" t="s">
        <v>28</v>
      </c>
      <c r="I497" s="69">
        <f>+ROUND(I486+I491+I496,0)</f>
        <v>141533</v>
      </c>
    </row>
    <row r="498" spans="2:16" x14ac:dyDescent="0.2">
      <c r="B498" s="70"/>
      <c r="C498" s="14"/>
      <c r="G498" s="71"/>
      <c r="H498" s="72"/>
      <c r="I498" s="73"/>
    </row>
    <row r="499" spans="2:16" x14ac:dyDescent="0.2">
      <c r="B499" s="74"/>
      <c r="C499" s="75"/>
      <c r="D499" s="14"/>
      <c r="E499" s="14"/>
      <c r="F499" s="14"/>
      <c r="G499" s="14"/>
      <c r="I499" s="76"/>
      <c r="K499" s="1" t="s">
        <v>53</v>
      </c>
      <c r="O499" s="1">
        <v>5</v>
      </c>
      <c r="P499" s="1" t="s">
        <v>55</v>
      </c>
    </row>
    <row r="500" spans="2:16" x14ac:dyDescent="0.2">
      <c r="B500" s="74"/>
      <c r="C500" s="77"/>
      <c r="F500" s="14"/>
      <c r="G500" s="14"/>
      <c r="I500" s="78"/>
    </row>
    <row r="501" spans="2:16" x14ac:dyDescent="0.2">
      <c r="B501" s="70"/>
      <c r="C501" s="14"/>
      <c r="F501" s="14"/>
      <c r="G501" s="14"/>
      <c r="I501" s="78"/>
    </row>
    <row r="502" spans="2:16" x14ac:dyDescent="0.2">
      <c r="B502" s="70"/>
      <c r="C502" s="79" t="s">
        <v>56</v>
      </c>
      <c r="F502" s="14"/>
      <c r="G502" s="14"/>
      <c r="I502" s="78"/>
    </row>
    <row r="503" spans="2:16" ht="12.75" thickBot="1" x14ac:dyDescent="0.25">
      <c r="B503" s="80"/>
      <c r="C503" s="133" t="s">
        <v>57</v>
      </c>
      <c r="D503" s="82"/>
      <c r="E503" s="82"/>
      <c r="F503" s="83"/>
      <c r="G503" s="83"/>
      <c r="H503" s="82"/>
      <c r="I503" s="84"/>
    </row>
    <row r="504" spans="2:16" x14ac:dyDescent="0.2">
      <c r="B504" s="70"/>
      <c r="F504" s="14"/>
      <c r="G504" s="14"/>
      <c r="I504" s="78"/>
    </row>
    <row r="505" spans="2:16" x14ac:dyDescent="0.2">
      <c r="B505" s="70"/>
      <c r="F505" s="14"/>
      <c r="G505" s="14"/>
      <c r="I505" s="78"/>
    </row>
  </sheetData>
  <mergeCells count="195">
    <mergeCell ref="E493:F493"/>
    <mergeCell ref="E494:F494"/>
    <mergeCell ref="E495:F495"/>
    <mergeCell ref="E496:F496"/>
    <mergeCell ref="E497:F497"/>
    <mergeCell ref="E488:F488"/>
    <mergeCell ref="E489:F489"/>
    <mergeCell ref="E490:F490"/>
    <mergeCell ref="E491:F491"/>
    <mergeCell ref="E492:F492"/>
    <mergeCell ref="B471:C471"/>
    <mergeCell ref="B472:I472"/>
    <mergeCell ref="D473:E473"/>
    <mergeCell ref="C474:E474"/>
    <mergeCell ref="E487:F487"/>
    <mergeCell ref="E454:F454"/>
    <mergeCell ref="E455:F455"/>
    <mergeCell ref="E456:F456"/>
    <mergeCell ref="E457:F457"/>
    <mergeCell ref="D464:I466"/>
    <mergeCell ref="E449:F449"/>
    <mergeCell ref="E450:F450"/>
    <mergeCell ref="E451:F451"/>
    <mergeCell ref="E452:F452"/>
    <mergeCell ref="E453:F453"/>
    <mergeCell ref="B432:I432"/>
    <mergeCell ref="D433:E433"/>
    <mergeCell ref="C434:E434"/>
    <mergeCell ref="E447:F447"/>
    <mergeCell ref="E448:F448"/>
    <mergeCell ref="E412:F412"/>
    <mergeCell ref="E413:F413"/>
    <mergeCell ref="E414:F414"/>
    <mergeCell ref="D424:I426"/>
    <mergeCell ref="B431:C431"/>
    <mergeCell ref="E407:F407"/>
    <mergeCell ref="E408:F408"/>
    <mergeCell ref="E409:F409"/>
    <mergeCell ref="E410:F410"/>
    <mergeCell ref="E411:F411"/>
    <mergeCell ref="D390:E390"/>
    <mergeCell ref="C391:E391"/>
    <mergeCell ref="E404:F404"/>
    <mergeCell ref="E405:F405"/>
    <mergeCell ref="E406:F406"/>
    <mergeCell ref="E373:F373"/>
    <mergeCell ref="D381:I383"/>
    <mergeCell ref="B388:C388"/>
    <mergeCell ref="D388:I388"/>
    <mergeCell ref="B389:I389"/>
    <mergeCell ref="E368:F368"/>
    <mergeCell ref="E369:F369"/>
    <mergeCell ref="E370:F370"/>
    <mergeCell ref="E371:F371"/>
    <mergeCell ref="E372:F372"/>
    <mergeCell ref="E363:F363"/>
    <mergeCell ref="E364:F364"/>
    <mergeCell ref="E365:F365"/>
    <mergeCell ref="E366:F366"/>
    <mergeCell ref="E367:F367"/>
    <mergeCell ref="D340:I342"/>
    <mergeCell ref="B347:C347"/>
    <mergeCell ref="B348:I348"/>
    <mergeCell ref="D349:E349"/>
    <mergeCell ref="C350:E350"/>
    <mergeCell ref="E326:F326"/>
    <mergeCell ref="E327:F327"/>
    <mergeCell ref="E328:F328"/>
    <mergeCell ref="E329:F329"/>
    <mergeCell ref="E330:F330"/>
    <mergeCell ref="E321:F321"/>
    <mergeCell ref="E322:F322"/>
    <mergeCell ref="E323:F323"/>
    <mergeCell ref="E324:F324"/>
    <mergeCell ref="E325:F325"/>
    <mergeCell ref="B304:C304"/>
    <mergeCell ref="B305:I305"/>
    <mergeCell ref="D306:E306"/>
    <mergeCell ref="C307:E307"/>
    <mergeCell ref="E320:F320"/>
    <mergeCell ref="E284:F284"/>
    <mergeCell ref="E285:F285"/>
    <mergeCell ref="E286:F286"/>
    <mergeCell ref="E287:F287"/>
    <mergeCell ref="D297:I299"/>
    <mergeCell ref="E279:F279"/>
    <mergeCell ref="E280:F280"/>
    <mergeCell ref="E281:F281"/>
    <mergeCell ref="E282:F282"/>
    <mergeCell ref="E283:F283"/>
    <mergeCell ref="B262:I262"/>
    <mergeCell ref="D263:E263"/>
    <mergeCell ref="C264:E264"/>
    <mergeCell ref="E277:F277"/>
    <mergeCell ref="E278:F278"/>
    <mergeCell ref="E245:F245"/>
    <mergeCell ref="E246:F246"/>
    <mergeCell ref="E247:F247"/>
    <mergeCell ref="D254:I256"/>
    <mergeCell ref="B261:C261"/>
    <mergeCell ref="E240:F240"/>
    <mergeCell ref="E241:F241"/>
    <mergeCell ref="E242:F242"/>
    <mergeCell ref="E243:F243"/>
    <mergeCell ref="E244:F244"/>
    <mergeCell ref="D223:E223"/>
    <mergeCell ref="C224:E224"/>
    <mergeCell ref="E237:F237"/>
    <mergeCell ref="E238:F238"/>
    <mergeCell ref="E239:F239"/>
    <mergeCell ref="E203:F203"/>
    <mergeCell ref="E204:F204"/>
    <mergeCell ref="D214:I216"/>
    <mergeCell ref="B221:C221"/>
    <mergeCell ref="B222:I222"/>
    <mergeCell ref="E198:F198"/>
    <mergeCell ref="E199:F199"/>
    <mergeCell ref="E200:F200"/>
    <mergeCell ref="E201:F201"/>
    <mergeCell ref="E202:F202"/>
    <mergeCell ref="C181:E181"/>
    <mergeCell ref="E194:F194"/>
    <mergeCell ref="E195:F195"/>
    <mergeCell ref="E196:F196"/>
    <mergeCell ref="E197:F197"/>
    <mergeCell ref="D171:I173"/>
    <mergeCell ref="B178:C178"/>
    <mergeCell ref="D178:I178"/>
    <mergeCell ref="B179:I179"/>
    <mergeCell ref="D180:E180"/>
    <mergeCell ref="D4:I6"/>
    <mergeCell ref="B11:C11"/>
    <mergeCell ref="B12:I12"/>
    <mergeCell ref="D13:E13"/>
    <mergeCell ref="C14:E14"/>
    <mergeCell ref="E27:F27"/>
    <mergeCell ref="B55:I55"/>
    <mergeCell ref="D56:E56"/>
    <mergeCell ref="C57:E57"/>
    <mergeCell ref="B54:C54"/>
    <mergeCell ref="E70:F70"/>
    <mergeCell ref="E34:F34"/>
    <mergeCell ref="E35:F35"/>
    <mergeCell ref="E36:F36"/>
    <mergeCell ref="E28:F28"/>
    <mergeCell ref="E29:F29"/>
    <mergeCell ref="E30:F30"/>
    <mergeCell ref="E31:F31"/>
    <mergeCell ref="E32:F32"/>
    <mergeCell ref="E33:F33"/>
    <mergeCell ref="E37:F37"/>
    <mergeCell ref="D47:I49"/>
    <mergeCell ref="E116:F116"/>
    <mergeCell ref="E117:F117"/>
    <mergeCell ref="E118:F118"/>
    <mergeCell ref="E119:F119"/>
    <mergeCell ref="E120:F120"/>
    <mergeCell ref="E111:F111"/>
    <mergeCell ref="E112:F112"/>
    <mergeCell ref="E113:F113"/>
    <mergeCell ref="E114:F114"/>
    <mergeCell ref="E115:F115"/>
    <mergeCell ref="E75:F75"/>
    <mergeCell ref="E76:F76"/>
    <mergeCell ref="E77:F77"/>
    <mergeCell ref="E78:F78"/>
    <mergeCell ref="E79:F79"/>
    <mergeCell ref="E80:F80"/>
    <mergeCell ref="D87:I89"/>
    <mergeCell ref="B94:C94"/>
    <mergeCell ref="B95:I95"/>
    <mergeCell ref="E162:F162"/>
    <mergeCell ref="E163:F163"/>
    <mergeCell ref="D11:I11"/>
    <mergeCell ref="E161:F161"/>
    <mergeCell ref="B138:I138"/>
    <mergeCell ref="D139:E139"/>
    <mergeCell ref="C140:E140"/>
    <mergeCell ref="E153:F153"/>
    <mergeCell ref="E154:F154"/>
    <mergeCell ref="E155:F155"/>
    <mergeCell ref="E156:F156"/>
    <mergeCell ref="E157:F157"/>
    <mergeCell ref="E158:F158"/>
    <mergeCell ref="E159:F159"/>
    <mergeCell ref="E160:F160"/>
    <mergeCell ref="B137:C137"/>
    <mergeCell ref="E71:F71"/>
    <mergeCell ref="E72:F72"/>
    <mergeCell ref="D130:I132"/>
    <mergeCell ref="D96:E96"/>
    <mergeCell ref="C97:E97"/>
    <mergeCell ref="E110:F110"/>
    <mergeCell ref="E73:F73"/>
    <mergeCell ref="E74:F74"/>
  </mergeCells>
  <printOptions horizontalCentered="1"/>
  <pageMargins left="0.56999999999999995" right="0.51" top="0.31496062992125984" bottom="0.98425196850393704" header="0.31496062992125984" footer="0"/>
  <pageSetup scale="95" orientation="portrait" horizontalDpi="300" verticalDpi="300" r:id="rId1"/>
  <headerFooter alignWithMargins="0"/>
  <rowBreaks count="4" manualBreakCount="4">
    <brk id="43" min="1" max="20" man="1"/>
    <brk id="86" min="1" max="20" man="1"/>
    <brk id="126" min="1" max="20" man="1"/>
    <brk id="170" min="1" max="2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vt:lpstr>
      <vt:lpstr>Lista APUs ELECTRICO</vt:lpstr>
      <vt:lpstr>'Lista APUs ELECTRICO'!Área_de_impresión</vt:lpstr>
      <vt:lpstr>'Lista APUs ELECTRICO'!Print_Area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dc:creator>
  <cp:lastModifiedBy>Yeimy Hernandez Valenzuela</cp:lastModifiedBy>
  <cp:lastPrinted>2026-06-01T17:32:32Z</cp:lastPrinted>
  <dcterms:created xsi:type="dcterms:W3CDTF">2021-04-08T21:05:20Z</dcterms:created>
  <dcterms:modified xsi:type="dcterms:W3CDTF">2026-06-01T17:33:51Z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2026-02-18T19:56:39Z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647fcce6-3682-4453-974c-149a795b7d04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