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ARCHIVOS JURIDICA- VIVIANA VELASQUEZ\0.0. CONTRATACION 2026\SELECCION ABREVIADA MENOR CUANTIA\PSAMC-038-2026-Seguros riesgos-responsab civil-\"/>
    </mc:Choice>
  </mc:AlternateContent>
  <bookViews>
    <workbookView xWindow="0" yWindow="0" windowWidth="28800" windowHeight="12330" tabRatio="838" firstSheet="4" activeTab="9"/>
  </bookViews>
  <sheets>
    <sheet name="Todo Riesgo Daños Materiales" sheetId="1" r:id="rId1"/>
    <sheet name="RELACION DE EDIFICIOS" sheetId="47" r:id="rId2"/>
    <sheet name="Equipo y Maquinaria" sheetId="7" r:id="rId3"/>
    <sheet name="Relación Equipo y Maquinaria" sheetId="44" r:id="rId4"/>
    <sheet name="Manejo" sheetId="8" r:id="rId5"/>
    <sheet name="RCE " sheetId="2" r:id="rId6"/>
    <sheet name="RC Servidores Publicos" sheetId="3" r:id="rId7"/>
    <sheet name="Automoviles" sheetId="10" r:id="rId8"/>
    <sheet name="Relación Parque Automotor" sheetId="45" r:id="rId9"/>
    <sheet name="SINIESTRALIDAD" sheetId="46" r:id="rId10"/>
    <sheet name="TRANSPORTE DE VALORES" sheetId="48" r:id="rId11"/>
  </sheets>
  <definedNames>
    <definedName name="__1Excel_BuiltIn_Print_Area_1_1">#REF!</definedName>
    <definedName name="__DAT1">#REF!</definedName>
    <definedName name="__DIA1">#REF!</definedName>
    <definedName name="__DIA2">#REF!</definedName>
    <definedName name="__EE1">#REF!</definedName>
    <definedName name="__GT1">#REF!</definedName>
    <definedName name="__GTO1">#REF!</definedName>
    <definedName name="__INC1">#REF!</definedName>
    <definedName name="__INI1">#REF!</definedName>
    <definedName name="__MA1">#REF!</definedName>
    <definedName name="__MES1">#REF!</definedName>
    <definedName name="__RC">#REF!</definedName>
    <definedName name="_1Excel_BuiltIn_Print_Area_1_1">#REF!</definedName>
    <definedName name="_DAT1">#REF!</definedName>
    <definedName name="_DIA1">#REF!</definedName>
    <definedName name="_DIA2">#REF!</definedName>
    <definedName name="_EE1">#REF!</definedName>
    <definedName name="_MA1">#REF!</definedName>
    <definedName name="_MES1">#REF!</definedName>
    <definedName name="_RC">#REF!</definedName>
    <definedName name="_Toc124048707" localSheetId="0">'Todo Riesgo Daños Materiales'!#REF!</definedName>
    <definedName name="_xlnm.Print_Area" localSheetId="7">Automoviles!$A$1:$F$82</definedName>
    <definedName name="_xlnm.Print_Area" localSheetId="2">'Equipo y Maquinaria'!$A$1:$H$93</definedName>
    <definedName name="_xlnm.Print_Area" localSheetId="4">Manejo!$A$1:$N$58</definedName>
    <definedName name="_xlnm.Print_Area" localSheetId="6">'RC Servidores Publicos'!$A$1:$G$59</definedName>
    <definedName name="_xlnm.Print_Area" localSheetId="5">'RCE '!$A$1:$G$88</definedName>
    <definedName name="_xlnm.Print_Area" localSheetId="0">'Todo Riesgo Daños Materiales'!$A$1:$D$153</definedName>
    <definedName name="Excel_BuiltIn_Print_Area_2" localSheetId="6">#REF!</definedName>
    <definedName name="MARCA">#REF!</definedName>
    <definedName name="TIPO">#REF!</definedName>
    <definedName name="_xlnm.Print_Titles" localSheetId="7">Automoviles!$1:$8</definedName>
    <definedName name="_xlnm.Print_Titles" localSheetId="2">'Equipo y Maquinaria'!$1:$8</definedName>
    <definedName name="_xlnm.Print_Titles" localSheetId="4">Manejo!$1:$8</definedName>
    <definedName name="_xlnm.Print_Titles" localSheetId="6">'RC Servidores Publicos'!$1:$18</definedName>
    <definedName name="_xlnm.Print_Titles" localSheetId="5">'RCE '!$1:$9</definedName>
    <definedName name="_xlnm.Print_Titles" localSheetId="0">'Todo Riesgo Daños Materiales'!$1:$8</definedName>
    <definedName name="valores">"$#REF!.$A$1:$CG$31"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48" l="1"/>
  <c r="I14" i="48"/>
  <c r="B8" i="48"/>
  <c r="B7" i="48"/>
  <c r="B4" i="48"/>
  <c r="B3" i="48"/>
  <c r="D92" i="47" l="1"/>
  <c r="D91" i="47"/>
  <c r="D90" i="47"/>
  <c r="D89" i="47"/>
  <c r="D88" i="47"/>
  <c r="D87" i="47"/>
  <c r="D86" i="47"/>
  <c r="D85" i="47"/>
  <c r="D84" i="47"/>
  <c r="D83" i="47"/>
  <c r="D82" i="47"/>
  <c r="D81" i="47"/>
  <c r="D80" i="47"/>
  <c r="D79" i="47"/>
  <c r="D78" i="47"/>
  <c r="D77" i="47"/>
  <c r="D76" i="47"/>
  <c r="D75" i="47"/>
  <c r="D74" i="47"/>
  <c r="D73" i="47"/>
  <c r="D72" i="47"/>
  <c r="D71" i="47"/>
  <c r="D70" i="47"/>
  <c r="D69" i="47"/>
  <c r="D68" i="47"/>
  <c r="D67" i="47"/>
  <c r="D66" i="47"/>
  <c r="D65" i="47"/>
  <c r="D64" i="47"/>
  <c r="D63" i="47"/>
  <c r="D62" i="47"/>
  <c r="D61" i="47"/>
  <c r="D60" i="47"/>
  <c r="D59" i="47"/>
  <c r="D58" i="47"/>
  <c r="D57" i="47"/>
  <c r="D56" i="47"/>
  <c r="D55" i="47"/>
  <c r="D54" i="47"/>
  <c r="D53" i="47"/>
  <c r="D52" i="47"/>
  <c r="D51" i="47"/>
  <c r="D50" i="47"/>
  <c r="D49" i="47"/>
  <c r="D48" i="47"/>
  <c r="D47" i="47"/>
  <c r="D46" i="47"/>
  <c r="D45" i="47"/>
  <c r="D44" i="47"/>
  <c r="D43" i="47"/>
  <c r="D42" i="47"/>
  <c r="D41" i="47"/>
  <c r="D40" i="47"/>
  <c r="D39" i="47"/>
  <c r="D38" i="47"/>
  <c r="D37" i="47"/>
  <c r="D36" i="47"/>
  <c r="D35" i="47"/>
  <c r="D34" i="47"/>
  <c r="D33" i="47"/>
  <c r="D32" i="47"/>
  <c r="D31" i="47"/>
  <c r="D30" i="47"/>
  <c r="D29" i="47"/>
  <c r="D28" i="47"/>
  <c r="D27" i="47"/>
  <c r="D26" i="47"/>
  <c r="D25" i="47"/>
  <c r="D24" i="47"/>
  <c r="D23" i="47"/>
  <c r="D22" i="47"/>
  <c r="D21" i="47"/>
  <c r="D20" i="47"/>
  <c r="D19" i="47"/>
  <c r="D18" i="47"/>
  <c r="D17" i="47"/>
  <c r="D16" i="47"/>
  <c r="D15" i="47"/>
  <c r="D14" i="47"/>
  <c r="D13" i="47"/>
  <c r="D12" i="47"/>
  <c r="D11" i="47"/>
  <c r="D10" i="47"/>
  <c r="D9" i="47"/>
  <c r="D8" i="47"/>
  <c r="D7" i="47"/>
  <c r="D6" i="47"/>
  <c r="D5" i="47"/>
  <c r="D93" i="47" s="1"/>
  <c r="B12" i="1"/>
  <c r="B14" i="1" s="1"/>
  <c r="F11" i="46" l="1"/>
  <c r="E11" i="46"/>
  <c r="D11" i="46"/>
  <c r="G10" i="46"/>
  <c r="F10" i="46"/>
  <c r="G9" i="46"/>
  <c r="F9" i="46"/>
  <c r="C9" i="46"/>
  <c r="F8" i="46"/>
  <c r="G8" i="46" s="1"/>
  <c r="G7" i="46"/>
  <c r="F7" i="46"/>
  <c r="C7" i="46"/>
  <c r="C11" i="46" s="1"/>
  <c r="G11" i="46" l="1"/>
  <c r="A13" i="45" l="1"/>
  <c r="A21" i="45" s="1"/>
  <c r="B11" i="44" l="1"/>
  <c r="B13" i="44" s="1"/>
  <c r="B12" i="44"/>
  <c r="B18" i="7"/>
  <c r="B15" i="1" l="1"/>
  <c r="B17" i="1" l="1"/>
  <c r="B8" i="2" l="1"/>
  <c r="B8" i="8"/>
  <c r="B8" i="7"/>
  <c r="B7" i="10"/>
  <c r="B7" i="3"/>
  <c r="B7" i="2"/>
  <c r="B7" i="8"/>
  <c r="B7" i="7"/>
  <c r="C11" i="7"/>
  <c r="B3" i="10"/>
  <c r="B4" i="10"/>
  <c r="B8" i="10"/>
  <c r="B8" i="3"/>
  <c r="F12" i="3"/>
  <c r="B4" i="2"/>
  <c r="B3" i="8"/>
  <c r="E14" i="8"/>
  <c r="I14" i="8"/>
  <c r="K18" i="8"/>
  <c r="K20" i="8" s="1"/>
  <c r="B3" i="7"/>
  <c r="B3" i="1"/>
  <c r="B4" i="1"/>
  <c r="C18" i="7"/>
  <c r="K19" i="8" l="1"/>
  <c r="B4" i="8"/>
  <c r="C21" i="7"/>
  <c r="C19" i="7"/>
  <c r="B19" i="7"/>
  <c r="B21" i="7"/>
  <c r="B3" i="2"/>
</calcChain>
</file>

<file path=xl/sharedStrings.xml><?xml version="1.0" encoding="utf-8"?>
<sst xmlns="http://schemas.openxmlformats.org/spreadsheetml/2006/main" count="1137" uniqueCount="848">
  <si>
    <t xml:space="preserve">TOMADOR: </t>
  </si>
  <si>
    <t xml:space="preserve">ASEGURADO : </t>
  </si>
  <si>
    <t xml:space="preserve">BENEFICIARIO: </t>
  </si>
  <si>
    <t>NIT</t>
  </si>
  <si>
    <t>VIGENCIA</t>
  </si>
  <si>
    <t>CONDICIONES MINIMAS REQUERIDAS OBLIGATORIAS</t>
  </si>
  <si>
    <t>BIENES ASEGURADOS</t>
  </si>
  <si>
    <t>VALOR ASEGURADO</t>
  </si>
  <si>
    <t>TASA</t>
  </si>
  <si>
    <t xml:space="preserve">PRIMA NETA </t>
  </si>
  <si>
    <t>Rotura de Maquinaria.</t>
  </si>
  <si>
    <t>SUBTOTAL</t>
  </si>
  <si>
    <t xml:space="preserve">TOTAL </t>
  </si>
  <si>
    <t>IVA</t>
  </si>
  <si>
    <t>OBJETO DEL SEGURO</t>
  </si>
  <si>
    <t>COBERTURA OBLIGATORIA</t>
  </si>
  <si>
    <t>DIRECCION UBICACIÓN RIESGOS</t>
  </si>
  <si>
    <t>COBERTURAS SUBLIMITADAS</t>
  </si>
  <si>
    <t>Hurto de dinero en efectivo dentro y fuera de caja fuerte</t>
  </si>
  <si>
    <t xml:space="preserve"> CLAUSULAS PARTICULARES Y CONDICIONES ESPECIALES OBLIGATORIAS</t>
  </si>
  <si>
    <r>
      <rPr>
        <b/>
        <sz val="10"/>
        <rFont val="Arial"/>
        <family val="2"/>
      </rPr>
      <t>GARANTIAS</t>
    </r>
    <r>
      <rPr>
        <sz val="10"/>
        <rFont val="Arial"/>
        <family val="2"/>
      </rPr>
      <t xml:space="preserve">:La compañía Aseguradora acepta como cumplimiento de garantía, el mantenimiento preventivo y correctivo realizado a los equipos y/o instalaciones directamente por empleados del asegurado o personal a su servicio.  </t>
    </r>
  </si>
  <si>
    <t>BIENES A LA INTEMPERIE: SE ampara todo tipo de bienes de propiedad del asegurado y/o bajo su responabilidad, cuidado, tenencia o control que por su naturaleza deban permanecer a la intemperie.</t>
  </si>
  <si>
    <t>NO SE EXIGE COMO GARANTIA  EL CONTRATO DE MANTENIMIENTO PARA LOS  EQUIPOS ASEGURADOS</t>
  </si>
  <si>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</si>
  <si>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</si>
  <si>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DEFINICION DE EDIFICIOS:</t>
    </r>
    <r>
      <rPr>
        <sz val="10"/>
        <rFont val="Arial"/>
        <family val="2"/>
      </rPr>
      <t xml:space="preserve"> Se entiende como tal las construcciones  fijas con todas sus adiciones y/o anexos, incluyendo instalaciones de caneria sanitaria, e hidraulicas: las instalaciones electricas, aparatos, maquinariay accesorios estacionarios para calefaccion, refrigeracion, ventiliacion, alumbrado, ascensores, divisiones, rejas, vidrios, puertas, ventanas, avisos, chimeneas, mejores locativas, refacciones y en general todos los implementeos e instalaciones permanente que formen parte de la construccion, incluyendo  los costos de direccion de obra e interventoria, cuyo valor esta incluido en la suma asegurada.Incluye la Norma Retie y  Retilap.  </t>
    </r>
  </si>
  <si>
    <r>
      <rPr>
        <b/>
        <sz val="10"/>
        <rFont val="Arial"/>
        <family val="2"/>
      </rPr>
      <t>DEFINICION DE MAQUINARIA Y EQUIPO :</t>
    </r>
    <r>
      <rPr>
        <sz val="10"/>
        <rFont val="Arial"/>
        <family val="2"/>
      </rPr>
      <t xml:space="preserve"> Toda la  maquinaria , equipo , accesorios , herramientas., repuestos, tanques de almacenamiento, instalaciones eléctricas, vapor, aire, líquidos y de agua que correspondan a maquinaria, equipos fijos para manejo y movilización de materiales, transformadores, subestaciones, plantas eléctricas, calderas, equipos para extensión de incendio en general todo elemento correspondiente a maquinaria, siempre que su valor quede incluido dentro de la suma asegurada, de propiedad del asegurado, o por lo que sea responsable  siempre y cuando no estén cubiertos por otra póliza y que se especifiquen con su correspondiente valor, contenidos dentro de cualquier edificio en la póliza</t>
    </r>
  </si>
  <si>
    <r>
      <rPr>
        <b/>
        <sz val="10"/>
        <rFont val="Arial"/>
        <family val="2"/>
      </rPr>
      <t>DEFINICION Y DE MÁQUINAS EQUIPOS DE OFICINA EN GENERA</t>
    </r>
    <r>
      <rPr>
        <sz val="10"/>
        <rFont val="Arial"/>
        <family val="2"/>
      </rPr>
      <t>L: Se entiende como tal las maquinas manuales,  de escribir, sumar, calcular, protectoras de cheques, electrodomesticos, relojes de control para el personal y celaduria, alarmas, sistemas de seguridad de toda clase(  todos estos no electronicos), y  demas similares aunque no se hayan determinado especificamente, de propiedad del asegurado o por los cuales sea responsable,</t>
    </r>
  </si>
  <si>
    <r>
      <rPr>
        <b/>
        <sz val="10"/>
        <rFont val="Arial"/>
        <family val="2"/>
      </rPr>
      <t>LABORES Y MATERIALES, CONSTRUCCIONES Y ALTERACIONES EN CURSO A PROPIEDAD EXISTENTE</t>
    </r>
    <r>
      <rPr>
        <sz val="10"/>
        <rFont val="Arial"/>
        <family val="2"/>
      </rPr>
      <t xml:space="preserve">: No obstante cualquier estipulación en contrario en las condiciones generales de la póliza se autoriza al asegurado para efectuar las alteraciones y/o reparaciones dentro del riesgo, que juzgue necesarias para el funcionamiento de la industria o negocio. En este caso el asegurado estará obligado a avisar por escrito a la  compañía dentro de los sesenta (60) días comunes contados a partir de la iniciación de estas modificaciones para conservar el amparo, siempre y cuando la modificación y/ó alteración agrave el riesgo asegurado y tenga una relación de causalidad con el origen del daño. </t>
    </r>
  </si>
  <si>
    <r>
      <rPr>
        <b/>
        <sz val="10"/>
        <rFont val="Arial"/>
        <family val="2"/>
      </rPr>
      <t>PROPIEDAD HORIZONTAL :</t>
    </r>
    <r>
      <rPr>
        <sz val="10"/>
        <rFont val="Arial"/>
        <family val="2"/>
      </rPr>
      <t xml:space="preserve">Se hace constar que esta póliza ampara exclusivamente la parte del edificio de propiedad del Asegurado, bajo su control, custodia o por la cual sea legalmente responsable. En consecuencia las pérdidas ocurridas en aquellas partes de la construcción que sean de servicio común y por consiguiente de la Propiedad  colectiva, quedarán amparados únicamente en proporción al derecho que sobre ellas tenga el Asegurado. </t>
    </r>
  </si>
  <si>
    <r>
      <rPr>
        <b/>
        <sz val="10"/>
        <rFont val="Arial"/>
        <family val="2"/>
      </rPr>
      <t>NO CONCURRENCIA DE DEDUCIBLES:</t>
    </r>
    <r>
      <rPr>
        <sz val="10"/>
        <rFont val="Arial"/>
        <family val="2"/>
      </rPr>
      <t xml:space="preserve">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</si>
  <si>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SALVAMENTO</t>
    </r>
    <r>
      <rPr>
        <sz val="10"/>
        <rFont val="Arial"/>
        <family val="2"/>
      </rPr>
      <t xml:space="preserve">: 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</si>
  <si>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0"/>
        <rFont val="Arial"/>
        <family val="2"/>
      </rPr>
      <t xml:space="preserve">COBERTURA AUTOMÁTICA PARA EQUIPOS DE REEMPLAZO AVISO DE 60 DIAS, hasta  $  200.000.000 </t>
    </r>
    <r>
      <rPr>
        <sz val="10"/>
        <rFont val="Arial"/>
        <family val="2"/>
      </rPr>
      <t xml:space="preserve"> :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</si>
  <si>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rPr>
        <b/>
        <sz val="10"/>
        <rFont val="Arial"/>
        <family val="2"/>
      </rP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</si>
  <si>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rPr>
        <b/>
        <sz val="10"/>
        <rFont val="Arial"/>
        <family val="2"/>
      </rPr>
      <t>ADECUACIÓN DE SUELOS Y TERRENOS:</t>
    </r>
    <r>
      <rPr>
        <sz val="10"/>
        <rFont val="Arial"/>
        <family val="2"/>
      </rPr>
      <t xml:space="preserve"> En adición a los términos, exclusiones, cláusulas y condiciones contenidas en la Póliza o en sus anexos, este seguro se extiende a cubrir los gastos por adecuación de suelos y terrenos que lleguen a afectarse como consecuencia de un Terremoto. $ 1.000.000.000</t>
    </r>
  </si>
  <si>
    <r>
      <rPr>
        <b/>
        <sz val="10"/>
        <rFont val="Arial"/>
        <family val="2"/>
      </rPr>
      <t xml:space="preserve">COBERTURA DE INUNDACION O ENLODAMIENTO: </t>
    </r>
    <r>
      <rPr>
        <sz val="10"/>
        <rFont val="Arial"/>
        <family val="2"/>
      </rPr>
      <t xml:space="preserve">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</si>
  <si>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t>NO APLICACION  DE DEMERITO PARA REBOBINADO O NUCLEOS  DE EQUIPO ELECTRONICO Y/O ELECTRICO</t>
  </si>
  <si>
    <r>
      <rPr>
        <b/>
        <sz val="10"/>
        <rFont val="Arial"/>
        <family val="2"/>
      </rPr>
      <t>ADHESION:</t>
    </r>
    <r>
      <rPr>
        <sz val="10"/>
        <rFont val="Arial"/>
        <family val="2"/>
      </rPr>
      <t xml:space="preserve"> :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</si>
  <si>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rPr>
        <b/>
        <sz val="10"/>
        <rFont val="Arial"/>
        <family val="2"/>
      </rPr>
      <t>DEMOLICION POR ORDEN DE AUTORIDAD COMPETENTE:</t>
    </r>
    <r>
      <rPr>
        <sz val="10"/>
        <rFont val="Arial"/>
        <family val="2"/>
      </rPr>
      <t xml:space="preserve"> Se extiende a cubrir hasta concurrencia de la suma asegurada, la demolición del bien asegurado ordenado por la autoridad competente, como consecuencia de daños producidos  por un evento cubierto por la póliza. </t>
    </r>
  </si>
  <si>
    <r>
      <rPr>
        <b/>
        <sz val="10"/>
        <rFont val="Arial"/>
        <family val="2"/>
      </rPr>
      <t>GASTOS ADICIONALES Y/O REPARACIONES TRANSITORIAS</t>
    </r>
    <r>
      <rPr>
        <sz val="10"/>
        <rFont val="Arial"/>
        <family val="2"/>
      </rPr>
      <t xml:space="preserve">:Se reconocen los gastos en que incurra el asegurado, con el fin de efectura reparaciones transitorias que tengan como objetivo acelerar la reparacion o el reemplazo del bien danado o destruido  a consecuencia de la realizacion  de un evento amparado, siempre y cuando contribuya a la reparacion o reposicion definitiva, hasta por la suma de $ 200.000.000  </t>
    </r>
  </si>
  <si>
    <t>PARA LOS SIGUIENTES AMPAROS ADICIONALES SUBLIMITADOS NO HAY APLICACIÓN DE DEDUCIBLE- OBLIGATORIA</t>
  </si>
  <si>
    <t xml:space="preserve">AMPAROS ADICIONALES SUBLIMITADOS </t>
  </si>
  <si>
    <r>
      <rPr>
        <b/>
        <sz val="10"/>
        <rFont val="Arial"/>
        <family val="2"/>
      </rPr>
      <t>GASTOS POR REPOSICION DE INFORMACION, ARCHIVOS Y DOCUMENTOS:  HASTA POR</t>
    </r>
    <r>
      <rPr>
        <sz val="10"/>
        <rFont val="Arial"/>
        <family val="2"/>
      </rPr>
      <t xml:space="preserve"> $  500.000.000: Se cubre la reproducción ó reemplazo de la información contenida en documentos manuscritos, planos, cintas magnéticas, sistemas electrónicos de procesamiento de datos y demás sistemas de almacenamiento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de la contabilidad por el limite  estipulado en la póliza. </t>
    </r>
  </si>
  <si>
    <r>
      <rPr>
        <b/>
        <sz val="10"/>
        <rFont val="Arial"/>
        <family val="2"/>
      </rPr>
      <t>GASTOS DE SALVAMENTO, PRESERVACION O MANTENIMIENTO DE LOS BIENES ASEGURADOS</t>
    </r>
    <r>
      <rPr>
        <sz val="10"/>
        <rFont val="Arial"/>
        <family val="2"/>
      </rPr>
      <t>: Se amparan los gastos en que incurra el asegurado, por las medidas en que necesaria y razonablemente  adopte, como consecuencia del siniestro con el el fin de efectuar  reparaciones o construcciones provisionales o transitorias siempre y cuando se  efectuen con el proposito de salvar, preservar, o conservar los bienes asegurados, hasta por la suma de $ 1.000.000-000</t>
    </r>
  </si>
  <si>
    <r>
      <rPr>
        <b/>
        <sz val="10"/>
        <rFont val="Arial"/>
        <family val="2"/>
      </rPr>
      <t>HONORARIOS PROFESIONAELS INCLUIDOS VIAJES DE ESTADIA</t>
    </r>
    <r>
      <rPr>
        <sz val="10"/>
        <rFont val="Arial"/>
        <family val="2"/>
      </rPr>
      <t>: Se reconoce el costo de honorarios, incluyendo  los gastos de viaje y estadia  diferentes a los que normalmente  forman parte de  una indemnizacion, bajo la cobertura otorgada, de tecnicos, expertos, interventores, ingenieros, consultores, arquitectos u otros profesionales  para la planificacion, reconstruccion, reposicion, reeemplazo,  reparacion de los bienes e intereses asegurados, sin exceder de las tarifas autorizadas por las respectivas agremiaciones o colegios profesionales  y, a  falta de uno u otras  de las que sean usuales o comunes. En las mismas condiciones que para las anteriores, la Compania indemnizara los honorarios  de auditores, revisores, contadores, para obtener y certificar la informacion de la contabilidad  del establecimiento y demas informacion documentos y testimonios que sean requeridos en una reclamacion, Hasta la suma de 200.000.000</t>
    </r>
  </si>
  <si>
    <t>Gastos adicionales y extraordinarios por horas extra, trabajo en dias festivos, trabajo nocturno, flete expreso:  HASTA $  1.000.000.000  Por la presente cláusula y no obstante lo que se diga en contrario en las condiciones generales de la Póliza y sus anexos, este seguro cubre los gastos extraordinarios, honorarios profesionales, en que incurra el Asegurado por concepto de tiempo extra, trabajo nocturno, trabajo en días festivos, envíos por expreso, gastos  adicionales por arrendamiento de otros equipos, reposición de material y pérdida de información en portadores externos de datos, con ocasión de cualquier daño o pérdida, amparada por la presente póliza.</t>
  </si>
  <si>
    <r>
      <rPr>
        <b/>
        <sz val="10"/>
        <rFont val="Arial"/>
        <family val="2"/>
      </rPr>
      <t xml:space="preserve">GASTOS PARA LA DEMOSTRACION Y CUANTIFICACION DE LA PERDIDA </t>
    </r>
    <r>
      <rPr>
        <sz val="10"/>
        <rFont val="Arial"/>
        <family val="2"/>
      </rPr>
      <t>: Se cubren los gastos y costos en que necesaria y nrazonablemente  incurra  el asegurado, para la demostracion de lan ocurrencia  y cuantia del siniestro, distintos   a los que constituyen  costos o gastos fijos de su propia organizacion  o los necesarios para la actualizacion de la contabilidad, hasta la suma de $ 2.500.000.000</t>
    </r>
  </si>
  <si>
    <r>
      <rPr>
        <b/>
        <sz val="10"/>
        <rFont val="Arial"/>
        <family val="2"/>
      </rPr>
      <t>FLETE AEREO</t>
    </r>
    <r>
      <rPr>
        <sz val="10"/>
        <rFont val="Arial"/>
        <family val="2"/>
      </rPr>
      <t>: Se reconocen  los gastos adicionales por concepto de flete aero siempre y cuando dichos gastos  se generen en conexion con cualquier perdida o dano indemnizable respecto de los bienes amparados, hasta por la suma de $ 200.000.000</t>
    </r>
  </si>
  <si>
    <r>
      <rPr>
        <b/>
        <sz val="10"/>
        <rFont val="Arial"/>
        <family val="2"/>
      </rPr>
      <t xml:space="preserve">PROPIEDAD PERSONAL DE EMPLEADOS </t>
    </r>
    <r>
      <rPr>
        <sz val="10"/>
        <rFont val="Arial"/>
        <family val="2"/>
      </rPr>
      <t xml:space="preserve">( Excluye vehiculos, joyas y dineri), hasta la suma de $  10.000.000: Ampara las perdidas o danos materiales  que sufran los bienes de propiedad  de los empleados del asegurado, excluyendo especificamente  vehiculos, joyas, dinero, que se hallen dentarpo de los predios del asegurado, como consecuencia de cualquier evento amparado bajo la presente poliza. </t>
    </r>
  </si>
  <si>
    <r>
      <rPr>
        <b/>
        <sz val="10"/>
        <rFont val="Arial"/>
        <family val="2"/>
      </rPr>
      <t>INCENDIO Y/ O RAYO E APARATOS ELECTRICOS</t>
    </r>
    <r>
      <rPr>
        <sz val="10"/>
        <rFont val="Arial"/>
        <family val="2"/>
      </rPr>
      <t xml:space="preserve"> $ 2.000.000.000</t>
    </r>
  </si>
  <si>
    <r>
      <rPr>
        <b/>
        <sz val="10"/>
        <rFont val="Arial"/>
        <family val="2"/>
      </rPr>
      <t>PERDIDA DE CONTENIDOS EN TANQUES</t>
    </r>
    <r>
      <rPr>
        <sz val="10"/>
        <rFont val="Arial"/>
        <family val="2"/>
      </rPr>
      <t xml:space="preserve"> :  Este contrato de seguro se extiende a cubrir las pérdidas ó daños de bienes contenidos en tanques, , como consecuencia de eventos cubiertos bajo la póliza, que afecten los equipos que la contienen $ 100.000.000</t>
    </r>
  </si>
  <si>
    <t xml:space="preserve">DEDUCIBLES </t>
  </si>
  <si>
    <t>10% vr perdida minimo 1 smmlv</t>
  </si>
  <si>
    <t xml:space="preserve">Equipo Electronico-Equipo movil y portatil </t>
  </si>
  <si>
    <t>12% vr perdida minim 1 smmlv</t>
  </si>
  <si>
    <t>REGISTRO SUPERBANCARIA - POLIZA: ANEXAR CONDICIONADO Y TEXTOS DE CLAUSULAS</t>
  </si>
  <si>
    <t xml:space="preserve">NOTA: SE DEBE DILIGENCIAR UNICAMENTE LA PARTE SOMBREADA EN GRIS. LAS DEMAS AREAS DEL CUADRO NO DEBEN SER MODIFICADAS   </t>
  </si>
  <si>
    <t>TOMADOR</t>
  </si>
  <si>
    <t>COBERTURAS  Y CONDICIONES MINIMAS REQUERIDAS OBLIGATORIAS</t>
  </si>
  <si>
    <t>OBJETO</t>
  </si>
  <si>
    <t>AMPAROS</t>
  </si>
  <si>
    <t>LIMITE ASEGURADO</t>
  </si>
  <si>
    <t xml:space="preserve">PRIMA ANUAL </t>
  </si>
  <si>
    <t>EVENTO</t>
  </si>
  <si>
    <t>Territorio Colombiano</t>
  </si>
  <si>
    <t>Predios, labores y operaciones.</t>
  </si>
  <si>
    <t xml:space="preserve">La posesion, el uso el mantenimiento de los predios en los cuales se desarrolla la actividad propia del asegurado. </t>
  </si>
  <si>
    <t>Las operaciones  que lleve a Cabo el asegurado en los predios  asegurados y donde desarrolle su actividad.</t>
  </si>
  <si>
    <t>Las actividades que razonablemente  forman parte del riesgo asegurado y que son inherentes al desarrollo del giro normal de su actividad.</t>
  </si>
  <si>
    <t>Incendio y explosión</t>
  </si>
  <si>
    <t>Uso de maquina y equipos de trabajo de carque, descarque y transporte dentro y/o fuera de  los predios del asegurado.</t>
  </si>
  <si>
    <t xml:space="preserve"> Actividades sociales, deportivas y culturales, asi como las instalaciones  sociales y deportivas  dentro y/o fuera de los predios del asegurado</t>
  </si>
  <si>
    <t>Participacion del asegurado en ferias y exposiciones nacionales.</t>
  </si>
  <si>
    <t>Viajes al exterior realizados por los representantes, directores y empleados al servicio del asegurado, en funciones inherentes al desarrollo de las actividades propias del asegurado.</t>
  </si>
  <si>
    <t>viajes dentro del territorio nacional  de los representantes, directores y empleados al servicio del asegurado, en funciones  inherentes al desarrollo de las actividades propias del asegurado.</t>
  </si>
  <si>
    <t>Posesion y uso de depositos, tanques, y tuberias dentro de los predios asegurados;</t>
  </si>
  <si>
    <t xml:space="preserve"> Cafeteria, restaurantes, casinos, bares</t>
  </si>
  <si>
    <t xml:space="preserve"> Responsabilidad Civil derivada del servicio de vigilancia, personal de seguridad, escoltadas al servicio del asegurado, cualquiera sea su modalidad de contratacion  y animales domesticos</t>
  </si>
  <si>
    <t>Responsabilidad civil extracontractual  de personal de empresas de Seguridad.  Opera en exceso de la poliza contratada, por dicha empresa</t>
  </si>
  <si>
    <t>Avisos y vallas instalados por el asegurado</t>
  </si>
  <si>
    <t xml:space="preserve"> Ascensores, montacargas, escaleras automáticas</t>
  </si>
  <si>
    <t>Contaminacion accidental subita e imprevista</t>
  </si>
  <si>
    <t xml:space="preserve"> Contratistas y/o subcontratistas independientes</t>
  </si>
  <si>
    <t xml:space="preserve"> Patronal </t>
  </si>
  <si>
    <t xml:space="preserve"> Vehículos propios y no propios</t>
  </si>
  <si>
    <t xml:space="preserve"> Bienes bajo cuidado tenencia y control </t>
  </si>
  <si>
    <t xml:space="preserve"> Responsabilidad Civil Cruzada</t>
  </si>
  <si>
    <t xml:space="preserve"> Parqueaderos</t>
  </si>
  <si>
    <t>PRIMA NETA</t>
  </si>
  <si>
    <t>IMPOVENTAS</t>
  </si>
  <si>
    <t>TOTAL IMPOVENTAS</t>
  </si>
  <si>
    <r>
      <t>ACTIVIDADES SOCIALES, CULTURALES Y DEPORTIVAS:</t>
    </r>
    <r>
      <rPr>
        <sz val="10"/>
        <color indexed="8"/>
        <rFont val="Arial"/>
        <family val="2"/>
      </rPr>
      <t xml:space="preserve"> Por la presente cláusula y no obstante lo que en contrario se diga en las condiciones generales de la Póliza o en sus anexos, la Aseguradora cubre la responsabilidad civil imputable al Asegurado, derivada del ejercicio, dirección o supervisión de actividades deportivas, sociales y culturales, que se desarrollen en cualquier parte del territorio de la República de Colombia.</t>
    </r>
  </si>
  <si>
    <r>
      <t>RCE DERIVADA DEL SERVICIO DE VIGILANCIA: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perjuicios patrimoniales y extrapatrimoniales, causados por vigilantes y personal de seguridad, escoltas cualesquiera que sea su modalidad de contratacion,en el cumplimiento de sus obligaciones y de los ocasionados por su negligencia o imprudencia, incluso, los que se ocasionen como consecuencia del uso de armas de fuego, errores de punteria,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 </t>
    </r>
  </si>
  <si>
    <r>
      <t xml:space="preserve">RESPONSABILIDAD CIVIL POR PERSONAL DE SEGURIDAD. </t>
    </r>
    <r>
      <rPr>
        <sz val="10"/>
        <color indexed="8"/>
        <rFont val="Arial"/>
        <family val="2"/>
      </rPr>
      <t>Cubre la Responsabilidad Civil  que pueda derivarse para el asegurado por los actos del personal de escolta que sean empleados  suyos o personas particulares, cualesquiera que sea su modalidad de contratacion o pertenezcan a empresas de vigilancia contratadas por el, en cuyo caso operara en exceso de la póliza contratada por dicha empresa, cometidos en el desempeño de sus funciones en cualquier sitio del territorio colombiano, imcluye el empleo de armas de fuego  errores de punteria-</t>
    </r>
  </si>
  <si>
    <r>
      <t>USO DE ARMAS DE FUEGO Y ERRORES DE PUNTERÍA</t>
    </r>
    <r>
      <rPr>
        <sz val="10"/>
        <color indexed="8"/>
        <rFont val="Arial"/>
        <family val="2"/>
      </rPr>
      <t xml:space="preserve"> Por la presente cláusula y no obstante lo que en contrario se diga en las condiciones generales de la póliza o en sus anexos, la aseguradora ampara la responsabilidad civil del ASEGURADO, frente a terceros por las reclamaciones por daños, lesiones y perjuicios causados por los vigilantes y personas de seguridad en el cumplimiento de sus obligaciones y de los ocasionados por su negligencia o imprudencia incluso los que se ocasionen como consecuencia del uso de armas de fuego en cualquier parte del Territorio de la República de Colombia.  Tratándose de vigilantes no propios esta cobertura operará en exceso de la póliza de responsabilidad civil de la empresa de vigilancia, siempre que la póliza exista y se logre obtener la indemnización en caso de reclamo bajo dicha póliza con su límite asegurado, de lo contrario operará la presente póliza como primera capa</t>
    </r>
  </si>
  <si>
    <r>
      <t xml:space="preserve">ELEVADORES,ESCALERAS Y EQUIPOS SIMILARES </t>
    </r>
    <r>
      <rPr>
        <sz val="10"/>
        <color indexed="8"/>
        <rFont val="Arial"/>
        <family val="2"/>
      </rPr>
      <t xml:space="preserve">: Por la presente cláusula y no obstante lo que en contrario se diga en las condiciones generales de la póliza o en sus anexos, mediante el presente seguro, se ampara la responsabilidad civil por los perjuicios patrimoniales y extrapatrimoniales que debiere pagar EL ASEGURADO como consecuencia del uso o manejo de elevadores, ascensores, cabrias, montacargas, carretas, escaleras metálicas y equipos similares 
La palabra elevadores comprenderá: ascensores, cabrias, carretas, escaleras mecánicas montacargas, equipos similares así como los carros plataformas, pozos, cajas y maquinaria que de ellos forman parte. </t>
    </r>
  </si>
  <si>
    <r>
      <t xml:space="preserve">CONTRATISTA Y/O SUBCONTRATISTA INDEPENDIENTES: </t>
    </r>
    <r>
      <rPr>
        <sz val="10"/>
        <color indexed="8"/>
        <rFont val="Arial"/>
        <family val="2"/>
      </rPr>
      <t xml:space="preserve">Mediante la presente cláusula  y no obstante lo que se diga en contrario en las condiciones generales de la Póliza o en sus anexos, se reconocerán a los terceros afectados y/ó al asegurado, las sumas que debiere pagar EL ASEGURADO,  en razón de la responsabilidad civil Extracontractual por perjuicios patrimoniales y extrapatrimoniales resultantes como consecuencia de labores realizadas a su servicio por Contratistas ó Subcontratistas independientes. 
Este amparo operará en exceso de la responsabilidad civil del contratista ó subcontratista, siempre que la póliza exista y se logre obtener la indemnización en caso de reclamo bajo dicha póliza hasta su límite asegurado, de lo contrario operará la presente póliza como primera capa. </t>
    </r>
  </si>
  <si>
    <r>
      <rPr>
        <b/>
        <sz val="10"/>
        <color indexed="8"/>
        <rFont val="Arial"/>
        <family val="2"/>
      </rPr>
      <t xml:space="preserve">CONTAMINACION ACCIDENTAL SUBITA E IMPREVISTA: </t>
    </r>
    <r>
      <rPr>
        <sz val="10"/>
        <color indexed="8"/>
        <rFont val="Arial"/>
        <family val="2"/>
      </rPr>
      <t>No obstante cualquier estipulación en contrario de las condiciones generales y particulares de la póliza y sus anexos, esta póliza de seguro cubre contaminación accidental, proveniente de cualquiera de las actividades desarrolladas por el asegurado.</t>
    </r>
  </si>
  <si>
    <r>
      <t>USO DE CAFETERÍAS, RESTAURANTES, CASINOS Y BARES-AVISOS Y VALLAS:</t>
    </r>
    <r>
      <rPr>
        <sz val="10"/>
        <color indexed="8"/>
        <rFont val="Arial"/>
        <family val="2"/>
      </rPr>
      <t xml:space="preserve"> Por la presente cláusula  y no obstante lo que en contrario se diga en las condiciones generales de la póliza o en sus anexos, la Aseguradora cubre la responsabilidad civil del Asegurado, como consecuencia de la propiedad, posesión, tenencia, mantenimiento y uso de cafeterías, restaurantes, casinos y bares, así como de avisos, vallas  dentro y fuera de los predios del asegurado y en general bienes utilizados para propaganda y publicidad.</t>
    </r>
  </si>
  <si>
    <r>
      <rPr>
        <b/>
        <sz val="10"/>
        <color indexed="8"/>
        <rFont val="Arial"/>
        <family val="2"/>
      </rPr>
      <t>RESPONSABILIDAD CIVIL POR TRANSPORTES Y MANEJO DE COMBUSTIBLES:</t>
    </r>
    <r>
      <rPr>
        <sz val="10"/>
        <color indexed="10"/>
        <rFont val="Arial"/>
        <family val="2"/>
      </rPr>
      <t xml:space="preserve"> </t>
    </r>
    <r>
      <rPr>
        <sz val="10"/>
        <color indexed="8"/>
        <rFont val="Arial"/>
        <family val="2"/>
      </rPr>
      <t>No obstante cualquier estipulación en contrario en las condiciones generales y particulares de la póliza y sus anexos por la presente cláusula se deja establecido y convenido que para dar cumplimiento a lo dispuesto en el Decreto 283 de enero de 1990, y demás normas reglamentarias o complementarias, se cubren los perjuicios patrimoniales y extramatrimoniales causados a terceros y por los cuales sea responsable el  ASEGURADO.</t>
    </r>
  </si>
  <si>
    <r>
      <rPr>
        <b/>
        <sz val="10"/>
        <color indexed="8"/>
        <rFont val="Arial"/>
        <family val="2"/>
      </rPr>
      <t xml:space="preserve">CRUZADA: </t>
    </r>
    <r>
      <rPr>
        <sz val="10"/>
        <color indexed="8"/>
        <rFont val="Arial"/>
        <family val="2"/>
      </rPr>
      <t>Por la presente cláusula queda entendido y convenido en adición a los términos y condiciones contenidas en la Póliza o en sus anexos, que la cobertura de responsabilidad civil se aplicará al Asegurado y a los Contratistas y Subcontratistas  independientes, al servicio del Asegurado, en la misma forma que si a cada uno de ellos, se hubiera extendido una Póliza por separado, hasta los limites establecidos en la póliza.</t>
    </r>
  </si>
  <si>
    <t>LA COBERTURA DE RESPONSABILIDAD CIVIL EXTRACONTRACTUAL  AMPARA LOS PERJUICIOS PATRIMONIALES Y EXTRAPATRIMONIALES (  DAÑO MORAL, LUCRO CESANTE Y PERJUICIO DE DAÑO EN LA VIDA RELACION. AL 100%</t>
  </si>
  <si>
    <r>
      <rPr>
        <b/>
        <sz val="10"/>
        <rFont val="Arial"/>
        <family val="2"/>
      </rP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</si>
  <si>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NO CONCURRENCIA DE DEDUCIBLES: </t>
    </r>
    <r>
      <rPr>
        <sz val="10"/>
        <rFont val="Arial"/>
        <family val="2"/>
      </rPr>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</si>
  <si>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</si>
  <si>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r>
      <rPr>
        <b/>
        <sz val="10"/>
        <rFont val="Arial"/>
        <family val="2"/>
      </rPr>
      <t>CONCILIACION POR RESPONSABILIDAD CIVIL:</t>
    </r>
    <r>
      <rPr>
        <sz val="10"/>
        <rFont val="Arial"/>
        <family val="2"/>
      </rPr>
      <t xml:space="preserve"> Por medio de la presente cláusula se deja constancia que en los casos donde la responsabilidad del asegurado sea evidente, la compañía de seguros se compromete a realizar el proceso de conciliación con los terceros afectados.  </t>
    </r>
  </si>
  <si>
    <r>
      <rPr>
        <b/>
        <sz val="10"/>
        <rFont val="Arial"/>
        <family val="2"/>
      </rPr>
      <t xml:space="preserve">AMPARO AUTOMATICO PARA PREDIOS Y NUEVAS OPERACIONES </t>
    </r>
    <r>
      <rPr>
        <sz val="10"/>
        <rFont val="Arial"/>
        <family val="2"/>
      </rPr>
      <t xml:space="preserve">: Queda establecido y convenido por la presente cláusula, que este contrato de seguro se extiende a cubrir automáticamente operaciones adicionales o cambio de operaciones, realizadas en el predio descrito en la póliza siempre y cuando éstas no sean diferentes al giro de negocio del asegurado aceptado bajo esta póliza. También se hace extensivo a otras propiedades o bienes sobre los cuales el asegurado haya adquirido el dominio o control, a bienes tomados en arrendamiento o a cualquier otro titulo para su uso, situados dentro o fuera de los predios del asegurado. </t>
    </r>
  </si>
  <si>
    <r>
      <rPr>
        <b/>
        <sz val="10"/>
        <rFont val="Arial"/>
        <family val="2"/>
      </rPr>
      <t>EXTENSION DEL SITIO O SITIOS DONDE SE ASEGURA EL RIESGO</t>
    </r>
    <r>
      <rPr>
        <sz val="10"/>
        <rFont val="Arial"/>
        <family val="2"/>
      </rPr>
      <t xml:space="preserve">: Por medio de la presente Cláusula se conviene en amparar en todas sus partes la Responsabilidad Civil del Asegurado, derivada de los perjuicios patrimoniales y extrapatrimoniales, causados a bienes de terceros, lesiones personales ó muerte a terceros, por empleados, personal a su servicio, durante el desempeño de sus funciones en el giro normal de sus negocios y en cualquier sitio o sitios, donde se hallen desempeñando las mismas. </t>
    </r>
  </si>
  <si>
    <r>
      <rPr>
        <b/>
        <sz val="10"/>
        <rFont val="Arial"/>
        <family val="2"/>
      </rPr>
      <t>EXTENSION POR ACTOS DE EMPLEADOS :</t>
    </r>
    <r>
      <rPr>
        <sz val="10"/>
        <rFont val="Arial"/>
        <family val="2"/>
      </rPr>
      <t xml:space="preserve">  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r>
  </si>
  <si>
    <r>
      <rPr>
        <b/>
        <sz val="10"/>
        <rFont val="Arial"/>
        <family val="2"/>
      </rPr>
      <t>RESPONSABILIDAD CIVIL POR ENSANCHES O MONTAJES Y/O EJECUCION DE OBRAS :</t>
    </r>
    <r>
      <rPr>
        <sz val="10"/>
        <rFont val="Arial"/>
        <family val="2"/>
      </rPr>
      <t xml:space="preserve"> Este seguro se extiende a cubrir la responsabilidad civil patrimonial ó extrapatrimonial en que incurra, el asegurado y/ó contratistas y subcontratistas, durante la ejecución de cualquier tipo de ensanche, montaje de maquinaria y equipo y/ó ejecución de obra, que se realice dentro y/o fuera de los predios asegurados limitado a proyectos u obras cuyo valor llegue hasta $300.000.000</t>
    </r>
  </si>
  <si>
    <t>DEDUCIBLES</t>
  </si>
  <si>
    <t xml:space="preserve">NOTA: SE DEBE DILIGENCIAR UNICAMENTE LA PARTE SOMBREADA EN GRIS. LAS DEMAS AREAS DEL CUADRO NO DEBEN SER MODIFICADAS  </t>
  </si>
  <si>
    <t>ANEXO Nº 5 (ESPECIFICACIONES TECNICAS SEGURO DE RESPONSABILIDAD CIVIL SERVIDORES PUBLICOS)</t>
  </si>
  <si>
    <t>ASEGURADO</t>
  </si>
  <si>
    <t>BENEFICIARIO</t>
  </si>
  <si>
    <t xml:space="preserve">NIT                                                   </t>
  </si>
  <si>
    <t>RC SERVIDORES PUBLICOS</t>
  </si>
  <si>
    <t xml:space="preserve">VIGENCIA                </t>
  </si>
  <si>
    <t xml:space="preserve">AMPAROS </t>
  </si>
  <si>
    <t>Territorio Mundial</t>
  </si>
  <si>
    <t xml:space="preserve">PRIMA </t>
  </si>
  <si>
    <t>cobertura de perdida fiscal y gastos de defensa</t>
  </si>
  <si>
    <t>reembolso a la sociedad  costos y honoroarios de cauciones judiciales</t>
  </si>
  <si>
    <t>TOTAL CON IMPOVENTAS</t>
  </si>
  <si>
    <t>Responsabilidad civil  por detrimentos patrimoniales sufridos por el Estado o por terceros siempre que sean consecuencia de los actos incorrectos cometidos por los funcionarios asegurados en el desempeño de las funciones propias a su cargo, cuando fueren declarados civil o administrativamente responsables del detrimento patrimonial.</t>
  </si>
  <si>
    <t>CARGOS ASEGURADOS</t>
  </si>
  <si>
    <t>CONDICIONES ESPECIALES OBLIGATORIAS</t>
  </si>
  <si>
    <t>LA POLIZA DEBE CONTENER LAS CONDICIONES PROPIAS PARA ENTIDADES ESTATALES</t>
  </si>
  <si>
    <t>AMPARO DE GASTOS DE DEFENSA EN INVESTIGACION PRELIMINAR</t>
  </si>
  <si>
    <t>COBERTURA PARA DIRECTIVOS PASADOS, PRESENTES Y FUTUROS</t>
  </si>
  <si>
    <t>SE AMPARAN TODAS LAS RECLAMACIONES CONTRA DIRECTIVOS INDEPENDIENTEMENTE DEL ORGANO QUE LAS INICIA</t>
  </si>
  <si>
    <r>
      <rPr>
        <b/>
        <sz val="10"/>
        <rFont val="Arial"/>
        <family val="2"/>
      </rPr>
      <t>CONOCIMIENTO DEL RIESGO:</t>
    </r>
    <r>
      <rPr>
        <sz val="10"/>
        <rFont val="Arial"/>
        <family val="2"/>
      </rPr>
      <t xml:space="preserve">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o en el desconocimiento de los mismos.</t>
    </r>
  </si>
  <si>
    <t>EXTIENDE A CUBRIR  AL CONYUGUE Y A LOS HEREDEROS DEL FUNCIONARIO ASEGURADO, EN AQUELLOS CASOS EN QUE LA OBLICACION INDEMNIZATORIA SE TRAMITE POR CAUSA DE MUERTE, INHABILIDAD, INSOLVENCIA O QUIEBRA</t>
  </si>
  <si>
    <r>
      <rPr>
        <b/>
        <sz val="10"/>
        <rFont val="Arial"/>
        <family val="2"/>
      </rPr>
      <t>USO Y CONTROL DE NUEVOS PREDIOS Y EMPLEADOS</t>
    </r>
    <r>
      <rPr>
        <sz val="10"/>
        <rFont val="Arial"/>
        <family val="2"/>
      </rPr>
      <t>: Por medio de la presente  clausula se aclara que  caso  que a traves  de funciones, compra o cualesquiera otros negocios similares,  el asegurado llegare  a tener  el uso control  de nuevos predios  o que algunas personas llegaren  a ser, en los  mismo eventos  empleado del asegurado, el amparo de la presente poliza se extiende en relacion con tales predios y empleados.</t>
    </r>
  </si>
  <si>
    <t>NOTA: SE DEBE DILIGENCIAR UNICAMENTE LA PARTE SOMBREADA. LAS DEMAS AREAS DEL CUADRO NO DEBEN SER MODIFICADAS</t>
  </si>
  <si>
    <t>INTERES ASEGURADO</t>
  </si>
  <si>
    <t>PROPUESTA CIA</t>
  </si>
  <si>
    <t>COBERTURAS</t>
  </si>
  <si>
    <t>RAMO</t>
  </si>
  <si>
    <t>TOTAL</t>
  </si>
  <si>
    <t>TODO RIESGO EQUIPO Y MAQUINARIA</t>
  </si>
  <si>
    <t>AUTOMOVILES</t>
  </si>
  <si>
    <t xml:space="preserve">                                                                                                                                                                                                                                                                                                                                                                                                                                                                                                                                                                                                                                                                    La cobertura de Hurto simple y calificado se extiende a amparar los equipos moviles y portatiles , kit de emergencias, herramientas, equipos y similares dentro y/o fuera de los predios del asegurado y en aquellos donde ejerza su actividad y cuando estan siendo transportados en vehiculos del asegurado, de sus empleados y/o de terceros contratistas y/o subcontratistas del mismo.  </t>
  </si>
  <si>
    <t>VALOR ASEGURABLE</t>
  </si>
  <si>
    <t>Perdidas o daños accidentales</t>
  </si>
  <si>
    <t>Huracan, Tempestad, ciclon, inundaciòn</t>
  </si>
  <si>
    <t>Terremoto, temblor y/o erupcion, volcanica, maremot, tsunami</t>
  </si>
  <si>
    <t>Hurto SIMPLE y Hurto calificado</t>
  </si>
  <si>
    <t>hmacc y amit</t>
  </si>
  <si>
    <t>Movilizacion y Trànsito en Colombia incluyendo por sus propios medios</t>
  </si>
  <si>
    <t>TOTAL VALOR ASEGURADO</t>
  </si>
  <si>
    <t>R C EXTRACONTRACTUAL</t>
  </si>
  <si>
    <t>COBERTURA</t>
  </si>
  <si>
    <t>DIRECCION UBICACIÓN RIESGOS:</t>
  </si>
  <si>
    <t>ACTIVIDAD:</t>
  </si>
  <si>
    <t>TERREMOTO,TEMBLOR, ERUPCION VOLCANICA,MAREMOTO, TUSNAMI   COBERTURA AL 100%</t>
  </si>
  <si>
    <t>HUELGA, MOTIN, ASONADA, CONMOCION CIVIL COBERTURA AL 100%</t>
  </si>
  <si>
    <t>ACTOS MAL INTENCIONADOS DE TERCEROS, TERRORISMO COBERTURA AL 100%</t>
  </si>
  <si>
    <t>AMPAROS ADICIONALES SUBLIMITADOS  OBLIGATORIOS SIN APLICACION DE DEDUCIBLE</t>
  </si>
  <si>
    <t>Gastos adicionales y/o reparaciones transitorias $ 5.000.000</t>
  </si>
  <si>
    <t>PRIMA NETA ACTUAL</t>
  </si>
  <si>
    <t>Tasa</t>
  </si>
  <si>
    <t>MINIMO REQUERIDO</t>
  </si>
  <si>
    <t>Se  amparan a las entidades estatales aseguradas contra los riesgos que impliquen menoscabode fondos y bienes, causados por sus empleados en el ejercicio de los cargos amparados, por actos que se tipifiquen como delitos contra la administración pública o fallos con responsabilidad fiscal, siempre y cuando hecho sea cometido dentro de la vigencia de la póliza.</t>
  </si>
  <si>
    <t>Abuso de confianza, Estafa, Peculado</t>
  </si>
  <si>
    <t>Falsificación,                                                                       Delitos contra la</t>
  </si>
  <si>
    <t>Administración Pública, Delitos contra</t>
  </si>
  <si>
    <t>el patrimonio economico, alcances fiscales</t>
  </si>
  <si>
    <t xml:space="preserve">Gastos de Rendiciòn y reconstrucciòn de cuentas </t>
  </si>
  <si>
    <t>Empleados no identificados</t>
  </si>
  <si>
    <t>Protecciòn de Depósitos bancarios</t>
  </si>
  <si>
    <t>Empleados de firma especializada y temporales, cooperativas y empresas asociativas</t>
  </si>
  <si>
    <t xml:space="preserve">PRIMA TOTAL </t>
  </si>
  <si>
    <t xml:space="preserve"> CONDICIONES ESPECIALES OBLIGATORIAS</t>
  </si>
  <si>
    <t xml:space="preserve">Caja Menor: Sin deducible </t>
  </si>
  <si>
    <t xml:space="preserve">COBERTURAS OBLIGATORIAS </t>
  </si>
  <si>
    <t>INTERES Y BIENES ASEGURADOS</t>
  </si>
  <si>
    <t>VALOR ASEGURADO MINIMO REQUERIDO</t>
  </si>
  <si>
    <t>PROPUESTA ASEGURADORA PARA RCE</t>
  </si>
  <si>
    <t>Daños a bienes de terceros</t>
  </si>
  <si>
    <t>Lesiones o muerte a una persona</t>
  </si>
  <si>
    <t>Lesiones o muerte a dos o más personas</t>
  </si>
  <si>
    <t>Perdida Total para Daños</t>
  </si>
  <si>
    <t>Perdida Parcial para Daños</t>
  </si>
  <si>
    <t>Perdida Total para Hurto</t>
  </si>
  <si>
    <t>Perdida Parcial para Hurto</t>
  </si>
  <si>
    <t>Terremoto</t>
  </si>
  <si>
    <t>Proteccion Patrimonial</t>
  </si>
  <si>
    <t>Si</t>
  </si>
  <si>
    <t>SI</t>
  </si>
  <si>
    <t>Asistencia Juridica Penal</t>
  </si>
  <si>
    <t>Asistencia Juridica Civil</t>
  </si>
  <si>
    <t>Queda expresamente declarado y convenido que la ASEGURADORA, indemnizara  los danos o perdidas causados por Derrumbes, caida de piedras, rocas, avalancha, aluvion, danos subitos de carretera, de tuneles, puentes,  o caida de estos.</t>
  </si>
  <si>
    <t xml:space="preserve">Sin aplicación del deducible </t>
  </si>
  <si>
    <r>
      <rPr>
        <b/>
        <sz val="10"/>
        <rFont val="Arial"/>
        <family val="2"/>
      </rPr>
      <t>ROTURA DE VIDRIOS</t>
    </r>
    <r>
      <rPr>
        <sz val="10"/>
        <rFont val="Arial"/>
        <family val="2"/>
      </rPr>
      <t>: Incluyendo los generados por Hmacc, Amit y terrorismo , hasta la suma de  $300.000.000</t>
    </r>
  </si>
  <si>
    <r>
      <rPr>
        <b/>
        <sz val="10"/>
        <rFont val="Arial"/>
        <family val="2"/>
      </rPr>
      <t>SEGURO PORTADOR EXTERNO DE DATOS</t>
    </r>
    <r>
      <rPr>
        <sz val="10"/>
        <rFont val="Arial"/>
        <family val="2"/>
      </rPr>
      <t xml:space="preserve"> (excluye software) HASTA LA SUMA DE  $500.000.000 Ampara  las perdidas o danos materiales  que sufran los portadores externos  de datos,  excluyendo la informacion en ellos contenidas, que se hallen dentro y/o fuera de los predios  asegurados como consecuencia directa de cualquiera  de los eventos amparados bajo la presente poliza.</t>
    </r>
  </si>
  <si>
    <r>
      <t>RC PATRONAL, EN EXCESO DE  LAS PRSTACIONES DE LEY</t>
    </r>
    <r>
      <rPr>
        <sz val="10"/>
        <color indexed="8"/>
        <rFont val="Arial"/>
        <family val="2"/>
      </rPr>
      <t>:  La aseguradora reconocera al ASEGURADO las sumas que debiere pagar  en virtud de la responsabilidad civil extracontractual, que le sea imputable por accidente de trabajo o enfermedades profesionales, que afecten a los trabajadores  a su servicio en el desarrollo  de las actividades  a ellos asignadas, en exceso de las prestaciones legales  incluyendo trabajadores de los contratistas y /o subcontratiatas.</t>
    </r>
  </si>
  <si>
    <r>
      <rPr>
        <b/>
        <sz val="10"/>
        <color indexed="8"/>
        <rFont val="Arial"/>
        <family val="2"/>
      </rPr>
      <t>TRANSPORTE Y MANEJO DE MATERIAS PRIMAS:</t>
    </r>
    <r>
      <rPr>
        <sz val="10"/>
        <color indexed="8"/>
        <rFont val="Arial"/>
        <family val="2"/>
      </rPr>
      <t xml:space="preserve"> Por la presente cláusula queda aclarado y convenido que la Póliza ampara la responsabilidad civil, como consecuencia del transporte y manejo por parte del asegurado, contratistas ó subcontratistas, de materias primas y productos de cualquier naturaleza, incluyendo cargue y descargue, entendiéndose que toda esta operación puede ser ejecutada directamente por EL ASEGURADO  ó contratada.</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</si>
  <si>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</si>
  <si>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</si>
  <si>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Cláusula de aplicación de condiciones particulares</t>
    </r>
    <r>
      <rPr>
        <sz val="10"/>
        <rFont val="Arial"/>
        <family val="2"/>
      </rPr>
      <t xml:space="preserve">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</si>
  <si>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r>
      <rPr>
        <b/>
        <sz val="10"/>
        <rFont val="Arial"/>
        <family val="2"/>
      </rPr>
      <t>AMPARO DE CIMENTACIÓN Y/O ASENTAMIENTO DERRUMBAMIENTO A PROPIEDADES ADYACENTES</t>
    </r>
    <r>
      <rPr>
        <sz val="10"/>
        <rFont val="Arial"/>
        <family val="2"/>
      </rPr>
      <t xml:space="preserve"> :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dentro de los predios asegurados previa elaboracion de las actas de vencidades antes del inicio de tales obras.</t>
    </r>
  </si>
  <si>
    <t>PROPUESTA ASEGURADORA</t>
  </si>
  <si>
    <r>
      <rPr>
        <b/>
        <sz val="10"/>
        <rFont val="Arial"/>
        <family val="2"/>
      </rPr>
      <t>RECLAMACIONES:</t>
    </r>
    <r>
      <rPr>
        <sz val="10"/>
        <rFont val="Arial"/>
        <family val="2"/>
      </rPr>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r>
  </si>
  <si>
    <t xml:space="preserve"> </t>
  </si>
  <si>
    <t>NOTA: Los usuarios, clientes y visitantes se consideran terceros</t>
  </si>
  <si>
    <t xml:space="preserve">SIN APLICACION DE DEDUCIBLE </t>
  </si>
  <si>
    <r>
      <t>VEHICULOS PROPIOS Y NO PROPIOS:</t>
    </r>
    <r>
      <rPr>
        <sz val="10"/>
        <rFont val="Arial"/>
        <family val="2"/>
      </rPr>
      <t xml:space="preserve"> Por la presente cláusula y no obstante lo que en contrario se diga en las condiciones generales de la póliza o en sus anexos, y sujeto a que el Asegurado ha pagado la prima adicional acordada a la Aseguradora, le indemnizará  las sumas que debiere pagar en razón de su responsabilidad civil extracontractual por las lesiones personales o muerte causadas a terceros, ó daños causados a propiedades de terceros, como consecuencia de la utilización de vehículos de transporte terrestre, que sean o no de su propiedad y se extiende a amparar los establecidos en la póliza incluyendo equipos que no tengan tracción propia, hasta por los limites establecidos en la póliza.
Esta cobertura opera en exceso de los límites contratados en la Póliza de Automóviles si las hay. De no haber póliza de automóviles ó no haber sido indemnizado el reclamo, esta cobertura cubrirá como primera capa</t>
    </r>
  </si>
  <si>
    <t>No aplicación de Garantias</t>
  </si>
  <si>
    <t>Amparar las pérdidas y/o daños materiales que sufran los bienes de propiedad del ASEGURADO, o bajo su responsabilidad, tenencia o control y, en general, dados y recibidos a cualquier título y/o por los que tenga algún interés asegurable.</t>
  </si>
  <si>
    <r>
      <rPr>
        <b/>
        <sz val="10"/>
        <rFont val="Arial"/>
        <family val="2"/>
      </rPr>
      <t>AMPARO POR CULPA GRAVE</t>
    </r>
    <r>
      <rPr>
        <sz val="10"/>
        <rFont val="Arial"/>
        <family val="2"/>
      </rPr>
      <t>: No obstante lo establecido en las condiciones particulares y generales de la póliza y sus anexos, por la presente cláusula queda establecido y convenido que la presente póliza se extiende a amparar la culpa grave de los asegurados</t>
    </r>
  </si>
  <si>
    <r>
      <rPr>
        <b/>
        <sz val="10"/>
        <rFont val="Arial"/>
        <family val="2"/>
      </rPr>
      <t>RESTABLECIMIENTO AUTOMATICO DEL VALOR ASEGURADO   POR PAGO DE  SINIESTRO, NO APLICA  PARA HAMCCOP, AMIT Y TERRORISMO</t>
    </r>
    <r>
      <rPr>
        <sz val="10"/>
        <rFont val="Arial"/>
        <family val="2"/>
      </rPr>
      <t xml:space="preserve">:Queda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
    </r>
  </si>
  <si>
    <r>
      <rPr>
        <b/>
        <sz val="10"/>
        <rFont val="Arial"/>
        <family val="2"/>
      </rP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</si>
  <si>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DESIGNACIÓN DE BIENES :</t>
    </r>
    <r>
      <rPr>
        <sz val="10"/>
        <rFont val="Arial"/>
        <family val="2"/>
      </rPr>
      <t xml:space="preserve">  En adición a los términos y condiciones contenidas en la póliza y sus anexos, la Aseguradora acepta el titulo, nombre, denominación, nomenclatura con que el Asegurado identifica o describe los bienes asegurados en sus registros o libros de comercio o contabilidad.</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</si>
  <si>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</si>
  <si>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rPr>
        <b/>
        <sz val="10"/>
        <rFont val="Arial"/>
        <family val="2"/>
      </rPr>
      <t>PRIMERA OPCIÓN DE COMPRA DEL SALVAMENTO</t>
    </r>
    <r>
      <rPr>
        <sz val="10"/>
        <rFont val="Arial"/>
        <family val="2"/>
      </rPr>
      <t>: 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</si>
  <si>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rPr>
        <b/>
        <sz val="10"/>
        <rFont val="Arial"/>
        <family val="2"/>
      </rPr>
      <t xml:space="preserve">MODIFICACIONES A FAVOR DEL ASEGURADO </t>
    </r>
    <r>
      <rPr>
        <sz val="10"/>
        <rFont val="Arial"/>
        <family val="2"/>
      </rPr>
      <t xml:space="preserve">: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 </t>
    </r>
  </si>
  <si>
    <t xml:space="preserve">Este seguro cubre los daños  y/o perdidas accidentales causados  a la maquinaria y equipo objeto de este seguro, incluyendo sus equipos auxiliares ya sea que estén conectados o no  al equipo o maquinaria  del cual son accesorios, Siempre que dichas pérdidas no sean mayores que la suma total asegurada indicada en la caratula de la póliza
Así mismo cubre las perdidas o daños materiales ocurridos a causa de los siguientes riesgos:
a) Daños durante el montaje y/o desmontaje del equipo y/o traslado del mismo, dentro del terreno de la obra o viaje por sus propios medios de un sitio a otro sitio de operación.    
b) Daños causados por incendio, terremoto, temblor, erupcion volcanica, maremoto, tsunami, vientos fuertes, tempestad,  ciclon, huracan, tifón, inundaciones,  danos por agua, lluvia, granizo, helada, desbordamientos de agua, cambios  del nivel del agua, maremotos, tsunami,  enfangamiento, descargas eléctricas y/o atmosféricas, combustion espontanea, humo, hollin, gases, liquidos o polvos corrosivos.
c) daños causados por colisión con objetos en movimiento y/o estacionarios, volcamientos y/o descarrilamientos, impacto de vehiculos terrestres, de aeronaves o parte de ellos.
d) Accidentes que ocurran pese a un manejo correcto o inadecuado, así como los que sobrevengan  a consecuencia de descuido, impericia o negligencia  del conductor del equipo y/o maquinaria, siempre que no impliquen culpa grave directa o indirecta del asegurado.
e) Hundimiento del terreno, deslizamiento de tierra, caída de rocas, aludes,
f) Explosión
g) Huelga, Asonada, Motín, conmoción civil.
h) Actos mal intencionados de terceros, Terrorismo
i)Hurto Calificado, Hurto simple
j) Responsabilidad civil Extracontractual
k) Movilización dentro del territorio nacional 
l) movilización por sus propios medios. 
m)Cualquier otra causa que oblique a la reparacion o reemplazo de los bienes asegurados ,causados  por cualquier otro riesgo no excluido expresamente en la póliza o que se  no haya pactado amparar. . </t>
  </si>
  <si>
    <t>Actos Mal intencionados de terceros ,sabotaje y Terrorismo, Huelga, Motín, Asonada, conmoción civil o popular</t>
  </si>
  <si>
    <r>
      <t xml:space="preserve">DEDUCIBLES PARA EQUIPOS MOVILES: </t>
    </r>
    <r>
      <rPr>
        <sz val="10"/>
        <rFont val="Arial"/>
        <family val="2"/>
      </rPr>
      <t xml:space="preserve">El deducible que figura en la póliza para equipos móviles y portátiles solo opera cuando dichos bienes se encuentran fuera de los predios descritos en la póliza. En los demas casos se aplicara el que corresponda a los equipos dentro de los predios. </t>
    </r>
  </si>
  <si>
    <r>
      <rPr>
        <b/>
        <sz val="10"/>
        <rFont val="Arial"/>
        <family val="2"/>
      </rPr>
      <t>HURTO SIMPLE</t>
    </r>
    <r>
      <rPr>
        <sz val="10"/>
        <rFont val="Arial"/>
        <family val="2"/>
      </rPr>
      <t>: para equipos móviles dentro Y/O Fuera de los predios del asegurado.</t>
    </r>
  </si>
  <si>
    <r>
      <rPr>
        <b/>
        <sz val="10"/>
        <rFont val="Arial"/>
        <family val="2"/>
      </rPr>
      <t>DEFINICION DE MUEBLES Y ENSERES:</t>
    </r>
    <r>
      <rPr>
        <sz val="10"/>
        <rFont val="Arial"/>
        <family val="2"/>
      </rPr>
      <t xml:space="preserve">  Consistente principalmente  en toda clase de muebles, enseres, equipos, utensilios de las diferentes dependencias  del asegurado  tales como pero no limitados a: maquinas de escribir, protectora de cheques y  toda clase de maquinas , equipos y utensilios de oficina , armas de fuego, cuadros, estanterías, lámparas, alfombras  etc., aunque se hayan determinado específicamente  de propiedad del asegurado  o por los que sea responsable siempre y cuando  en este ultimo caso , no estén cubiertos por otras pólizas  y se encuentre  contenidos  en los diferentes riesgos amparado bajo la presente póliza.</t>
    </r>
  </si>
  <si>
    <r>
      <rPr>
        <b/>
        <sz val="10"/>
        <rFont val="Arial"/>
        <family val="2"/>
      </rPr>
      <t>DEFINICION DE MERCANCIAS</t>
    </r>
    <r>
      <rPr>
        <sz val="10"/>
        <rFont val="Arial"/>
        <family val="2"/>
      </rPr>
      <t xml:space="preserve">: Consistentes principalmente en pero no limitados a: toda clase de repuestos, accesorios, material de empaque, y propaganda, suministros, herramientas, maquinaria y en general todo elemento  que los asegurados determinen como mercancía aunque no se hayan determinado específicamente  de propiedad del asegurado o de terceros y/o por los cuales sea responsables y siempre y cuando no estén asegurados por otra pólizas se encuentren contenidos y ubicado en los riesgos amparados bajo la presente póliza.    </t>
    </r>
  </si>
  <si>
    <r>
      <rPr>
        <b/>
        <sz val="10"/>
        <rFont val="Arial"/>
        <family val="2"/>
      </rPr>
      <t>DEFINICION DE EQUIPOS MOVILES Y PORTATILES :</t>
    </r>
    <r>
      <rPr>
        <sz val="10"/>
        <rFont val="Arial"/>
        <family val="2"/>
      </rPr>
      <t xml:space="preserve"> :En adición a los términos, exclusiones, cláusulas y condiciones contenidas en la Póliza o en sus anexos, este seguro se extiende a cubrir toda pérdida o daño material (todo riesgo) incluyendo hurto y hurto calificado, Huelga, Motín, Asonada, Actos mal Intencionados de Terceros, actos subversivos y terroristas para equipos móviles y/ó portátiles, herramientas de operación, investigación, medición y similares; eléctricas, electrónicas y mecánicas, incluyendo los equipos de laboratorio y accesorios especiales instalados en vehículos del ASEGURADO,  mientras se hallen o sean movilizados, dentro y/ó fuera de los predios asegurados en territorio de la República de Colombia, incluyendo su transporte en vehículo de servicio público o privado, vehículos de propiedad deL ASEGURADO, de funcionarios del ASEGURADO  y /o sus contratistas y subcontratistas. </t>
    </r>
  </si>
  <si>
    <r>
      <rPr>
        <b/>
        <sz val="10"/>
        <rFont val="Arial"/>
        <family val="2"/>
      </rPr>
      <t xml:space="preserve">ACUERDO PARA AJUSTE EN CASO DE SINIESTRO: </t>
    </r>
    <r>
      <rPr>
        <sz val="10"/>
        <rFont val="Arial"/>
        <family val="2"/>
      </rPr>
      <t xml:space="preserve">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</si>
  <si>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COBERTURA PARA DAÑOS EN EL EQUIPO DE CLIMATIZACIÓN</t>
    </r>
    <r>
      <rPr>
        <sz val="10"/>
        <rFont val="Arial"/>
        <family val="2"/>
      </rPr>
      <t xml:space="preserve">.: Este seguro se extiende a cubrir los daños o pérdidas de los bienes asegurados causados por un daño en el equipo de climatización. </t>
    </r>
  </si>
  <si>
    <r>
      <rPr>
        <b/>
        <sz val="10"/>
        <rFont val="Arial"/>
        <family val="2"/>
      </rPr>
      <t xml:space="preserve">DEDUCIBLE PARA LOS EVENTOS CATASTROFICOS (TERREMOTO, TEMBLOR, ERUPCION VOLCANICA, MAREMOTO, TSUNAMI, ANEGACIÓN, INUNDACIÓN Y/Ó OTROS EVENTOS DE LA NATURALEZA, HUELGA, MOTÍN, ASONADA, CONMOCIÓN CIVIL TERRORISMO Y ACTOS MAL INTENCIONADOS DE TERCEROS) </t>
    </r>
    <r>
      <rPr>
        <sz val="10"/>
        <rFont val="Arial"/>
        <family val="2"/>
      </rPr>
      <t>: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 \</t>
    </r>
  </si>
  <si>
    <r>
      <rPr>
        <b/>
        <sz val="10"/>
        <rFont val="Arial"/>
        <family val="2"/>
      </rPr>
      <t>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r>
  </si>
  <si>
    <r>
      <rPr>
        <b/>
        <sz val="10"/>
        <rFont val="Arial"/>
        <family val="2"/>
      </rPr>
      <t xml:space="preserve">EXTENSION DE COBERTURA PARA EQUIPOS QUE ESTEN O NO TRABAJANDO: </t>
    </r>
    <r>
      <rPr>
        <sz val="10"/>
        <rFont val="Arial"/>
        <family val="2"/>
      </rPr>
      <t xml:space="preserve">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</si>
  <si>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</si>
  <si>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t>TODO RIESGO DAÑOS MATERIALES</t>
  </si>
  <si>
    <t>BIENES ASEGURADOS (INTERES ASEGURABLE) OBLIGATORIA</t>
  </si>
  <si>
    <r>
      <rPr>
        <b/>
        <sz val="10"/>
        <rFont val="Arial"/>
        <family val="2"/>
      </rPr>
      <t>HURTO CALIFICADO Y HURTO  EN PREDIOS</t>
    </r>
    <r>
      <rPr>
        <sz val="10"/>
        <rFont val="Arial"/>
        <family val="2"/>
      </rPr>
      <t xml:space="preserve">: Queda convenido que la definición de establecimiento comprende los predios  que forman parte de dicho establecimiento.  </t>
    </r>
  </si>
  <si>
    <r>
      <rPr>
        <b/>
        <sz val="10"/>
        <rFont val="Arial"/>
        <family val="2"/>
      </rPr>
      <t>NOMBRAMIENTO DE AJUSTADOR:</t>
    </r>
    <r>
      <rPr>
        <sz val="10"/>
        <rFont val="Arial"/>
        <family val="2"/>
      </rPr>
      <t xml:space="preserve"> 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</si>
  <si>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FERIAS Y EXPOSICIONES:</t>
    </r>
    <r>
      <rPr>
        <sz val="10"/>
        <rFont val="Arial"/>
        <family val="2"/>
      </rPr>
      <t xml:space="preserve"> se  amparan automaticamente los bienes asegurados que sean trasladados temporalemten  a otro (s) sitio (s), a los predios donde el asegurado ejerce su actividad, con destino a participar en ferias y/o exposiciones dentro del territorio de la Republica de Colombia.</t>
    </r>
  </si>
  <si>
    <r>
      <rPr>
        <b/>
        <sz val="10"/>
        <rFont val="Arial"/>
        <family val="2"/>
      </rPr>
      <t>GASTOS PARA LA OBTENCION DE LICENCIAS Y PERMISOS PARA RECONSTRUIR EL EDIFICIO: S</t>
    </r>
    <r>
      <rPr>
        <sz val="10"/>
        <rFont val="Arial"/>
        <family val="2"/>
      </rPr>
      <t>e cubre el costo razonable de los honorarios y materiales necesarios  pra obtener las licencias y permisos  necesarios para reconstruir el edificion, siempre y cuando dichos gastos se hayan generado  en conexion con cualquier perdida  o dano amterial  indemnizable a los bienes inmuebles asegurados bajo la poliza, hasta por la suma de $ 500.000.000</t>
    </r>
  </si>
  <si>
    <r>
      <rPr>
        <b/>
        <sz val="10"/>
        <rFont val="Arial"/>
        <family val="2"/>
      </rPr>
      <t>COBERTURA DE EQUIPOS E INSTALACIONES DE PERFORACION PARA AGUA:</t>
    </r>
    <r>
      <rPr>
        <sz val="10"/>
        <rFont val="Arial"/>
        <family val="2"/>
      </rPr>
      <t xml:space="preserve"> Queda entendido y convenido que, en adición a los términos, exclusiones, cláusulas y condiciones contenida en la póliza  o en ella endosados, el presente seguro se extiende a cubrir  los equipos de perforación, así mismo se amparan las perdidas de o daños  en los tubos de barrenacion, varillaje, cinceles, brochadoras, estabilizadores, tubos centrales, equipos medidores, tubos y herramientas de toda clase, mientras se hallen  por debajo de la mesa giratoria del taladro y/o por debajo del suelo.Sin embargo los mencionados bienes se entienden amparados cuando las perdidas o daños sean causados por terremoto, volcanismo, tsunami, viento huracanado, ciclón, crecidas de agua, inundación, incendio, explosión y aguas artesianas. </t>
    </r>
  </si>
  <si>
    <r>
      <rPr>
        <b/>
        <sz val="10"/>
        <rFont val="Arial"/>
        <family val="2"/>
      </rPr>
      <t>OTROS REEMBOLSOS:</t>
    </r>
    <r>
      <rPr>
        <sz val="10"/>
        <rFont val="Arial"/>
        <family val="2"/>
      </rPr>
      <t xml:space="preserve"> Se reconoceran los gastos en que razonablemente incurra el asegurado para alquiler de inmuebles, equipos y maquinaria temporal siempre que todo se efectue con el fin de salvar, preservar o conservar los bienes amparados, hasta por la suma de $ 500.000.000</t>
    </r>
  </si>
  <si>
    <r>
      <rPr>
        <b/>
        <sz val="10"/>
        <rFont val="Arial"/>
        <family val="2"/>
      </rPr>
      <t xml:space="preserve">AMPARO DE HURTO DE ELEMENTOS Y PARTES DE EDIFICIOS:  </t>
    </r>
    <r>
      <rPr>
        <sz val="10"/>
        <rFont val="Arial"/>
        <family val="2"/>
      </rPr>
      <t xml:space="preserve">Se amplia la cobertura para cubrir el hurto  de elementos y partes de las edificaciones aseguradas, hasta  el 10% del valor asegurado para cada edificio maximo 2.000 SMMLV.  </t>
    </r>
  </si>
  <si>
    <r>
      <rPr>
        <b/>
        <sz val="10"/>
        <rFont val="Arial"/>
        <family val="2"/>
      </rPr>
      <t>CONOCIMIENTO DEL RIESGO</t>
    </r>
    <r>
      <rPr>
        <sz val="10"/>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</si>
  <si>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rPr>
        <b/>
        <sz val="10"/>
        <rFont val="Arial"/>
        <family val="2"/>
      </rPr>
      <t>NO CONCURRENCIA DE DEDUCIBLES</t>
    </r>
    <r>
      <rPr>
        <sz val="10"/>
        <rFont val="Arial"/>
        <family val="2"/>
      </rPr>
      <t>: 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r>
  </si>
  <si>
    <r>
      <rPr>
        <b/>
        <sz val="10"/>
        <rFont val="Arial"/>
        <family val="2"/>
      </rPr>
      <t>SALVAMENTO:</t>
    </r>
    <r>
      <rPr>
        <sz val="10"/>
        <rFont val="Arial"/>
        <family val="2"/>
      </rPr>
      <t xml:space="preserve"> 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</si>
  <si>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rPr>
        <b/>
        <sz val="10"/>
        <rFont val="Arial"/>
        <family val="2"/>
      </rPr>
      <t>COBERTURA AUTOMÁTICA PARA EQUIPOS DE REEMPLAZO AVISO DE 60 DIAS, hasta  $ 500.000.000</t>
    </r>
    <r>
      <rPr>
        <sz val="10"/>
        <rFont val="Arial"/>
        <family val="2"/>
      </rPr>
      <t xml:space="preserve">  :  En adición a los términos y condiciones contenidos en la presente póliza y sus anexos, ésta se hace extensiva a amparar todos aquellos equipos que sean instalados en reemplazo de los asegurados inicialmente, mientras dure el período de reacondicionamiento, revisión, mantenimiento y fines similares. Así mismo se cubren automáticamente los nuevos equipos de su propiedad ó por los que sea responsable y los cuales se instalen para reponer o reemplazar los asegurados bajo la póliza. </t>
    </r>
  </si>
  <si>
    <r>
      <rPr>
        <b/>
        <sz val="10"/>
        <rFont val="Arial"/>
        <family val="2"/>
      </rPr>
      <t>COBERTURA DE INUNDACION O ENLODAMIENTO</t>
    </r>
    <r>
      <rPr>
        <sz val="10"/>
        <rFont val="Arial"/>
        <family val="2"/>
      </rPr>
      <t>:  Cubre las perdidas o daños a la propiedad asegurada causados por inundación o enlodamiento como resultado  de rotura o estallido  de la tubería de conducción (tubería de presión suministrando el agua de accionamiento  para la maquina asegurada), válvulas de cierre, y/o bombas de retorno debido a los riesgos cubiertos por la presente póliza.</t>
    </r>
  </si>
  <si>
    <r>
      <rPr>
        <b/>
        <sz val="10"/>
        <rFont val="Arial"/>
        <family val="2"/>
      </rPr>
      <t>EQUIPOS DESCONTINUADOS:</t>
    </r>
    <r>
      <rPr>
        <sz val="10"/>
        <rFont val="Arial"/>
        <family val="2"/>
      </rPr>
      <t xml:space="preserve"> Para aquellos equipos que ya no se fabrican y que por lo tanto ya no se encuentran en el mercado, para efectos del valor asegurado este se entenderá como el valor real  del modelo del  equipo  que lo reemplace , producido por el mismo fabricante.</t>
    </r>
  </si>
  <si>
    <r>
      <rPr>
        <b/>
        <sz val="10"/>
        <rFont val="Arial"/>
        <family val="2"/>
      </rPr>
      <t xml:space="preserve">MOVILIZACION PARA MAQUINARIA Y EQUIPO </t>
    </r>
    <r>
      <rPr>
        <sz val="10"/>
        <rFont val="Arial"/>
        <family val="2"/>
      </rPr>
      <t>: Queda entendido y convenido que en adición a los términos, exclusiones, cláusulas y condiciones contenidos en la póliza a ella anexados, este seguro se extiende a cubrir los daños o pérdidas de los bienes asegurados mientras que éstos se movilicen por sus propios medios y/o sean transportados en camabaja y/o equipo especializado para transporte de maquinaria pesada.</t>
    </r>
  </si>
  <si>
    <r>
      <rPr>
        <b/>
        <sz val="10"/>
        <rFont val="Arial"/>
        <family val="2"/>
      </rPr>
      <t>DAÑOS POR MAQUINARIA  Y EQUIPO PESADO</t>
    </r>
    <r>
      <rPr>
        <sz val="10"/>
        <rFont val="Arial"/>
        <family val="2"/>
      </rPr>
      <t>: No obstante lo que en contrario se diga en las condiciones generales de la póliza o en sus anexos, mediante la presente cláusula se amparan las pérdidas o daños materiales de los bienes descritos en la misma, causados directa o indirectamente por la maquinaria y equipo, cuyo propietario o conductor sea el asegurado, contratista ó subcontratistas, arrendatario o tenedor de los bienes amparados.</t>
    </r>
  </si>
  <si>
    <r>
      <rPr>
        <b/>
        <sz val="10"/>
        <rFont val="Arial"/>
        <family val="2"/>
      </rPr>
      <t>TABLA DE DEMERITO PARA PERDIDAS TOTALES</t>
    </r>
    <r>
      <rPr>
        <sz val="10"/>
        <rFont val="Arial"/>
        <family val="2"/>
      </rPr>
      <t xml:space="preserve"> :no obstante lo que en contrario se diga en las condiciones generales de la poliza y  sus anexos, la indemnizacion pagadera por esta poliza, en las perdidas totales como consecuencia de danos o hurtos, igual a su valor de reposicion , sujueto a la siguiente tabla de demerito por uso, vetustez y obsolecencia:                :  DE 0 A 5 ANOS 0%  de DEMERITO,  MAYORES DE 5 Y HASTA 10 ANOS  3%,  Demerito acumulado de 20%;  mas de 10 anos y 4 % demerito acumulado del  30%,                                                                                                                                                                                                                                                                                                                                                                                                                                                                                                                                                                            NOTA: Esta clausula no debe ser aplicada  para las herramientas que tengan componentes electricos  y/o electronicos. Asi mimso se tendra en cuenta para su aplicacion  no la fecha de adquisicion , si no la fecha de entrada en funcionamiento ., o de repotenciacion o actualizacion del equipo y/o maquinaria.</t>
    </r>
  </si>
  <si>
    <t>ANEXO No. 2  (ESPECIFICACIONES TECNICAS DE COBERTURAS REQUERIDAS TODO RIESGO EQUIPO Y MAQUINARIA)</t>
  </si>
  <si>
    <r>
      <t>GARANTIAS:</t>
    </r>
    <r>
      <rPr>
        <sz val="10"/>
        <rFont val="Arial"/>
        <family val="2"/>
      </rPr>
      <t xml:space="preserve">La compañía Aseguradora acepta como cumplimiento de garantía, el mantenimiento preventivo y correctivo realizado a los equipos y/o instalaciones directamente por empleados del asegurado o personal a su servicio.  </t>
    </r>
  </si>
  <si>
    <r>
      <t>AMPARO POR DELITOS CONTRA LA ADMINISTRACION PÚBLICA:</t>
    </r>
    <r>
      <rPr>
        <sz val="10"/>
        <rFont val="Arial"/>
        <family val="2"/>
      </rPr>
      <t xml:space="preserve"> Mediante la presente Cláusula se conviene en amparar AL ASEGURADO, las pérdidas o detrimentos patrimoniales que sufra por causa de los delitos cometidos por sus servidores públicos, empleados oficiales ó públicos, contemplados en la Ley</t>
    </r>
  </si>
  <si>
    <r>
      <t xml:space="preserve">PERDIDAS CAUSADAS POR EMPLEADOS NO IDENTIFICADOS: </t>
    </r>
    <r>
      <rPr>
        <sz val="10"/>
        <rFont val="Arial"/>
        <family val="2"/>
      </rPr>
      <t xml:space="preserve">Con sujecion a las condiciones genereales  de la poliza y no obstante lo que en contratio se diga ennla misma  o en sus anexos, si una perdida cubierta se presume  haber sido causada  por uno o mas de los empleados y el asegurado no pudiere senalar  especdificamente el empelado o empleados causantes, dicha perdia se considera debidamene amparada, siempre y cuando  las pruebas que se presentern sean concluyente quedando entendido ademas la responsabilidad de la aseguradora no excedera en ningun caso el valor asegurado por cada evento.   </t>
    </r>
  </si>
  <si>
    <r>
      <rPr>
        <b/>
        <sz val="10"/>
        <rFont val="Arial"/>
        <family val="2"/>
      </rPr>
      <t>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</si>
  <si>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MODIFICACIÓN DEL ESTADO DEL RIESGO</t>
    </r>
    <r>
      <rPr>
        <sz val="10"/>
        <rFont val="Arial"/>
        <family val="2"/>
      </rPr>
      <t>: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</si>
  <si>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</si>
  <si>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rPr>
        <b/>
        <sz val="10"/>
        <rFont val="Arial"/>
        <family val="2"/>
      </rPr>
      <t>DESIGNACION DE CARGOS</t>
    </r>
    <r>
      <rPr>
        <sz val="10"/>
        <rFont val="Arial"/>
        <family val="2"/>
      </rPr>
      <t>: En adición a los términos y condiciones contenidas en la póliza y sus anexos, la Aseguradora acepta el titulo, nombre, denominación, nomenclatura con que el Asegurado identifica o describe los cargos asegurados.</t>
    </r>
  </si>
  <si>
    <r>
      <rPr>
        <b/>
        <sz val="10"/>
        <rFont val="Arial"/>
        <family val="2"/>
      </rPr>
      <t>CAMBIO EN LA DENOMINACION DEL CARGO</t>
    </r>
    <r>
      <rPr>
        <sz val="10"/>
        <rFont val="Arial"/>
        <family val="2"/>
      </rPr>
      <t xml:space="preserve">: La presente poliza se extiende a cubrir automaticamente todo cargo creado en reemplazo de cualesquiera de los cargos asegurados en la misma </t>
    </r>
  </si>
  <si>
    <r>
      <rPr>
        <b/>
        <sz val="10"/>
        <rFont val="Arial"/>
        <family val="2"/>
      </rPr>
      <t>RESTABLECIMIENTO AUTOMÁTICO DE VALOR ASEGURADO POR PAGO DE SINIESTRO POR UNA VEZ:</t>
    </r>
    <r>
      <rPr>
        <sz val="10"/>
        <rFont val="Arial"/>
        <family val="2"/>
      </rPr>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DURANTE LA  VIGENCIA DE LA POLIZA. </t>
    </r>
  </si>
  <si>
    <t>ANEXO Nº 3  (ESPECIFICACIONES  TECNICAS  MANEJO GLOBAL SECTOR OFICIAL)</t>
  </si>
  <si>
    <t>MANEJO SERVIDORES PUBLICOS</t>
  </si>
  <si>
    <r>
      <t xml:space="preserve">AMPARO POR PECULADO: </t>
    </r>
    <r>
      <rPr>
        <sz val="10"/>
        <rFont val="Arial"/>
        <family val="2"/>
      </rPr>
      <t>Mediante la presente Cláusula se conviene en amparar al Asegurado las pérdidas o detrimentos patrimoniales que sufra por causa de peculado cometido por sus empleados de acuerdo con las denominaciones que para delitos cometidos por empleados oficiales o públicos contempla la ley</t>
    </r>
  </si>
  <si>
    <t xml:space="preserve">ANEXO Nº 4 (ESPECIFICACIONES  TECNICAS RESPONSABILIDAD CIVIL EXTRACONTRACTUAL) </t>
  </si>
  <si>
    <t xml:space="preserve">RESPONSABILIDAD CIVIL EXTRACONTRACTUAL   </t>
  </si>
  <si>
    <t>Uso de armas de fuego y errores de punteria cometidos por vigilantes y/o celadores, personal de seguridad,  escoltas,cualquiera que sea su modalidad de contratacion, en el desempeño de sus funciones.</t>
  </si>
  <si>
    <t>CONDICIONES</t>
  </si>
  <si>
    <t>DEDUCIBLE</t>
  </si>
  <si>
    <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</si>
  <si>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r>
      <t>CONOCIMIENTO DEL RIESGO</t>
    </r>
    <r>
      <rPr>
        <sz val="10"/>
        <rFont val="Arial"/>
        <family val="2"/>
      </rPr>
      <t>: Por medio de la presente cláusula, la (s) Compañía(s) Aseguradora(s) declara (n) que conocen los riesgos y por consiguiente dejan constancia del conocimiento y aceptación de las circunstancias y condiciones de los mismos. En consecuencia de lo anterior, los proponentes no podrán en ningún caso, oponer excepciones, ni formular objeciones fundamentadas en la circunstancia de no haber llevado a cabo la visita de inspección de los bienes o en el desconocimiento de los mismos.</t>
    </r>
  </si>
  <si>
    <r>
      <t xml:space="preserve">SALVAMENTO: </t>
    </r>
    <r>
      <rPr>
        <sz val="10"/>
        <rFont val="Arial"/>
        <family val="2"/>
      </rPr>
      <t xml:space="preserve">El asegurado debera previa o simultaneamente  al pago de la indemnizacion entregar los bienes siniestrados e indemnizados, que puedan considerarse como salvamento. Una vez descontados los gastos  en que haya incurrido  la aseguradaroa para poder vender el salvamenteo , el asegurado participara  en el valor de dicha venta, en la misma proporcion en que haya asumido las perdidas, teniendo en cuenta el deducible y el infraseguro cuando hubiere lugar a este ultimo. </t>
    </r>
  </si>
  <si>
    <r>
      <t xml:space="preserve">PAGO DE INDEMNIZACIONES </t>
    </r>
    <r>
      <rPr>
        <sz val="10"/>
        <rFont val="Arial"/>
        <family val="2"/>
      </rPr>
      <t>:No obstante lo estipulado en la Cláusula de indemnizaciones del presente Contrato se conviene entre las partes, que el pago de la indemnización o la autorización de reparar el bien afectado por la  realización de un riesgo amparado, se hará a quién designe el Asegurado, previa información escrita a la Aseguradora y con la firma de la solicitud de indemnización correspondiente, todo, teniendo en cuenta los controles administrativos que posee el asegurado . Igualmente, se conviene que en caso de reparaciones o reposiciones, se tendrá prelación por la firma con la cual el Asegurado posea relaciones comerciales o sea su contratista.</t>
    </r>
  </si>
  <si>
    <r>
      <t xml:space="preserve">ADHESION: </t>
    </r>
    <r>
      <rPr>
        <sz val="10"/>
        <rFont val="Arial"/>
        <family val="2"/>
      </rPr>
      <t>: Si durante la vigencia de este seguro se presentan modificaciones a las condiciones generales y particulares de la póliza, que presenten un beneficio a favor del  ASEGURADO, tales modificaciones se consideran automáticamente incorporadas a la póliza siempre que el cambio no implique un aumento en la prima originalmente pactada.</t>
    </r>
  </si>
  <si>
    <r>
      <t xml:space="preserve">MODIFICACIONES A FAVOR DEL ASEGURADO </t>
    </r>
    <r>
      <rPr>
        <sz val="10"/>
        <rFont val="Arial"/>
        <family val="2"/>
      </rPr>
      <t>: Se amparan automaticamente  los nuevos predios y oficinas durante el periodo de la poliza sin cobro de prima, siempre que estos se encuentren dentro del  limite territorial establecido y mientras se mantengan como minimo  las mismas protecciones de seguridad informadas a los reasegiuradores bajo los terminos acordados.</t>
    </r>
  </si>
  <si>
    <r>
      <t>AUTORIZACION DE REPARACION DE LOS VEHICULOS  DENTRO DE LOS TRES (3) DIAS HABILES SIGUIENTES A LA FORMALIZACION DEL RECLAMO:</t>
    </r>
    <r>
      <rPr>
        <sz val="10"/>
        <rFont val="Arial"/>
        <family val="2"/>
      </rPr>
      <t xml:space="preserve"> Mediante la presente clausula, se deja expresamente senalado que el termino de respuesta  de la compania, para confirmar la autorizacion de al repracion  de l (los) vehculo (s) en los reclamos que afecten la cobertura de perdida parcial, es de maximo  TRES (3) dias habiles, contados a partir  del momento en que el asegurado presenta la reclamacion y formaliza la misma, de acuerdo con las condiciones senaladas en la oferta  de que para tal efecto se encuentran establecidas. Asi mismo queda convenido que para vehiculos  de modelos del 2008 en adelante se haran en talleres de concesionarios.   </t>
    </r>
  </si>
  <si>
    <r>
      <t>EXTENSION DE COBERTURA POR LOS DANOS MUTUOS ENTRE REMOLCADOR Y REMOLQUE</t>
    </r>
    <r>
      <rPr>
        <sz val="10"/>
        <rFont val="Arial"/>
        <family val="2"/>
      </rPr>
      <t xml:space="preserve">: Este seguro se extiende a cubrir  las perdidas o danos y la Responmsabilidad civil extracontractual  que se presente cuando el vehiculo asegurado  remolque otro vehiculo con o sin fuerza. </t>
    </r>
  </si>
  <si>
    <r>
      <rPr>
        <b/>
        <sz val="10"/>
        <rFont val="Arial"/>
        <family val="2"/>
      </rPr>
      <t>DETERMINACION DEL COSTO DEL SEGURO  CON TASA UNICA APLICABLE A LAS NUEVAS INCLUSIONES</t>
    </r>
    <r>
      <rPr>
        <sz val="10"/>
        <rFont val="Arial"/>
        <family val="2"/>
      </rPr>
      <t>: El oferente debe  presentar su oferta bajo tasa unica y acepta la aplicacion de las mismas para nuevas inclusiones de vehiculos.</t>
    </r>
  </si>
  <si>
    <r>
      <t>PRIMERA OPCIÓN DE COMPRA DEL VEHÍCULO</t>
    </r>
    <r>
      <rPr>
        <sz val="10"/>
        <rFont val="Arial"/>
        <family val="2"/>
      </rPr>
      <t xml:space="preserve">: En caso que la Aseguradora recupere algún vehículo que haya sido indemnizado por el amparo de hurto calificado o en una pérdida total por daños, se concede al Asegurado, la primera opción para comprar dicho vehículo a la Aseguradora hasta por el mismo valor que le fue indemnizado. Para hacer uso de esta opción, el Asegurado tendrá un plazo de sesenta (60) días calendarios, contados a partir de la fecha en que le sea notificado por escrito por parte de la Aseguradora, la recuperación del vehículo. </t>
    </r>
  </si>
  <si>
    <r>
      <t>COBERTURA AUTOMÁTICA DE ACCESORIOS NO ORIGINALES  HASTA  EL 15% DEL VR COMERCIAL DEL VEHICULO MAXIMO $ 15.000.000 Y 60 DIAS PARA SU AVISO, CON COBRO DE PRIMA</t>
    </r>
    <r>
      <rPr>
        <sz val="10"/>
        <rFont val="Arial"/>
        <family val="2"/>
      </rPr>
      <t>: No obstante lo estipulado en las condiciones generales y particulares de la Póliza o en sus anexos, queda aclarado y convenido que los equipos adicionales tales como: Equipos de sonido (Radio Pascanitas, CD), aire acondicionado, equipo de radio transmisión y demás accesorios especiales no originales, quedan asegurados automáticamente, por su valor comercial y por los amparos contratados bajo  la presente Póliza.</t>
    </r>
  </si>
  <si>
    <r>
      <t>AMPARO AUTOMATICO PARA VEHICULOS BAJO CUIDADO TENENCIA Y CONTROL</t>
    </r>
    <r>
      <rPr>
        <sz val="10"/>
        <rFont val="Arial"/>
        <family val="2"/>
      </rPr>
      <t xml:space="preserve">; Alquilados o arrendados a terceros en la cobertura de Responsabilidad civil. Amparao patrimonial y asistencia juridica. </t>
    </r>
  </si>
  <si>
    <r>
      <t>AMPARO AUTOMATICO PARA  INCLUSION  DE  VEHICULOS USADOS;</t>
    </r>
    <r>
      <rPr>
        <sz val="10"/>
        <rFont val="Arial"/>
        <family val="2"/>
      </rPr>
      <t xml:space="preserve"> Se otorga cobertura automatica para la inclusion  de vehiculos usados por el termino de Diez (10), tiempo durante el cual debe realizar la correspondiente inspeccion. Vencido este plazo cesa la cobertura.  </t>
    </r>
  </si>
  <si>
    <r>
      <t>AMPARO AUTOMATICO INCLUSION VEHICULO CERO KILOMETROS</t>
    </r>
    <r>
      <rPr>
        <sz val="10"/>
        <rFont val="Arial"/>
        <family val="2"/>
      </rPr>
      <t xml:space="preserve">; Se  otorga la correspondiente cobertura, mediante la presentacion de la copia o fotocopia de la factura, con imporntas y matricula del vehiculo. </t>
    </r>
  </si>
  <si>
    <r>
      <t>AMPLIACION DEL RADIO DE OPERACIONES:</t>
    </r>
    <r>
      <rPr>
        <sz val="10"/>
        <rFont val="Arial"/>
        <family val="2"/>
      </rPr>
      <t xml:space="preserve">  Se extiende la cobertura para los paises del Pacto Andino.</t>
    </r>
  </si>
  <si>
    <r>
      <t>AVISOS Y LETREROS:</t>
    </r>
    <r>
      <rPr>
        <sz val="10"/>
        <rFont val="Arial"/>
        <family val="2"/>
      </rPr>
      <t xml:space="preserve">  El oferente mediante esta clausula  acepta indemnizar  el costo de la  elaboracion de los avisos, letreros y similares con que cuenten los vehiculos de propiedad o bajo responsabilidad del ASEGURADO,  y que los danos sean como consecuencia  de un evento amparado en la poliza.</t>
    </r>
  </si>
  <si>
    <r>
      <t xml:space="preserve">ERRORES INVOLUNTARIOS EN LAS CARACTERISTICAS DE LOS CARROS: </t>
    </r>
    <r>
      <rPr>
        <sz val="10"/>
        <rFont val="Arial"/>
        <family val="2"/>
      </rPr>
      <t xml:space="preserve">Se acepta los errores involuntarios en las caracteristicas de los vehiculos  de propiedad o bajo responsabilidad del ASEGURADo, sin aplicacion de restricciones o limitaciones de cobertura o cualquier otro aspecto. </t>
    </r>
  </si>
  <si>
    <r>
      <t>EXTENSION DE COBERTURA POR RESPONSABILIDAD CIVIL EXTRACONTRACTUAL HURTO DEL VEHICULO AMPARADO :</t>
    </r>
    <r>
      <rPr>
        <sz val="10"/>
        <rFont val="Arial"/>
        <family val="2"/>
      </rPr>
      <t xml:space="preserve">  Queda expresamenet declarado y convenidos que en caso de hurto del vehiculo asegurados, la cobertura se extiende a  amparar todo suceso  ocasionado por el vehiculo como consecuencia del hurto. </t>
    </r>
  </si>
  <si>
    <r>
      <t>EXTENSION  DE COBERTURA   EN RESPONSABILIAD CIVIL EXTRACONTRACTUAL CUANDO EL VEHICULO NO ESTA SIENDO CONDUCIDO</t>
    </r>
    <r>
      <rPr>
        <sz val="10"/>
        <rFont val="Arial"/>
        <family val="2"/>
      </rPr>
      <t>: Queda expresamente declarado y convenido que la cobertura se extiende a  cubrir el accidente o serie de accidentes  emanados en un acontecimiento, sin que sea necesario que en el momento del accidente  el vehiculo asegurado  este siendo conducido por persoan alguna.</t>
    </r>
  </si>
  <si>
    <r>
      <rPr>
        <b/>
        <sz val="10"/>
        <rFont val="Arial"/>
        <family val="2"/>
      </rPr>
      <t>INEXISTENCIA DE PARTES EN EL MERCADO:</t>
    </r>
    <r>
      <rPr>
        <sz val="10"/>
        <rFont val="Arial"/>
        <family val="2"/>
      </rPr>
      <t xml:space="preserve"> Queda expresamente declardo y convenido  que en caso de que las partes, accesorios  o piezas  necesarias para una reparacion o reemplazo, no se encontraren en el comercio locasl  de repuestos, la aseguradora adaelantara los tramites  necesaraio ante el almacen, la distribuidora o la representante  en colombia para obtener la importacion de los mismos.  </t>
    </r>
  </si>
  <si>
    <r>
      <t>NO RESTRICCION  DE AMPARO O APLICACION DE GARANTIAS</t>
    </r>
    <r>
      <rPr>
        <sz val="10"/>
        <rFont val="Arial"/>
        <family val="2"/>
      </rPr>
      <t xml:space="preserve">:Queda expresamente declarado y convenido que por el tipo, clase, modelo, uso o antiguedad, la aseguradora  acepta el otorgamiento  de cobertura para la totalidad del  parque automotor  de propiedad y/o bajo responsabilidad del asegurado, inclusive los que ingresen con posterioridad dentro de la vigencia de la poliza, sin aplicacion de restricciones de coberturas y/o por  cualquier otro aspecto. </t>
    </r>
  </si>
  <si>
    <r>
      <t xml:space="preserve">Cláusula de aplicación de condiciones particulares
</t>
    </r>
    <r>
      <rPr>
        <sz val="10"/>
        <rFont val="Arial"/>
        <family val="2"/>
      </rPr>
      <t>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</si>
  <si>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t>ANEXO Nº 6  (ESPECIFICACIONES TECNICAS SEGURO  DE AUTOMOVILES)</t>
  </si>
  <si>
    <t>ANEXO Nº 1  (ESPECIFICACIONES TECNICAS POLIZA TODO RIESGO DAÑOS MATERIALES)</t>
  </si>
  <si>
    <r>
      <rPr>
        <b/>
        <sz val="10"/>
        <rFont val="Arial"/>
        <family val="2"/>
      </rPr>
      <t>DINERO Y TITULOS VALORES</t>
    </r>
    <r>
      <rPr>
        <sz val="10"/>
        <rFont val="Arial"/>
        <family val="2"/>
      </rPr>
      <t>: Dinero liquido representado por billetes y/o monedas  de cualquier pais. Bajo este concepto se incluye a su vez titulos valores, tales como: letras de cambio, pagares, certificados de deposito,  bonos, acciones, cheques bancarios, y otros titulos que representen garantia en dinero, sublimite hasta $50.000.000</t>
    </r>
  </si>
  <si>
    <t>ATRACO EN PREDIOS: Queda convenido que la definición de establecimiento comprende los predios  que forman parte de dicho establecimiento.</t>
  </si>
  <si>
    <t>AMPARO DE DEFENSA PENAL ADMINISTRATIVA :Ampara los costos procesales y gastos de defensa en que incurra el Asegurado como consecuencia de procesos penales y de investigaciones adelantadas por organismos oficiales, así como los que surjan de la defensa de las sanciones impuestas por dichos organismos.</t>
  </si>
  <si>
    <r>
      <t xml:space="preserve">CONVENIO PARA EL PLAZO DEL PAGO DE LA PRIMA: </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TOMADOR,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</si>
  <si>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t xml:space="preserve">CONVENIO PARA EL PLAZO DEL PAGO DE LA PRIMA:  </t>
    </r>
    <r>
      <rPr>
        <sz val="10"/>
        <rFont val="Arial"/>
        <family val="2"/>
      </rPr>
      <t>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TOMADOR, mínimo dentro de los noventa(90) días  contados a partir de la fecha en que el respectivo documento sea recibido en sus oficinas, directamente por la Aseguradora y/o por el  intermediario de seguros, quien deberá certificar haber recibido a satisfacción las respectivas pólizas en las condiciones contratadas. 
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t>
    </r>
  </si>
  <si>
    <r>
      <rPr>
        <b/>
        <sz val="10"/>
        <rFont val="Arial"/>
        <family val="2"/>
      </rPr>
      <t>EXTENSION DE COBERTURA PARA BIENES DE PROPIEDAD DEL CONTRATANTE</t>
    </r>
    <r>
      <rPr>
        <sz val="10"/>
        <rFont val="Arial"/>
        <family val="2"/>
      </rPr>
      <t xml:space="preserve"> Esta cobertura se extiende a cubrir los daños materiales causados por el asegurado o sus dependientes, contratistas y subcontratistas, a bienes de propiedad del contratante no vinculados al objeto del contrato, relacionados con la actividad del asegurado, siempre y cuando sean declarados previamente y se haya cobrado prima por su aseguramiento.</t>
    </r>
  </si>
  <si>
    <r>
      <rPr>
        <b/>
        <sz val="10"/>
        <rFont val="Arial"/>
        <family val="2"/>
      </rPr>
      <t xml:space="preserve">EXTENSION DE COBERTURA PARA BIENES DE PROPIEDAD DEL CONTRATISTA </t>
    </r>
    <r>
      <rPr>
        <sz val="10"/>
        <rFont val="Arial"/>
        <family val="2"/>
      </rPr>
      <t>Esta cobertura se extiende a cubrir los daños materiales causados por el Asegurado o sus dependientes y subcontratistas a bienes de propiedad del contratista no vinculado al objeto del contrario, relacionados con la actividad del Asegurado, siempre y cuando sean declarados previamente y se haya cobrado prima por su aseguramiento.</t>
    </r>
  </si>
  <si>
    <r>
      <rPr>
        <b/>
        <sz val="10"/>
        <rFont val="Arial"/>
        <family val="2"/>
      </rPr>
      <t>DEFINICION DE ASEGURADO:</t>
    </r>
    <r>
      <rPr>
        <sz val="10"/>
        <rFont val="Arial"/>
        <family val="2"/>
      </rPr>
      <t xml:space="preserve"> Se considera asegurado:  Los administradores de la misma, cuyos cargos se detallan en el formulario de solicitud adjunto a estos Pliegos de Condiciones. Cuando se de un cambio de funcionario éste se cubre automáticamente, siempre y cuando el cargo que se ocupe se encuentre en la relación de los cargos asegurados.</t>
    </r>
  </si>
  <si>
    <t xml:space="preserve">EMPRESA DEL ESTADO </t>
  </si>
  <si>
    <r>
      <rPr>
        <b/>
        <sz val="10"/>
        <rFont val="Arial"/>
        <family val="2"/>
      </rPr>
      <t>COBERTURA DE CONJUNTOS:</t>
    </r>
    <r>
      <rPr>
        <sz val="10"/>
        <rFont val="Arial"/>
        <family val="2"/>
      </rPr>
      <t xml:space="preserve"> 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inutilizado.Hasta 200.000.000 millones. evento vigencia</t>
    </r>
  </si>
  <si>
    <r>
      <rPr>
        <b/>
        <sz val="10"/>
        <rFont val="Arial"/>
        <family val="2"/>
      </rPr>
      <t>COBERTURA DE MAQUINARIA Y EQUIPO BAJO TIERRA</t>
    </r>
    <r>
      <rPr>
        <sz val="10"/>
        <rFont val="Arial"/>
        <family val="2"/>
      </rPr>
      <t>: Cubre la  perdida y/o daños  debidos a avenidas, inundaciones,  corrimientos de tierra, o caída de rocas, hundimientos, asentamientos, enlodamientos, hundimientos de minas, galerías, túneles, etc, sublimite de $500.000.000</t>
    </r>
  </si>
  <si>
    <r>
      <rPr>
        <b/>
        <sz val="10"/>
        <rFont val="Arial"/>
        <family val="2"/>
      </rPr>
      <t>COBERTURA DE BOMBAS SUMERGIDAS Y BOMBAS PARA POZOS PROFUNDOS:</t>
    </r>
    <r>
      <rPr>
        <sz val="10"/>
        <rFont val="Arial"/>
        <family val="2"/>
      </rPr>
      <t xml:space="preserve"> \Cubre las perdidas y/o daños  causados por erosión de arena  y daños resultantes  de falta de agua. </t>
    </r>
  </si>
  <si>
    <r>
      <rPr>
        <b/>
        <sz val="10"/>
        <rFont val="Arial"/>
        <family val="2"/>
      </rPr>
      <t>EQUIPOS DESCONTINUADOS</t>
    </r>
    <r>
      <rPr>
        <sz val="10"/>
        <rFont val="Arial"/>
        <family val="2"/>
      </rPr>
      <t>: Para aquellos equipos que ya no se fabrican y que por lo tanto ya no se encuentran en el mercado, para efectos del valor asegurado este se entenderá como el valor real  del modelo del  equipo  que lo reemplace , producido por el mismo fabricante, sublimite de $500.000.000</t>
    </r>
  </si>
  <si>
    <r>
      <rPr>
        <b/>
        <sz val="10"/>
        <rFont val="Arial"/>
        <family val="2"/>
      </rPr>
      <t>SUSPENSIÓN DE ENERGÍA., AGUA, GAS O TELECOMUNICACIONES</t>
    </r>
    <r>
      <rPr>
        <sz val="10"/>
        <rFont val="Arial"/>
        <family val="2"/>
      </rPr>
      <t>: No obstante cualquier estipulación en contrario en las condiciones generales  de la póliza y sus anexos, las pérdidas o daños ocasionados por un fenómeno eléctrico o electromagnético generado por la falla o interrupción en el aprovisionamiento de corriente eléctrica, agua o gas y su posterior restablecimiento, sublimite de $500.000.000</t>
    </r>
  </si>
  <si>
    <t>Asistencia en Viaje, se excluye motos</t>
  </si>
  <si>
    <r>
      <rPr>
        <b/>
        <sz val="10"/>
        <rFont val="Arial"/>
        <family val="2"/>
      </rPr>
      <t>BIENES DE TERCEROS BAJO CUIDADO, CONTROL Y/O CUSTODIA :</t>
    </r>
    <r>
      <rPr>
        <sz val="10"/>
        <rFont val="Arial"/>
        <family val="2"/>
      </rPr>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y hasta por un limite de 200.000.000, aplica para bienes declarados</t>
    </r>
  </si>
  <si>
    <r>
      <rPr>
        <b/>
        <sz val="10"/>
        <rFont val="Arial"/>
        <family val="2"/>
      </rPr>
      <t xml:space="preserve">CONCILIACION POR RESPONSABILIDAD CIVIL </t>
    </r>
    <r>
      <rPr>
        <sz val="10"/>
        <rFont val="Arial"/>
        <family val="2"/>
      </rPr>
      <t xml:space="preserve">:Por medio de la presente cláusula se deja constancia que en los casos donde la responsabilidad del asegurado sea evidente, la compañía de seguros se compromete a realizar el proceso de conciliación con los terceros afectados. </t>
    </r>
  </si>
  <si>
    <r>
      <rPr>
        <b/>
        <sz val="10"/>
        <rFont val="Arial"/>
        <family val="2"/>
      </rPr>
      <t>ABOGADOS</t>
    </r>
    <r>
      <rPr>
        <sz val="10"/>
        <rFont val="Arial"/>
        <family val="2"/>
      </rPr>
      <t xml:space="preserve">:  Por la presente cláusula queda establecido y convenido que los asegurados podrán elegir libremente el abogado que asumirá su defensa. </t>
    </r>
  </si>
  <si>
    <t>Gastos de Transporte por perdida totale Daños, excluye vehículos pesados y motos, $40.000 diarios, máximo 30 días</t>
  </si>
  <si>
    <t>Gastos de Transporte por perdidas total  Hurto excluye vehículos pesados y motos, $40.000 diarios, máximo 30 días</t>
  </si>
  <si>
    <r>
      <rPr>
        <b/>
        <sz val="10"/>
        <rFont val="Arial"/>
        <family val="2"/>
      </rPr>
      <t xml:space="preserve">AMPARO DE EXTENDED COVERAGE, ( ampliacion de la cobertura): </t>
    </r>
    <r>
      <rPr>
        <sz val="10"/>
        <rFont val="Arial"/>
        <family val="2"/>
      </rPr>
      <t xml:space="preserve">  La presente póliza se extiende a cubrir las pérdidas ó daños a la propiedad asegurada causados por avenidas, inundaciones, enlodamiento, corrimientos de tierra, desprendimiento de tierra o de rocas, hundimientos, desplazamientos, agrietamientos y asentamiento de muros, pisos, techos, túneles, galerías, pavimentos, cimientos ó similares, por eventos accidentales subitos e imprevistos amparados en  la poliza.</t>
    </r>
  </si>
  <si>
    <t>SE AMPARAN LOS HUNDIMIENTOS, DESPLAZAMIENTOS, AGRIETAMIENTOS O ASENTAMIENTOS DE CIMIENTOS, MUROS, PISOS, TECHOS Y PAVIMENTOS, VIBRACIONES O MOVIMIENTOS NATURALES DEL SUELO,  CUANDO CORRESPONDAN A UN HECHO SUBITO E IMPREVISTO CUBIERTO POR LA POLIZA</t>
  </si>
  <si>
    <t>Responsabilidad Civil Extracontractual Motos y Pesados : (Cubre Los perjuicios patrimoniales y extrapatrimoniales aL 100% )</t>
  </si>
  <si>
    <t>Responsabilidad Civil Extracontractual Autos Livianos : (Cubre Los perjuicios patrimoniales y extrapatrimoniales aL 100% )</t>
  </si>
  <si>
    <t>_</t>
  </si>
  <si>
    <t xml:space="preserve"> Transporte de materias primas y productos azarosos, Manejo de combustible según decreto No. 1521 de 1996, en desarrollo de las actividades del asegurado</t>
  </si>
  <si>
    <t>Todos los bienes de  propiedad real o personal del ASEGURADO, o en los que tuviere interes asegurable , o los recibidos a cualquier titulo, los tomados en arriendo, los recibidos en dacion de pagos  o los recibidos a cualquier titulo,  los de terceros o aquellos por los cuales sea o pueda llegar a ser responsable, que se encuentren  bajo su cuidado, control y custodia, utilizados en el desarrollo del objeto social del asegurado, consistentes principalmente en, pero no limitados a : edificios, estructuras,cimientos, muros de contencion, cercas, escaleras externas, vidrios planos, patios, estacionamientos, vias de acceso corresponde a la entradas vehiculares o peatonales de los edificios amparados , otras construcciones separadas de las edificaciones,  instalaciones subterraneas, instalaciones electricas, de cableado estructural, de aires acondicionados, electronicas, de comunicacion,  para conduccion de gas sean  o no subterraneas y en general todo tipo de equipo que se encuentren por debajo del nivel del suelo, instalaciones fijas de proteccion contra incenido, alarmas, camaras y circuitos cerrados de television, maquinaria, equipos, herramientas, ascensores, subestaciones y /o plantas electricas, muebles, enseres, aviso, , equipos de oficina, equipos de comunicacion, de audiovisuales, de sistemas, de laboratorios, mejoras locativas (acabados y obras realizadas en el edificio, plantas de tratamiento, semaforizacion, mercancías,  repuestos, insumos, vacunas, armas de fuego, equipos  moviles vehículos inmovilizados ( en reposo, nuevos y/o usados), dinero en efectivo,  medallas, plata labrada, obras de arte, estatuas, frescos, colecciones, y muebles que tengan valor artístico, científico e histórico, manuscritos, planos, croquis, patrones, sellos, monedas, libros de comercio, títulos valores y billetes de bancos, instrumentos musicales, equipos de sonidos, bienes que por su naturaleza deben permanecer a la intemperie y demás bienes  aunque no hayan determinado especificamente, localizados dentro  y/o fuera de los predios  donde el asegurado desarrolle su actividad en el territorio de la Republica de colombia.</t>
  </si>
  <si>
    <t>V/R ASEGURADO 
EVENTO / VIGENCIA</t>
  </si>
  <si>
    <r>
      <rPr>
        <b/>
        <sz val="10"/>
        <rFont val="Arial"/>
        <family val="2"/>
      </rPr>
      <t>NO APLICACIÓN DE INFRASEGURO</t>
    </r>
    <r>
      <rPr>
        <sz val="10"/>
        <rFont val="Arial"/>
        <family val="2"/>
      </rPr>
      <t>: Si la diferencia entre el valor asegurado y asegurable es inferior al 20%</t>
    </r>
  </si>
  <si>
    <r>
      <rPr>
        <b/>
        <sz val="10"/>
        <rFont val="Arial"/>
        <family val="2"/>
      </rPr>
      <t>TABLA DE DEMERITO PARA PERDIDAS TOTALES</t>
    </r>
    <r>
      <rPr>
        <sz val="10"/>
        <rFont val="Arial"/>
        <family val="2"/>
      </rPr>
      <t xml:space="preserve"> :no obstante lo que en contrario se diga en las condiciones generales de la poliza y  sus anexos, la indemnizacion pagadera por esta poliza, en las perdidas totales como consecuencia de danos o hurtos propios de los seguros de equipo electronico y rotura de maquinaria, sera igual a su valor de reposicion , sjueto a la siguiente tabla de demerito por uso, vetustez y obsolecencia:                ROTURA DE MAQUINARIA y EQUIPO ELECTRONICO:  DE 0 A 5 AÑOS 0%  de DEMERITO,  MAYORES DE 5 Y HASTA 10 AÑOS  3%,  Demerito acumulado de 20%;  mas de 10 años y 4 % demerito acumulado del  30%,                                                                                                                                                                                                                                                                                                                                                                                                                                                                                                                                                                            </t>
    </r>
    <r>
      <rPr>
        <b/>
        <sz val="10"/>
        <rFont val="Arial"/>
        <family val="2"/>
      </rPr>
      <t>NOTA:</t>
    </r>
    <r>
      <rPr>
        <sz val="10"/>
        <rFont val="Arial"/>
        <family val="2"/>
      </rPr>
      <t xml:space="preserve"> Esta clausula no debe ser aplicada  para las herramientas que tengan componentes electricos  y/o electronicos. Asi mimso se tendra en cuenta para su aplicacion  no la fecha de adquisicion , si no la fecha de entrada en funcionamiento ., o de repotenciacion o actualizacion del equipo y/o maquinaria.</t>
    </r>
  </si>
  <si>
    <t>Terremoto, temblor, erupcion volcanica y eventos de la naturaleza</t>
  </si>
  <si>
    <t>TERREMOTO, TEMBLOR Y ERUPCION VOLCANICA, MAREMOTO, TSUNAMI Y EVENTOS DE LA NATURALEZA : SE AMPARA AL 100% MENOS EL DEDUCIBLE RESPECTIVO</t>
  </si>
  <si>
    <r>
      <rPr>
        <b/>
        <sz val="10"/>
        <color indexed="8"/>
        <rFont val="Arial"/>
        <family val="2"/>
      </rPr>
      <t xml:space="preserve">DAÑOS POR TERREMOTO </t>
    </r>
    <r>
      <rPr>
        <sz val="10"/>
        <color indexed="8"/>
        <rFont val="Arial"/>
        <family val="2"/>
      </rPr>
      <t>:  Las pérdidas o daños por terremoto, temblor, erupción volcánica y/o eventos de la naturaleza se indemnizarán hasta el 100 % del valor asegurado (el cual incluye el mayor valor por adecuación a la normatividad vigente sobre sismo resistencia) menos el deducible respectivo, y siempre hasta el límite asegurado.                                                                                                                                                                                                                                                           También se amparan</t>
    </r>
    <r>
      <rPr>
        <b/>
        <sz val="10"/>
        <color indexed="8"/>
        <rFont val="Arial"/>
        <family val="2"/>
      </rPr>
      <t xml:space="preserve">  tanque</t>
    </r>
    <r>
      <rPr>
        <sz val="10"/>
        <color indexed="8"/>
        <rFont val="Arial"/>
        <family val="2"/>
      </rPr>
      <t>s, cimientos, muros de contención, bienes por debajo del nivel de la superficie, toldos, avisos, chimeneas, escaleras exteriores, patios, aceras y muros de cerramiento y cualquier otra  construccion separada, cualquier clase de fresco o murales que , como motivo de decoracion  o de ornamentacion , esten pintados o formen parte de la edificacion,  incluidos dentro del valor asegurado.</t>
    </r>
  </si>
  <si>
    <t>La cobertura se extiende a cubrir  torres, toldos, avisos,chimeneas, aditamentos temporales de llos techos, o de techos de paja, madera o carton.</t>
  </si>
  <si>
    <t>Sustraccion con violencia y sin violencia: Contenidos en General</t>
  </si>
  <si>
    <r>
      <t xml:space="preserve">AMPARO AUTOMATICO DE VEHICULOS OMITIDOS EN LA RELACION INICIAL: </t>
    </r>
    <r>
      <rPr>
        <sz val="10"/>
        <rFont val="Arial"/>
        <family val="2"/>
      </rPr>
      <t>Se Otorga cobertura por CIENTO VEINTE  (120) dias contados a partir de  la fecha de inicio de vigencia, para el reporte de los vehiculos omitidos relacionar en el momento de la suscripcion del seguro, con el respectivo cobro de prima.sin aplicacion de ningun tipo de  restricciones o limitacion de coberturas..</t>
    </r>
  </si>
  <si>
    <t>RAMO:</t>
  </si>
  <si>
    <t>INTERMEDIARIO:</t>
  </si>
  <si>
    <r>
      <t xml:space="preserve">EXTENSION DE COBERTURAS A EMPLEADOS TEMPORALES Y FIRMAS ESPECIALIZADAS: </t>
    </r>
    <r>
      <rPr>
        <sz val="10"/>
        <rFont val="Arial"/>
        <family val="2"/>
      </rPr>
      <t>Se  consideran cubiertas todas las perdidas y/o daños que ocasionen los empleados de firmas especializadas, temporales y provisionales, que pertenezcan o no a la firma especializada, estos últimos asesores, estudiantes en práctica, contratistas y subcontratistas.</t>
    </r>
  </si>
  <si>
    <r>
      <rPr>
        <b/>
        <sz val="10"/>
        <color indexed="8"/>
        <rFont val="Arial"/>
        <family val="2"/>
      </rPr>
      <t xml:space="preserve">GASTOS MEDICOS: </t>
    </r>
    <r>
      <rPr>
        <sz val="10"/>
        <color indexed="8"/>
        <rFont val="Arial"/>
        <family val="2"/>
      </rPr>
      <t>Queda entendido y convenido en adición a los términos y condiciones contenidas en la Póliza y sus anexos, que la Aseguradora reconocerá al Asegurado, a los terceros afectados, ó a la institución prestadora del servicio, los gastos médicos, hospitalarios, medicinas y demás gastos requeridos para la prestación de los servicios médicos y hospitalarios que se causen ó en que deba incurrir, hasta el límite convenido, como consecuencia de lesiones personales causadas a terceros, con ocasión del desarrollo de las actividades del Asegurado. 
Para efectos de la suma asegurada, sublímites y agregados anuales, los pagos que se  realizan por el concepto de gastos médicos son parte de la póliza de responsabilidad civil. 
Esta cobertura no esta sujeta a la aplicación de deducible, ni requiere fallo judicial. 
El amparo que mediante esta cláusula se otorga, es independiente del de Responsabilidad civil y por consiguiente los pagos que por dicho concepto se efectúen, en ningún caso pueden ser interpretados como aceptación tácita de responsabilidad civil.</t>
    </r>
  </si>
  <si>
    <t>MUNICIPIO DE CARTAGO</t>
  </si>
  <si>
    <t>891.900.493-2</t>
  </si>
  <si>
    <t>RODRIGO GOMEZ Y CIA</t>
  </si>
  <si>
    <t>890.900.493-2</t>
  </si>
  <si>
    <r>
      <rPr>
        <b/>
        <sz val="10"/>
        <rFont val="Arial"/>
        <family val="2"/>
      </rPr>
      <t>DOMICILIO: S</t>
    </r>
    <r>
      <rPr>
        <sz val="10"/>
        <rFont val="Arial"/>
        <family val="2"/>
      </rPr>
      <t>in perjuicios de las disposiciones procesales para los efectos relacionados con el presente contrato, se fija como domicilio de las partes la ciudad de Cartago, en la República de Colombia.</t>
    </r>
  </si>
  <si>
    <r>
      <t xml:space="preserve">DOCUMENTO PARA SUSTENTAR RECLAMO.: </t>
    </r>
    <r>
      <rPr>
        <sz val="10"/>
        <rFont val="Arial"/>
        <family val="2"/>
      </rPr>
      <t xml:space="preserve">Para la demostración de la propiedad de los bienes del asegurados, MUNICIPIO DE CARTAGO. aportará la factura de compra o en su defecto la certificación expedida y firmada por el jefe del departamento de Gestión de Servicio Administrativo  o quien haga sus veces donde conste que el bien materia del siniestro se encontraba incluido en su sistema de inventarios.  En los casos de hurto el asegurado aportará copia al carbón del denuncio o fotocopia SIMPLE de este o en su defecto una constancia de la fiscalía de que conoce el caso. </t>
    </r>
  </si>
  <si>
    <t>Adecuacion a Normas Sismoresistente 10% Vr. Asegurado del Edificio</t>
  </si>
  <si>
    <t>INDICE VARIABLE 5%</t>
  </si>
  <si>
    <r>
      <rPr>
        <b/>
        <sz val="10"/>
        <rFont val="Arial"/>
        <family val="2"/>
      </rPr>
      <t xml:space="preserve">DOMICILIO: </t>
    </r>
    <r>
      <rPr>
        <sz val="10"/>
        <rFont val="Arial"/>
        <family val="2"/>
      </rPr>
      <t xml:space="preserve">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</si>
  <si>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t>TERRITORIO COLOMBIANO : 
MAQUINARIA Y EQUIPOS SEGÚN RELACION QUE FIGURA EN RELACIO  ANEXA Y SUMINISTRADA POR EL MUNICIPIO DE CARTAGO</t>
  </si>
  <si>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</si>
  <si>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rPr>
        <b/>
        <sz val="10"/>
        <rFont val="Arial"/>
        <family val="2"/>
      </rPr>
      <t>AUTOMATICIDAD DE COBERTURA:</t>
    </r>
    <r>
      <rPr>
        <sz val="10"/>
        <rFont val="Arial"/>
        <family val="2"/>
      </rPr>
      <t xml:space="preserve"> 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r>
  </si>
  <si>
    <r>
      <rPr>
        <b/>
        <sz val="10"/>
        <rFont val="Arial"/>
        <family val="2"/>
      </rPr>
      <t xml:space="preserve">DESIGNACIÓN DE BIENES </t>
    </r>
    <r>
      <rPr>
        <sz val="10"/>
        <rFont val="Arial"/>
        <family val="2"/>
      </rPr>
      <t>:  En adición a los términos y condiciones contenidas en la póliza y sus anexos, la Aseguradora acepta el titulo, nombre, denominación, nomenclatura con que el Asegurado identifica o describe los bienes asegurados en sus registros o libros de comercio o contabilidad.</t>
    </r>
  </si>
  <si>
    <r>
      <rPr>
        <b/>
        <sz val="10"/>
        <rFont val="Arial"/>
        <family val="2"/>
      </rPr>
      <t>AVISO DE PÉRDIDAS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</si>
  <si>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rPr>
        <b/>
        <sz val="10"/>
        <rFont val="Arial"/>
        <family val="2"/>
      </rPr>
      <t xml:space="preserve">DEDUCIBLE PARA LOS EVENTOS CATASTROFICOS (TERREMOTO, TEMBLOR, ERUPCION VOLCANICA, MAREMOTO, TSUNAMI, ANEGACIÓN, INUNDACIÓN Y/Ó OTROS EVENTOS DE LA NATURALEZA, HUELGA, MOTÍN, ASONADA, CONMOCIÓN CIVIL TERRORISMO Y ACTOS MAL INTENCIONADOS DE TERCEROS) </t>
    </r>
    <r>
      <rPr>
        <sz val="10"/>
        <rFont val="Arial"/>
        <family val="2"/>
      </rPr>
      <t>:  Por medio de la presente Cláusula se deja establecido y convenido que la aseguradora considerará como un solo siniestro todos los daños y pérdidas causadas a los  bienes amparados por éstos eventos,  que ocurran dentro de un  lapso de 72 horas y así mismo les aplicará un solo deducible.</t>
    </r>
  </si>
  <si>
    <r>
      <rPr>
        <b/>
        <sz val="10"/>
        <rFont val="Arial"/>
        <family val="2"/>
      </rPr>
      <t xml:space="preserve">PRIMERA OPCIÓN DE COMPRA DEL SALVAMENTO: </t>
    </r>
    <r>
      <rPr>
        <sz val="10"/>
        <rFont val="Arial"/>
        <family val="2"/>
      </rPr>
      <t>Por la presente cláusula queda establecido y convenido que si como consecuencia del pago de una indemnización por un siniestro, queda un salvamento de éste, dicho salvamento, será de propiedad de la aseguradora, sin perjuicio de los derechos que sobre ellos le otorgue la póliza al asegurado. EL ASEGURADO, no está obligada a comprarlo, pero si tiene la primera opción de compra.</t>
    </r>
  </si>
  <si>
    <r>
      <rPr>
        <b/>
        <sz val="10"/>
        <rFont val="Arial"/>
        <family val="2"/>
      </rPr>
      <t>DAÑOS POR VEHÍCULOS PROPIOS</t>
    </r>
    <r>
      <rPr>
        <sz val="10"/>
        <rFont val="Arial"/>
        <family val="2"/>
      </rPr>
      <t xml:space="preserve">:  No obstante lo que en contrario se diga en las condiciones generales de la póliza o en sus anexos, mediante la presente cláusula se amparan las pérdidas o daños materiales de los bienes descritos en la misma, causados directa o indirectamente por vehículos, cuyo propietario o conductor sea el asegurado, contratista, subcontratista, arrendatario, usufructuario o tenedor de los bienes amparados. </t>
    </r>
  </si>
  <si>
    <r>
      <rPr>
        <b/>
        <sz val="10"/>
        <rFont val="Arial"/>
        <family val="2"/>
      </rPr>
      <t>AUTORIZACIÓN PARA REPARACIONES EN CASO DE SINIESTRO</t>
    </r>
    <r>
      <rPr>
        <sz val="10"/>
        <rFont val="Arial"/>
        <family val="2"/>
      </rPr>
      <t>: Por medio de la presente cláusula se autoriza al asegurado   para iniciar trabajos conducentes a identificar el alcance y magnitud de las fallas y/o adelantar las reparaciones necesarias inmediatamente después de un siniestro sin consultar previamente a la Aseguradora, siempre que estas reparaciones no excedan en más de $ 10.000.000 el deducible pactado y bajo el compromiso de: 
a. Informar el siniestro a la Aseguradora dentro de los treinta (30) días hábiles siguientes a la fecha del mismo. 
b. Presentar un informe detallado del siniestro. 
c. Presentar todas las facturas relacionadas con la reparación. La Aseguradora se reserva el derecho de inspeccionar y pedir informes adicionales cuando a su juicio lo considere necesario, aún después de haber sido hecha la reparación.</t>
    </r>
  </si>
  <si>
    <r>
      <rPr>
        <b/>
        <sz val="10"/>
        <rFont val="Arial"/>
        <family val="2"/>
      </rPr>
      <t>EXTENSION DE COBERTURA PARA EQUIPOS QUE ESTEN O NO TRABAJANDO</t>
    </r>
    <r>
      <rPr>
        <sz val="10"/>
        <rFont val="Arial"/>
        <family val="2"/>
      </rPr>
      <t>:  Por medio de la presente cláusula se extiende el amparo de la Póliza para los equipos cubiertos por la misma, ya sea que tales equipos estén o no trabajando o hayan sido desmontados para reparación, limpieza, revisión, reacondicionamiento o cuando sean desmontados, trasladados, montados y probados dentro de los predios del Asegurado.</t>
    </r>
  </si>
  <si>
    <r>
      <rPr>
        <b/>
        <sz val="10"/>
        <rFont val="Arial"/>
        <family val="2"/>
      </rPr>
      <t>AMPARO AUTOMATICO PARA EQUIPOS EN DEMOSTRACION HASTA POR LA SUMA DE $ 500.000.000</t>
    </r>
    <r>
      <rPr>
        <sz val="10"/>
        <rFont val="Arial"/>
        <family val="2"/>
      </rPr>
      <t>: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t>
    </r>
  </si>
  <si>
    <r>
      <rPr>
        <b/>
        <sz val="10"/>
        <rFont val="Arial"/>
        <family val="2"/>
      </rPr>
      <t>BIENES DE TERCEROS BAJO CUIDADO, CONTROL Y/O CUSTODIA :</t>
    </r>
    <r>
      <rPr>
        <sz val="10"/>
        <rFont val="Arial"/>
        <family val="2"/>
      </rPr>
      <t xml:space="preserve"> Por medio del presente anexo,   y en los términos aquí previstos, se cubre los daños o pérdidas materiales que sean consecuencia directa de cualquiera de los eventos amparados en ella, el interés del asegurado y la responsabilidad por propiedad similar perteneciente a otros, parcial o totalmente, pero en poder del asegurado y por los que sea legal o contractualmente responsable, ya sea por que haya vendido pero no entregado, en almacenaje, para reparación, procesamiento o por cualquier otro motivo, siempre y cuando los correspondientes bienes estén localizados en los predios del asegurado. Para efectos de este anexo la expresión “interés del asegurado y la responsabilidad por propiedad similar perteneciente a otros “significa el interés que el asegurado tiene sobre determinado bien o bienes cuya propiedad no le pertenece pero que están relacionados con su actividad y que son objeto de éste seguro y los tiene bajo su responsabilidad, cuidado, control y custodia HASA $ 200.000.000, aplica para bienes declarados</t>
    </r>
  </si>
  <si>
    <r>
      <rPr>
        <b/>
        <sz val="10"/>
        <rFont val="Arial"/>
        <family val="2"/>
      </rPr>
      <t xml:space="preserve">TRANSPORTES DE MERCANCIAS AZAROSAS : </t>
    </r>
    <r>
      <rPr>
        <sz val="10"/>
        <rFont val="Arial"/>
        <family val="2"/>
      </rPr>
      <t>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t>
    </r>
  </si>
  <si>
    <r>
      <rPr>
        <b/>
        <sz val="10"/>
        <rFont val="Arial"/>
        <family val="2"/>
      </rPr>
      <t xml:space="preserve">REPOSICION O REEMPLAZO EN PERDIDAD TOTALES </t>
    </r>
    <r>
      <rPr>
        <sz val="10"/>
        <rFont val="Arial"/>
        <family val="2"/>
      </rPr>
      <t xml:space="preserve">: Queda entendido y convenido que en caso de siniestro que afecte los bienes amparados en la presente Póliza, el ajuste de pérdida se hará sin tener en cuenta su demérito por uso, vetustez u obsolescencia técnica para aquellos equipos que tengan hasta 4 años de antiguedad, y se tomara como base el valor de reparación o reemplazo por otros de la misma naturaleza. </t>
    </r>
  </si>
  <si>
    <t>Gastos de extinción del siniestro: $ 200.000.000</t>
  </si>
  <si>
    <t>Gastos de demostraciòn y cuantificacion de la perdida $ 200.000.000</t>
  </si>
  <si>
    <t>Gastos de Salvamento, preservación o mantenimiento de los bienes asegurados $ 200.000.000</t>
  </si>
  <si>
    <t>Remoción de Escombros $ 200.000.000</t>
  </si>
  <si>
    <t>Gastos adicionales y extraordinarios por horas extra, trabajo en dias festivos, trabajo nocturno, flete expreso hasta $  200.000.000</t>
  </si>
  <si>
    <t>Flete aéreo: 100.000.000</t>
  </si>
  <si>
    <t>Honorarios profesionales incluidos viajes de estadía: $ 100.000.000</t>
  </si>
  <si>
    <t xml:space="preserve">BIENES ASEGURADOS   </t>
  </si>
  <si>
    <t>1. TIPO: RODILLO 
MARCA: WACKER
LINEA: MAQUINA TRAZA LINEA DE DOS PISTOLAS</t>
  </si>
  <si>
    <t>2. TIPO: TRACTOR AGRICOLA
MARCA: JOHN DEERE
LINEA: CORTA CESPED</t>
  </si>
  <si>
    <t>4. TIPO DE VEHICULO: RETROEXCAVADORA
MARCA: CATERPILLAR
PLACA: MC010833
MODELO: 2014
MOTOR: G4D521922
COLOR: AMARILLO
LINEA: 416E
CHASIS: CAT0416EAMFG11915</t>
  </si>
  <si>
    <t>5. TIPO DE VEHICULO: MOTONIVELADORA
MARCA: CATERPILLAR
PLACA: MC010977
COLOR: AMARILLO
MOTOR: KHX60377
CHASIS: KAT0120KCSZN02155
LINEA: 120K 
CILINDRAJE:6600
MODELO: 2014</t>
  </si>
  <si>
    <t xml:space="preserve"> VALOR ASEGURADO    </t>
  </si>
  <si>
    <t>RELACION TODO RIESGO EQUIPO Y MAQUINARIA</t>
  </si>
  <si>
    <t xml:space="preserve">3. TIPO DE VEHICULO: RETROEXCAVADORA
MARCA: NEW HOLAND
LINEA: 006 - 4000
MODELO: 2004
COLOR: AMARILLO
MOTOR: 104137 </t>
  </si>
  <si>
    <r>
      <rPr>
        <b/>
        <sz val="10"/>
        <rFont val="Arial"/>
        <family val="2"/>
      </rPr>
      <t>COBERTURA DE CONJUNTOS:</t>
    </r>
    <r>
      <rPr>
        <sz val="10"/>
        <rFont val="Arial"/>
        <family val="2"/>
      </rPr>
      <t xml:space="preserve"> Si como consecuencia de un riesgo amparado por la póliza, una máquina, pieza ó equipo integrante de un conjunto, sufre daños que no permitan su consecución, reparación ó reemplazo y debido a ellos, las demás partes ó componentes no afectados, no pueden ser utilizados ó no pueden seguir funcionando, la póliza en un todo de acuerdo con sus cláusulas y condiciones, indemnizará el valor asegurado de la totalidad del conjunto inutilizado, máximo $50.000.000</t>
    </r>
  </si>
  <si>
    <t>Nota:
*  Se debe dejar constancia en los bienes 3,4 y 5 que el BENEFICIARIO es el
 DEPARTAMENTO DEL VALLE DEL CAUCA NIT. 890399029-5</t>
  </si>
  <si>
    <r>
      <rPr>
        <b/>
        <sz val="10"/>
        <rFont val="Arial"/>
        <family val="2"/>
      </rPr>
      <t>PROTECCION DE DEPOSITOS BANCARIOS</t>
    </r>
    <r>
      <rPr>
        <sz val="10"/>
        <rFont val="Arial"/>
        <family val="2"/>
      </rPr>
      <t>:  Por medio del presente anexo, se cubren las pérdidas que el Asegurado sufra en cuanto a los dineros depositados en su cuenta corriente o de ahorros que mantenga con una entidad bancaria o financiera, siempre y cuando dicha pérdida se deba a falsificación de un cheque, letra de cambio, pagaré, carta de crédito o cualquier otra clase de titulo valor que el banco o MUNICIPIO DE CARTAGO. financiera presuma que ha sido firmado, endosado o avalado por el Asegurado o por una persona que obre en su nombre o representación y que el banco o entidad financiera compruebe que no es responsable por dicho pago.  El amparo se hace extensivo a cualquiera de los siguientes eventos:
A. Cuando el cheque girado presuntamente por el Asegurado o su representante sea pagado a una persona ficticia.                                                                                                                                                                                                                                                                                                                                                                                                                                                     B. Cuando un cheque girado por el Asegurado o su representante a favor de un tercero y entregado a dicho tercero o a un representante de este, resulte endosado y cobrado por una persona distinta a dicho tercero o a aquella otra a quien ha debido hacerse el pago en virtud de una transferencia posterior que hubiese podido efectuarse respecto a dicho cheque.                                                                                                                                                                                                                                                                C. Cualquier cheque con destino al pago de salarios que habiendo sido girado u ordenado por el Asegurado, resultase endosado y cobrado por un tercero obrando supuestamente a nombre del girador, o de aquel a quien se debía hacer el pago.                                                                                                                                                                                                                                                                                                       Es requisito indispensable para que sea procedente una indemnización bajo los literales a, b, y c, que exista falsificación o adulteración de conformidad con las disposiciones legales vigentes al momento del siniestro. Las firmas estampadas por medios mecánicos, serán consideradas como firmas autógrafas.</t>
    </r>
  </si>
  <si>
    <r>
      <rPr>
        <b/>
        <sz val="10"/>
        <rFont val="Arial"/>
        <family val="2"/>
      </rP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</si>
  <si>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t>
    </r>
  </si>
  <si>
    <r>
      <t>AMPARO AUTOMÁTICO PARA NUEVOS CARGOS :</t>
    </r>
    <r>
      <rPr>
        <sz val="10"/>
        <rFont val="Arial"/>
        <family val="2"/>
      </rPr>
      <t xml:space="preserve"> No obstante cualquier estipulación en contrario en las condiciones generales de la póliza y sus anexos, este seguro se extiende a cubrir todo nuevo cargo creado por el Asegurado sin limite de plazo para reportar a la aseguradora.</t>
    </r>
  </si>
  <si>
    <r>
      <rPr>
        <b/>
        <sz val="10"/>
        <rFont val="Arial"/>
        <family val="2"/>
      </rPr>
      <t>PERÍODO ADICIONAL DE COBERTURAS:</t>
    </r>
    <r>
      <rPr>
        <sz val="10"/>
        <rFont val="Arial"/>
        <family val="2"/>
      </rPr>
      <t xml:space="preserve"> Por medio de la presente cláusula se deja establecido y convenido que las personas al servicio del asegurado, continuarán amparadas los treinta (30) días inmediatamente siguientes a la fecha de retiro, con sujeción a las Cláusulas relativas a vigencia, terminación y revocación de la Póliza. </t>
    </r>
  </si>
  <si>
    <r>
      <rPr>
        <b/>
        <sz val="10"/>
        <rFont val="Arial"/>
        <family val="2"/>
      </rPr>
      <t>DEFINICION DE EMPLEADO :</t>
    </r>
    <r>
      <rPr>
        <sz val="10"/>
        <rFont val="Arial"/>
        <family val="2"/>
      </rPr>
      <t xml:space="preserve"> El término empleado donde quiera que se utilice en la presente póliza Significará:
- Servidor público, empleado oficial o público.
- Uno o mas oficinistas o empleados del Asegurado.
- Estudiantes invitados mientras estén practicando estudios o deberes en los predios del Asegurado.
- Contratistas y sus empleados o visitantes especiales con contrato de prestacion de servicios
- Personas suministradas por agencias de empleo.
- Cualquier persona o compañía empleada por el Asegurado para prestar servicios de procesamiento de datos de cheques u otros records de contabilidad del Asegurado.
- Persona contratadas por el Asegurado con asesores.
- Personas naturales que presten servicios en el establecimiento del Asegurado bajo su dependencia y en desarrollo de cualquier contrato</t>
    </r>
  </si>
  <si>
    <r>
      <rPr>
        <b/>
        <sz val="10"/>
        <rFont val="Arial"/>
        <family val="2"/>
      </rPr>
      <t>CLAUSULA DE COMPENSACION</t>
    </r>
    <r>
      <rPr>
        <sz val="10"/>
        <rFont val="Arial"/>
        <family val="2"/>
      </rPr>
      <t xml:space="preserve">. : Si al momento de descubrirse el ilícito o cuando se haya determinado el menoscabo de los fondos o bienes de la misma y antes de ser pagada la indemnización,  EL ASEGURADO es deudor del empleado o trabajador por cualquier concepto, la pérdida será reducida en el monto de dicha deuda siempre y cuando la compensación no este prohibida por las leyes.   </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</si>
  <si>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</si>
  <si>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CLAUSULA DE APLICACION DE CONDICIONES PARTICULARES</t>
    </r>
    <r>
      <rPr>
        <sz val="10"/>
        <rFont val="Arial"/>
        <family val="2"/>
      </rPr>
      <t xml:space="preserve">
Queda expresamente acordado y convenido, que la Compañía acepta las condiciones básicas tecnicas establecidas en este anexo en los terminos señalados en  el mismo,  por  lo tanto,  en  caso de  existir  discrepancia ente  los  ofrecimientos contenidos en  la propuesta tecnica básica, frente  a  los textos de los ejemplares de las pólizas, certificados, anexos o cualquier otro documento; prevalecerá la información y condiciones básicas tecnicas establecidas.</t>
    </r>
  </si>
  <si>
    <r>
      <t xml:space="preserve">EXTENSION DE COBERTURAS: </t>
    </r>
    <r>
      <rPr>
        <sz val="10"/>
        <rFont val="Arial"/>
        <family val="2"/>
      </rPr>
      <t>Hasta por treinta (30) días una vez se retire el funcionario de la Entidad, siempre y cuando la póliza se encuentre vigente.</t>
    </r>
  </si>
  <si>
    <r>
      <rPr>
        <b/>
        <sz val="10"/>
        <rFont val="Arial"/>
        <family val="2"/>
      </rP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</si>
  <si>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</si>
  <si>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t>Gastos medicos</t>
  </si>
  <si>
    <r>
      <rPr>
        <b/>
        <sz val="10"/>
        <rFont val="Arial"/>
        <family val="2"/>
      </rP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</si>
  <si>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t xml:space="preserve">GASTOS MEDICOS Y GASTOS DE DEFENSA </t>
  </si>
  <si>
    <r>
      <rPr>
        <b/>
        <sz val="10"/>
        <rFont val="Arial"/>
        <family val="2"/>
      </rPr>
      <t xml:space="preserve">PROPIETARIOS, COPROPIETARIOS, ARRENDATARIOS Y POSEEDORES : </t>
    </r>
    <r>
      <rPr>
        <sz val="10"/>
        <rFont val="Arial"/>
        <family val="2"/>
      </rPr>
      <t xml:space="preserve"> En virtud del presente amparo se cubren las indemnizaciones que deba pagar el asegurado en razón de la responsabilidad civil que le sea imputable en su calidad de propietario, copropietario, arrendatario, arrendador ó poseedor de los inmuebles que ocupe o de en arrendamiento.
Esta cobertura se extiende además a cubrir la responsabilidad civil del asegurado  derivada de:
• Defectos de mantenimiento o vicios de construcción del edificio asegurado, así como de los estanques, terrenos, muros, árboles, lagos, ríos y demás bienes  raíces que forman parte de la propiedad. 
• Hechos de porteros, conserjes, jardineros u otros dependientes del asegurado, con motivo de sus funciones al servicio del inmueble. 
• Reparaciones, modificaciones o construcciones dentro de los mismos inmuebles.</t>
    </r>
  </si>
  <si>
    <t>Amparar los daños y/o pérdidas que sufran los vehículos de propiedad  o por los que sea legalmente responsable EL MUNICIPIO DE CARTAGO, así como los daños a bienes y/o lesiones y/o muerte de terceros, por causa de accidentes en territorio nacional</t>
  </si>
  <si>
    <r>
      <t>DOMICILIO:</t>
    </r>
    <r>
      <rPr>
        <sz val="10"/>
        <rFont val="Arial"/>
        <family val="2"/>
      </rPr>
      <t xml:space="preserve"> Sin perjuicios de las disposiciones procesales para los efectos relacionados con el presente contrato, se fija como domicilio de las partes la ciudad de  </t>
    </r>
    <r>
      <rPr>
        <b/>
        <sz val="10"/>
        <rFont val="Arial"/>
        <family val="2"/>
      </rPr>
      <t>MUNICIPIO DE CARTAGO</t>
    </r>
    <r>
      <rPr>
        <sz val="10"/>
        <rFont val="Arial"/>
        <family val="2"/>
      </rPr>
      <t>, en la República de Colombia.</t>
    </r>
  </si>
  <si>
    <t>Hmccop, amit y terrorismo</t>
  </si>
  <si>
    <r>
      <t xml:space="preserve">CONTINUIDAD DE COBERTURA </t>
    </r>
    <r>
      <rPr>
        <sz val="10"/>
        <rFont val="Arial"/>
        <family val="2"/>
      </rPr>
      <t xml:space="preserve">: Se otorga continuidad de seguros  a los vehículos que vienen amparados y por lo tanto la propuesta no debe contener ningún tipo de restricciones en cuanto al estado, modelo y características de los vehículos, ni exigencias de inspecciones. </t>
    </r>
  </si>
  <si>
    <r>
      <t>NO APLICACIÓN DE DEDUCIBLES PARA  ENTIDADES ESTATALES</t>
    </r>
    <r>
      <rPr>
        <sz val="10"/>
        <rFont val="Arial"/>
        <family val="2"/>
      </rPr>
      <t xml:space="preserve">:  La Aseguradora no aplicará ningún tipo de deducible en las coberturas del ramo de automóviles. </t>
    </r>
  </si>
  <si>
    <t xml:space="preserve">RESTABLECIMIENTO AUTOMATICO DEL VALOR ASEGURADO   POR SINIESTRO PARA LA COBERTURA DE RCE: </t>
  </si>
  <si>
    <r>
      <t xml:space="preserve">ERRORES Y OMISIONES NO INTENCIONALES </t>
    </r>
    <r>
      <rPr>
        <sz val="10"/>
        <rFont val="Arial"/>
        <family val="2"/>
      </rPr>
      <t xml:space="preserve">: 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</si>
  <si>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t>MODIFICACIÓN DEL ESTADO DEL RIESGO:</t>
    </r>
    <r>
      <rPr>
        <sz val="10"/>
        <rFont val="Arial"/>
        <family val="2"/>
      </rPr>
      <t xml:space="preserve"> 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</si>
  <si>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t>CLAUSULA DE ANTICIPO DE LA INDEMNIZACION HASTA 50%</t>
    </r>
    <r>
      <rPr>
        <sz val="10"/>
        <rFont val="Arial"/>
        <family val="2"/>
      </rPr>
      <t>: la Aseguradora anticipara la indemnización, hasta por el 50%, con la demostración de la ocurrencia del siniestro por parte del asegurado, el valor de los daños y la comprobación de que existe cobertura y mientras se formaliza a cabalidad la indemnización Correspondiente.</t>
    </r>
  </si>
  <si>
    <r>
      <t>ACUERDO PARA AJUSTE EN CASO DE SINIESTRO:</t>
    </r>
    <r>
      <rPr>
        <sz val="10"/>
        <rFont val="Arial"/>
        <family val="2"/>
      </rPr>
      <t xml:space="preserve"> Por medio de la presente Cláusula se conviene que todos los siniestros serán ajustados conforme al procedimiento especial de ajuste que se acuerde entre el Asegurador y Asegurado, y que bajo estas condiciones, operará el Ajustador que se designe cuando sea necesario </t>
    </r>
  </si>
  <si>
    <r>
      <t>AMPLIACION DEL PLAZO PARA EL AVISO DEL SINIESTRO 60 DÍAS:</t>
    </r>
    <r>
      <rPr>
        <sz val="10"/>
        <rFont val="Arial"/>
        <family val="2"/>
      </rPr>
      <t xml:space="preserve"> No obstante lo dispuesto en las condiciones la Póliza o en sus anexos,  por la presente cláusula se conviene entre las partes, un término SESENTA (60) días calendario para que el Asegurado de aviso al Asegurador de cualquier evento que afecte a la presente Póliza, contados a partir de la fecha en que haya tenido conocimiento de dicho evento, sin perjuicio de lo establecido en el artículo 1081 del Código de Comercio. </t>
    </r>
  </si>
  <si>
    <r>
      <t xml:space="preserve">ACTOS DE AUTORIDAD: </t>
    </r>
    <r>
      <rPr>
        <sz val="10"/>
        <rFont val="Arial"/>
        <family val="2"/>
      </rPr>
      <t xml:space="preserve">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ó por cualquier error que la misma cometa en función de su actividad. </t>
    </r>
  </si>
  <si>
    <r>
      <t>COBERTURA AUTOMÁTICA PARA NUEVOS VEHÍCULOS Y 90 DIAS PARA SU  AVISO :</t>
    </r>
    <r>
      <rPr>
        <sz val="10"/>
        <rFont val="Arial"/>
        <family val="2"/>
      </rPr>
      <t xml:space="preserve"> Los vehículos automotores adquiridos por el Asegurado quedan automáticamente amparados por la presente Póliza, siempre que el Asegurado, notifique a la Aseguradora su adquisición dentro de los noventa (90)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vehículos que ingresan a la Póliza, para los amparos de Daños, Robo y Hurto e Incendio, en ningún caso excederá, del valor que aparezca en la factura de compra o documento similar. Para el Amparo de Responsabilidad Civil, así como para los Amparos adicionales, los límites serán los estipulados en la Póliza.</t>
    </r>
  </si>
  <si>
    <r>
      <t>TRANSPORTE DE MERCANCÍAS AZAROSAS, INFLAMABLES O EXPLOSIVAS</t>
    </r>
    <r>
      <rPr>
        <sz val="10"/>
        <rFont val="Arial"/>
        <family val="2"/>
      </rPr>
      <t xml:space="preserve">: La presente póliza cubre automáticamente toda pérdida ó daño del vehículo asegurado, así como la responsabilidad civil extracontractual que se pueda generar cuando el vehículo sea utilizado para transportar mercancías azarosas, inflamables ó explosivas, para el uso normal de las actividades deL ASEGURADO. </t>
    </r>
  </si>
  <si>
    <r>
      <t>MARCACIÓN GRATUITA:</t>
    </r>
    <r>
      <rPr>
        <sz val="10"/>
        <rFont val="Arial"/>
        <family val="2"/>
      </rPr>
      <t xml:space="preserve"> El costo de la marcación de los nuevos vehículos que se incluyan, la asume la aseguradora.</t>
    </r>
  </si>
  <si>
    <r>
      <rPr>
        <b/>
        <sz val="11"/>
        <rFont val="Arial"/>
        <family val="2"/>
      </rPr>
      <t>TASA  APLICABLE A LAS NUEVAS INCLUSIONES:</t>
    </r>
    <r>
      <rPr>
        <sz val="11"/>
        <rFont val="Arial"/>
        <family val="2"/>
      </rPr>
      <t xml:space="preserve"> La tasa para nuevas inclusiones se definira previamente con el asegurado</t>
    </r>
  </si>
  <si>
    <t>VR. ASEGURADO</t>
  </si>
  <si>
    <t>PLACA: MOD71A</t>
  </si>
  <si>
    <t>LINEA: NXR 125 (BROS) MT</t>
  </si>
  <si>
    <t>COD. FASECOLDA: 03417100</t>
  </si>
  <si>
    <t xml:space="preserve">MODELO: 2004 </t>
  </si>
  <si>
    <t>CILINDRAJE: 125CC</t>
  </si>
  <si>
    <t>MOTOR: JC30E84610194</t>
  </si>
  <si>
    <t>CHASIS:JC30E84610194</t>
  </si>
  <si>
    <t>MOTOCICLETA:  HONDA</t>
  </si>
  <si>
    <t>PLACA: MOD69A</t>
  </si>
  <si>
    <t xml:space="preserve">MODELO:2004 </t>
  </si>
  <si>
    <t>MOTOR: JC30E84610016</t>
  </si>
  <si>
    <t>CHASIS: JC30E84610016</t>
  </si>
  <si>
    <t>PLACA: NSR32B</t>
  </si>
  <si>
    <t xml:space="preserve">MODELO: 2008 </t>
  </si>
  <si>
    <t>MOTOR: JC30E95627683</t>
  </si>
  <si>
    <t>CHASIS: JC30E95627683</t>
  </si>
  <si>
    <t>MOTOCICLETA:HONDA</t>
  </si>
  <si>
    <t xml:space="preserve">PLACA: NSR33B </t>
  </si>
  <si>
    <t>LINEA:NXR125(BROS)MT</t>
  </si>
  <si>
    <t>COD. FASECOLDA: 03417105</t>
  </si>
  <si>
    <t>MODELO:2008</t>
  </si>
  <si>
    <t>MOTOR:JC30E95627742</t>
  </si>
  <si>
    <t>CHASIS:JC30E95627742</t>
  </si>
  <si>
    <t>MOTOCICLETA: YAMAHA</t>
  </si>
  <si>
    <t>PLACA: MLA67A</t>
  </si>
  <si>
    <t>LINEA: DT 125 MT</t>
  </si>
  <si>
    <t>COD. FASECOLDA: 09817015</t>
  </si>
  <si>
    <t>MODELO: 1996</t>
  </si>
  <si>
    <t>MOTOR: 3TL054830</t>
  </si>
  <si>
    <t>CHASIS: 3TL054830</t>
  </si>
  <si>
    <t>MOTOCICLETA: HONDA</t>
  </si>
  <si>
    <t>PLACA: NSR31B</t>
  </si>
  <si>
    <t>LINEA: NXR 125(BROS) MT</t>
  </si>
  <si>
    <t>MODELO: 2008</t>
  </si>
  <si>
    <t>MOTOR: JC30E95627691</t>
  </si>
  <si>
    <t>CHASIS: JC30E95627691</t>
  </si>
  <si>
    <t xml:space="preserve">MOTOCICLETA: HONDA </t>
  </si>
  <si>
    <t>PLACA: MOD70A</t>
  </si>
  <si>
    <t>MODELO: 2004</t>
  </si>
  <si>
    <t xml:space="preserve">MOTOR: JC30E84610640 </t>
  </si>
  <si>
    <t>CHASIS:JC30E84610640</t>
  </si>
  <si>
    <t>MOTOCICLETA: KAWAZAKI</t>
  </si>
  <si>
    <t>PLACA: AMW34E</t>
  </si>
  <si>
    <t>LINEA: KLX150J</t>
  </si>
  <si>
    <t>COD. FASECOLDA: 03417167</t>
  </si>
  <si>
    <t>MODELO: 2016</t>
  </si>
  <si>
    <t>CILINDRAJE: 150CC</t>
  </si>
  <si>
    <t>MOTOR: LX150CEPR9727</t>
  </si>
  <si>
    <t>CHASIS: 9FLLXRJ14GPJ00218</t>
  </si>
  <si>
    <t xml:space="preserve">PLACA: VKY63E </t>
  </si>
  <si>
    <t>LINEA: XR 150L</t>
  </si>
  <si>
    <t>MODELO: 2019</t>
  </si>
  <si>
    <t>MOTOR: KD07E2378188</t>
  </si>
  <si>
    <t>CHASIS: 9FMKD072XKF013563</t>
  </si>
  <si>
    <t>PLACA: WFG04D</t>
  </si>
  <si>
    <t>LINEA : XTZ250</t>
  </si>
  <si>
    <t>COD. FASECOLDA: 09817137</t>
  </si>
  <si>
    <t>MODELO: 2015</t>
  </si>
  <si>
    <t>MOTOR: G391E011420</t>
  </si>
  <si>
    <t>CHASIS: 9GKKG041XF2011420</t>
  </si>
  <si>
    <t>CILINDRAJE: 249</t>
  </si>
  <si>
    <t>PLACA: WFG05D</t>
  </si>
  <si>
    <t>MOTOR: G391E011429</t>
  </si>
  <si>
    <t>CHASIS: 9FKKG0416F2011429</t>
  </si>
  <si>
    <t>PLACA: WFG06D</t>
  </si>
  <si>
    <t>MOTOR: G391E011439</t>
  </si>
  <si>
    <t>CHASIS: 9FKKG0419F2011439</t>
  </si>
  <si>
    <t>PLACA: WFG07D</t>
  </si>
  <si>
    <t>MOTOR: G391E0111431</t>
  </si>
  <si>
    <t>CHASIS: 9FKKG0414F2011431</t>
  </si>
  <si>
    <t>PLACA: WFG08D</t>
  </si>
  <si>
    <t>MOTOR: G391E011443</t>
  </si>
  <si>
    <t>CHASIS: 9FKKG0410F2011443</t>
  </si>
  <si>
    <t>PLACA: WFG09D</t>
  </si>
  <si>
    <t>MOTOR: G391E011445</t>
  </si>
  <si>
    <t>CHASIS: 9FKKG0414F2011445</t>
  </si>
  <si>
    <t>MOTOCICLETA:YAMAHA</t>
  </si>
  <si>
    <t>PLACA: HEF38E</t>
  </si>
  <si>
    <t>LINEA: XTZ250</t>
  </si>
  <si>
    <t>MODELO: 2017</t>
  </si>
  <si>
    <t>MOTOR: G3F2E002193</t>
  </si>
  <si>
    <t>CHASIS: 9FKDG2810H2002193</t>
  </si>
  <si>
    <t>CILINDRAJE: 250</t>
  </si>
  <si>
    <t>MOTOCICLETAS :YAMAHA</t>
  </si>
  <si>
    <t>PLACA: HEF39E</t>
  </si>
  <si>
    <t>MOTOR: G3F2E002165</t>
  </si>
  <si>
    <t>CHASIS: 9FKDG2816H2002165</t>
  </si>
  <si>
    <t>PLACA: HEF40E</t>
  </si>
  <si>
    <t>MOTOR:G3F2E002161</t>
  </si>
  <si>
    <t>CHASIS:9FKDG2819H2002161</t>
  </si>
  <si>
    <t>PLACA: HEF41E</t>
  </si>
  <si>
    <t>MOTOR: G3F2E002164</t>
  </si>
  <si>
    <t>CHASIS:9FKDG2814H2002164</t>
  </si>
  <si>
    <t>PLACA: NSH83B</t>
  </si>
  <si>
    <t>LINEA: DR200</t>
  </si>
  <si>
    <t>COD. FASECOLDA: 08817082</t>
  </si>
  <si>
    <t>MOTOR: H402172930</t>
  </si>
  <si>
    <t>CHASIS: 9FSSH42A98C006858</t>
  </si>
  <si>
    <t>CILINDRAJE: 200CC</t>
  </si>
  <si>
    <t>MOTOCICLETA: SUZUKI</t>
  </si>
  <si>
    <t>PLACA: NSH84B</t>
  </si>
  <si>
    <t>MOTOR: G391E000379</t>
  </si>
  <si>
    <t>CHASIS: 9FKKG0413B2000379</t>
  </si>
  <si>
    <t>PLACA NOD29D     </t>
  </si>
  <si>
    <t>MARCA: YAMAHA</t>
  </si>
  <si>
    <t>CLASE : MOTO</t>
  </si>
  <si>
    <t>MODELO 2015</t>
  </si>
  <si>
    <t>MOTOR:G391E009085                                                        </t>
  </si>
  <si>
    <t>CHASIS: 9FKKG0411F2009085              </t>
  </si>
  <si>
    <t>PLACA: CGC492 BLINDAJE 3</t>
  </si>
  <si>
    <t>MARCA: JEEP COMMANDER AUT</t>
  </si>
  <si>
    <t>CLASE : CAMIONETA 4700CC</t>
  </si>
  <si>
    <t>COD. FASECOLDA: 04206049</t>
  </si>
  <si>
    <t>MOTOR: 1J8HG48N98C179258</t>
  </si>
  <si>
    <t>CHASIS: 1J8HG48N98C179258</t>
  </si>
  <si>
    <t>TIPO DE VEHICULO: AUTOMOVIL</t>
  </si>
  <si>
    <t>PLACA: CGB060</t>
  </si>
  <si>
    <t>MARCA: CHEVROLET BLAZER II MT</t>
  </si>
  <si>
    <t>CLASE : CAMIONETA 4300CC</t>
  </si>
  <si>
    <t>COD. FASECOLDA: 01606038</t>
  </si>
  <si>
    <t>MOTOR: XTV306407</t>
  </si>
  <si>
    <t>CHASIS: 8ZNDT13W XTV306407</t>
  </si>
  <si>
    <t>PLACA: ONI215</t>
  </si>
  <si>
    <t>MARCA: FORD F 350</t>
  </si>
  <si>
    <t xml:space="preserve">CLASE : AMBULANCIA 5800CC </t>
  </si>
  <si>
    <t>COD. FASECOLDA: 03004024</t>
  </si>
  <si>
    <t>MODELO: 1997</t>
  </si>
  <si>
    <t>MOTOR: AJF3VP20889</t>
  </si>
  <si>
    <t>CHASIS: VA20889</t>
  </si>
  <si>
    <t>TIPO DE VEHICULO: AMBULANCIA</t>
  </si>
  <si>
    <t>PLACA: JKY977</t>
  </si>
  <si>
    <t>MARCA: CHEVROLET</t>
  </si>
  <si>
    <t>CLASE : CAMIONETA</t>
  </si>
  <si>
    <t>COD. FASECOLDA: 01606234</t>
  </si>
  <si>
    <t>MODELO:2021</t>
  </si>
  <si>
    <t>MOTOR: LAQUL81020471</t>
  </si>
  <si>
    <t>CHASIS:LZWACAGAXME008404</t>
  </si>
  <si>
    <t>TIPO DE VEHICULO: VAN N300</t>
  </si>
  <si>
    <t>PLACA: OGD431</t>
  </si>
  <si>
    <t>MARCA: HYUNDAI</t>
  </si>
  <si>
    <t>CLASE : MICROBUS</t>
  </si>
  <si>
    <t>COD. FASECOLDA: 03203016</t>
  </si>
  <si>
    <t>MODELO: 2009</t>
  </si>
  <si>
    <t>MOTOR: D4DB8385320                                  </t>
  </si>
  <si>
    <t>CHASIS: KMFGA17BP9C900718</t>
  </si>
  <si>
    <t>TIPO DE VEHICULO: MICROBUS</t>
  </si>
  <si>
    <t>MUNCIPIO DE CARTAGO</t>
  </si>
  <si>
    <t>RELACION DE VEHICULOS ASEGURADOS</t>
  </si>
  <si>
    <t>DESCRIPCION DEL PARQUE AUTOMOTOR</t>
  </si>
  <si>
    <t xml:space="preserve">• Alcalde municipal
• Secretaria de Hacienda
• Tesorero Municipal
• Secretario Juridico
• Jefe de Recursos Físicos y Logistica Organizacional
• Secretario Planeación y Medio Ambiente
• Secretario de Infraesctructura
• Director TIC
</t>
  </si>
  <si>
    <t>• Secretario de Gobierno y Desarrollo Social
• Secretario de Educación
• Secretario de Servicios Administrativos
• Secretario de Salud
• Secretario de Tránsito y Transporte
• Secretario General
• Jefe de Oficina Control Interno Disciplinario</t>
  </si>
  <si>
    <r>
      <t xml:space="preserve">Amparar los perjuicios o detrimentos patrimoniales causados a EL </t>
    </r>
    <r>
      <rPr>
        <b/>
        <sz val="10"/>
        <rFont val="Arial"/>
        <family val="2"/>
      </rPr>
      <t>MUNICIPIO DE CARTAGO</t>
    </r>
    <r>
      <rPr>
        <sz val="10"/>
        <rFont val="Arial"/>
        <family val="2"/>
      </rPr>
      <t>,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Asumir los gastos de defensa (honorarios profesionales de abogados defensores y cauciones judiciales) según los límites por etapas procesales establecidos en este documento, en todo tipo de procesos, incluidos los penales siempre que se trate de delitos no dolosos; civiles; administrativos; iniciados por entes de control (Procuraduría, Contraloría o similares) o; por cualquier organismo oficial, en los que se discuta la responsabilidad correspondiente a los cargos asegurados. </t>
    </r>
  </si>
  <si>
    <r>
      <rPr>
        <b/>
        <sz val="10"/>
        <rFont val="Arial"/>
        <family val="2"/>
      </rPr>
      <t xml:space="preserve">NOMBRAMIENTO DE AJUSTADOR: </t>
    </r>
    <r>
      <rPr>
        <sz val="10"/>
        <rFont val="Arial"/>
        <family val="2"/>
      </rPr>
      <t>En caso de siniestro que  afecte las pólizas contratadas y en los que a juicio de la aseguradora se deba asignar Ajustador, dichos Ajustadores no podrán ser asignados unilateralmente por la aseguradora, sino bajo los siguientes parámetros:
 • Se escogerá al inicio de la vigencia de las pólizas una terna de firmas Ajustadores nominada por EL ASEGURADO y la ASEGURADORA. 
• Las firmas seleccionadas deberán tener sede principal u oficina similar en la ciudad de Cali.
La asignación del Ajustador proveniente de la terna inicialmente escogida, deberá  realizarse dentro de los 3 días hábiles siguientes a la fecha del reporte del siniestro y  el Ajustador deberá contactar al asegurado y efectuar las visitas correspondientes  dentro de los 2 días hábiles siguientes a la fecha de designación. En caso contrario,  se designará otro integrante de la terna preseleccionada.</t>
    </r>
  </si>
  <si>
    <r>
      <rPr>
        <b/>
        <sz val="10"/>
        <rFont val="Arial"/>
        <family val="2"/>
      </rPr>
      <t>DESIGNACION DE CARGOS: :</t>
    </r>
    <r>
      <rPr>
        <sz val="10"/>
        <rFont val="Arial"/>
        <family val="2"/>
      </rPr>
      <t xml:space="preserve"> En adición a los términos y condiciones contenidas en la póliza y sus anexos, la Aseguradora acepta el titulo, nombre, denominación, nomenclatura con que el Asegurado identifica o describe los cargos asegurados</t>
    </r>
  </si>
  <si>
    <r>
      <rPr>
        <b/>
        <sz val="10"/>
        <rFont val="Arial"/>
        <family val="2"/>
      </rPr>
      <t>GASTOS DE DEFENSA :</t>
    </r>
    <r>
      <rPr>
        <sz val="10"/>
        <rFont val="Arial"/>
        <family val="2"/>
      </rPr>
      <t xml:space="preserve">  La presente póliza ampara los costos procesales y gastos de defensa en que incurra el asegurado, como consecuencia de procesos civiles, administrativos, laborales o penales, incluyendo los que sean consecuencia de investigaciones adelantadas por organismos oficiales, incluidas la Procuraduría y la Contraloría, así como los que surjan de la defensa de las sanciones impuestas por dichos organismos, salvo en los casos en los que haya existido dolo debidamente probado</t>
    </r>
  </si>
  <si>
    <r>
      <rPr>
        <b/>
        <sz val="10"/>
        <rFont val="Arial"/>
        <family val="2"/>
      </rPr>
      <t>GASTOS  Y COSTOS DE DEFENSA EN INSTANCIAS PREVIAS :</t>
    </r>
    <r>
      <rPr>
        <sz val="10"/>
        <rFont val="Arial"/>
        <family val="2"/>
      </rPr>
      <t xml:space="preserve"> La presente póliza se extiende a cubrir los gastos y costos de defensa que se ocasionen durante las instancias previas que se presenten una vez se dicte la Resolución o Auto que ordena la apertura de la respectiva instancia preliminar. 
Para perjuicios causados a terceros por actos incorrectos amparados por la póliza y cometidos por los funcionarios asegurados, se considera que el tomador es igualmente asegurado</t>
    </r>
  </si>
  <si>
    <r>
      <rPr>
        <b/>
        <sz val="10"/>
        <rFont val="Arial"/>
        <family val="2"/>
      </rPr>
      <t>COBERTURA PARA JUICIOS DE RESPONSABILIDAD FISCAL</t>
    </r>
    <r>
      <rPr>
        <sz val="10"/>
        <rFont val="Arial"/>
        <family val="2"/>
      </rPr>
      <t xml:space="preserve">: No obstante lo establecido en las condiciones generales y particulares de la  póliza y sus anexos, la póliza se extiende a amparar los perjuicios que sufra el Asegurado como consecuencia de las investigaciones y fallos de la contraloría, con alcance fiscal. </t>
    </r>
  </si>
  <si>
    <r>
      <rPr>
        <b/>
        <sz val="10"/>
        <rFont val="Arial"/>
        <family val="2"/>
      </rPr>
      <t xml:space="preserve">CLAUSULA DE ANTICIPO DE HONORARIOS: </t>
    </r>
    <r>
      <rPr>
        <sz val="10"/>
        <rFont val="Arial"/>
        <family val="2"/>
      </rPr>
      <t>Cubre hasta el 50% como anticipo del valor de los honorarios profesionales comprometiéndose el funcionario objeto del reclamo, a devolver los valores pagados, en caso de no existir cobertura.  Para procesos penales operará por reembolso una vez se compruebe que el funcionario no obró dolosamente</t>
    </r>
  </si>
  <si>
    <t>SE AMPARA FALTA GRAVISIMAS CONTEMPLADAS EN LA LEY 1952 del 2019  CUANDO SEAN COMETIDOS SIN DOLO</t>
  </si>
  <si>
    <r>
      <rPr>
        <b/>
        <sz val="10"/>
        <rFont val="Arial"/>
        <family val="2"/>
      </rPr>
      <t>AMPARO RETROACTIVO -  MODADLIDAD</t>
    </r>
    <r>
      <rPr>
        <sz val="10"/>
        <rFont val="Arial"/>
        <family val="2"/>
      </rPr>
      <t xml:space="preserve">: Se amparan las reclamaciones que provengan de hechos  o circunstancias ocurridas a partir del </t>
    </r>
    <r>
      <rPr>
        <b/>
        <sz val="10"/>
        <rFont val="Arial"/>
        <family val="2"/>
      </rPr>
      <t>17 de Noviembre de 2017. Modalidad Claims Made</t>
    </r>
  </si>
  <si>
    <t>Cauciones Judiciales: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pudiera deriva una responsabilidad fiscal. $30.000.000 por evento y $150.000.000  vigencia. El sublimite hace parte del valor asegurado y no en adicion a este.</t>
  </si>
  <si>
    <r>
      <rPr>
        <b/>
        <sz val="10"/>
        <rFont val="Arial"/>
        <family val="2"/>
      </rPr>
      <t xml:space="preserve">ERRORES Y OMISIONES NO INTENCIONALES : </t>
    </r>
    <r>
      <rPr>
        <sz val="10"/>
        <rFont val="Arial"/>
        <family val="2"/>
      </rPr>
      <t xml:space="preserve">El tomador esta obligado a declarar sinceramente los hechos o circunstancias que determinen el estado del riesgo, la inexactitud sobre hechos o circunstancias que conocidas por la compañía, la hubiere retraído de celebrar el contrato, o inducido a estipular condiciones más onerosas, produce la nulidad relativa del seguro. Sin embargo, si el tomador incurriere en errores, omisiones o inexactitudes inculpables a él o al asegurado, el contrato de seguro al cual se adhiere este documento no será nulo, ni habrá lugar a la aplicación del inciso tercero del Art. 1058 del Código de Comercio sobre reducción porcentual de la prestación asegurada. En ese caso, se deberá pagar la prima adecuada al verdadero estado del riesgo: la cual será calculada a la (s) tasa (s) establecida (s) en la (s) póliza (s) a prorrata y en las mismas condiciones en que viene suscrito el riesgo.  </t>
    </r>
  </si>
  <si>
    <r>
      <rPr>
        <b/>
        <sz val="10"/>
        <rFont val="Arial"/>
        <family val="2"/>
      </rPr>
      <t xml:space="preserve">MODIFICACIÓN DEL ESTADO DEL RIESGO: </t>
    </r>
    <r>
      <rPr>
        <sz val="10"/>
        <rFont val="Arial"/>
        <family val="2"/>
      </rPr>
      <t>No obstante lo estipulado en las condiciones generales de la póliza y sus anexos, por la presente cláusula se establece una limitación a la obligación que el Asegurado  notifique los hechos o circunstancias que agraven el riesgo durante la vigencia del contrato, en el sentido, que la aseguradora solo puede invocarla cuando exista relación de causalidad entre la agravación y el siniestro.  Se ampararán automáticamente los riesgos cuya agravación se informe, hasta el pronunciamiento del asegurador en contrario.</t>
    </r>
  </si>
  <si>
    <r>
      <rPr>
        <b/>
        <sz val="10"/>
        <rFont val="Arial"/>
        <family val="2"/>
      </rPr>
      <t>AVISO DE PÉRDIDA 60 DÍAS:</t>
    </r>
    <r>
      <rPr>
        <sz val="10"/>
        <rFont val="Arial"/>
        <family val="2"/>
      </rPr>
      <t xml:space="preserve"> No obstante lo dispuesto en las condiciones la Póliza o en sus anexos,  por la presente cláusula se conviene entre las partes, un término SESENTA ( 60) días calendario para que el Asegurado de aviso al Asegurador de cualquier evento que afecte a la presente Póliza, contados a partir de la fecha en que haya tenido conocimiento de dicho evento, sin perjuicio de lo establecido en el artículo 1081 del Código de Comercio.</t>
    </r>
  </si>
  <si>
    <r>
      <rPr>
        <b/>
        <sz val="10"/>
        <rFont val="Arial"/>
        <family val="2"/>
      </rPr>
      <t>CONVENIO PARA EL PLAZO DEL PAGO DE LA PRIMA</t>
    </r>
    <r>
      <rPr>
        <sz val="10"/>
        <rFont val="Arial"/>
        <family val="2"/>
      </rPr>
      <t xml:space="preserve">:  No obstante cualquier estipulación en contrario, por la presente cláusula se deja establecido que, de acuerdo con lo estipulado en el artículo 81 de la Ley 45/90 y la Resolución numero 03750 de Diciembre 31/74 de la Superintendencia Financiera, las partes contratantes convienen que las primas causadas por el presente Contrato de seguros y los Certificados o Anexos que se emitan en aplicación al mismo serán pagadas por  EL ASEGURADO, mínimo dentro de los  NOVENTA  (90) días  contados a partir de la fecha en que el respectivo documento sea recibido en sus oficinas, directamente por la Aseguradora y/o por el  intermediario de seguros, quien deberá certificar haber recibido a satisfacción las respectivas pólizas en las condiciones contratadas.Si las pólizas no han sido correctamente elaboradas, el término para el pago solo empezará a contarse desde la fecha en que se presenten en debida forma. La demora en el pago originada por la presentación incorrecta de los documentos requeridos será responsabilidad del contratista y no tendrán por ello derecho al pago de intereses o compensación de ninguna naturaleza o a la aplicación de la terminación del contrato por mora en el pago de la prima. </t>
    </r>
  </si>
  <si>
    <r>
      <rPr>
        <b/>
        <sz val="10"/>
        <rFont val="Arial"/>
        <family val="2"/>
      </rPr>
      <t>EXTENSIÓN DEL PERÍODO DE RECLAMACIONES</t>
    </r>
    <r>
      <rPr>
        <sz val="10"/>
        <rFont val="Arial"/>
        <family val="2"/>
      </rPr>
      <t>: El presente amparo otorga a la entidad tomadora de la póliza, en caso de revocación o no renovación por parte de la Aseguradora o el Asegurado, el derecho de extender hasta por el periodo pactado, la cobertura para las reclamaciones iniciadas contra los funcionarios asegurados que éstos conozcan, o debieran conocer de ser iniciadas, por primera vez con posterioridad a la expiración de la vigencia de la póliza, siempre y cuando tales reclamaciones se fundamenten en actos incorrectos ocurridos, exclusivamente durante la vigencia de la póliza.
Vigencia del periodo de extensiòn de reclamaciones 12 meses, contados desde la fecha de cancelaciòn o no renovación de la pòliza con prima adicional anual del 100% de la ultima prima ofrecida.</t>
    </r>
  </si>
  <si>
    <r>
      <rPr>
        <b/>
        <sz val="10"/>
        <rFont val="Arial"/>
        <family val="2"/>
      </rPr>
      <t>INCLUSIONES DE CARGOS:</t>
    </r>
    <r>
      <rPr>
        <sz val="10"/>
        <rFont val="Arial"/>
        <family val="2"/>
      </rPr>
      <t xml:space="preserve"> En caso de efectuarse inclusiones y/o modificaciones de cargos dentro de la vigencia de la póliza, se aclara que los oferentes se compromenten a mantener las mismas condiciones, costos y/o tasas presentadas en la presente licitación. </t>
    </r>
  </si>
  <si>
    <t xml:space="preserve">Radio telefonos, Avantales y  tabletas  y equipos similares sin aplicación de deducible. </t>
  </si>
  <si>
    <t xml:space="preserve">Indice variable 5% </t>
  </si>
  <si>
    <t>Equipo Eléctrico y Electrónico</t>
  </si>
  <si>
    <t>Equipos móviles y portátiles</t>
  </si>
  <si>
    <r>
      <rPr>
        <b/>
        <sz val="10"/>
        <rFont val="Arial"/>
        <family val="2"/>
      </rPr>
      <t>DEFINICION DE EQUIPO ELECTRICO Y/O ELECTRONICO</t>
    </r>
    <r>
      <rPr>
        <sz val="10"/>
        <rFont val="Arial"/>
        <family val="2"/>
      </rPr>
      <t xml:space="preserve">: Se definen como tal todos los equipos de procesamiento de datos son sus accesorios  tales como pero  o limitado a: equipos de computo fijos y portátiles, impresoras, reguladoras de voltaje, unidad interrumpida de poder, unidad de procesamiento central,  equipos de climatización, acometidas eléctricas, equipos de comunicación, intercomunicación y similares, equipos móviles y portátiles, copiado o fotocopiado, equipos técnicos y de precisión, de laboratorio, sistemas de video, proyección sistemas de seguridad y prevención y demás equipos similares que formen parte del giro normal y de la actividad  propia del asegurado.   </t>
    </r>
  </si>
  <si>
    <r>
      <rPr>
        <b/>
        <sz val="10"/>
        <rFont val="Arial"/>
        <family val="2"/>
      </rPr>
      <t>AUTOMATICIDAD DE COBERTURA</t>
    </r>
    <r>
      <rPr>
        <sz val="10"/>
        <rFont val="Arial"/>
        <family val="2"/>
      </rPr>
      <t>: La presente Póliza se hace extensiva a amparar todos aquellos equipos que sean instalados en reemplazo de los asegurados inicialmente, mientras dure el período de reacondicionamiento, revisión, mantenimiento y fines similares. Así mismo se cubren automáticamente los nuevos equipos que sean instalados para reponer o reemplazar los asegurados bajo la Póliza, cuando  estos estén montados y listos para entrar en funcionamiento.</t>
    </r>
  </si>
  <si>
    <r>
      <rPr>
        <b/>
        <sz val="10"/>
        <rFont val="Arial"/>
        <family val="2"/>
      </rPr>
      <t>REPOSICIÓN Ó REEMPLAZO EN PÉRDIDAS TOTALES POR DAÑOS MATERIALES:</t>
    </r>
    <r>
      <rPr>
        <sz val="10"/>
        <rFont val="Arial"/>
        <family val="2"/>
      </rPr>
      <t xml:space="preserve">  Queda entendido y convenido que en caso de siniestro que afecte los bienes amparados en la presente Póliza, el ajuste de pérdida se hará sin tener en cuenta su demérito por uso, vetustez u obsolescencia técnica para maquinaria y equipos hasta por 5 años de antiguedad, y se tomará como base el valor de reparación o reemplazo por otros de la misma naturaleza. </t>
    </r>
  </si>
  <si>
    <r>
      <rPr>
        <b/>
        <sz val="10"/>
        <rFont val="Arial"/>
        <family val="2"/>
      </rPr>
      <t>AMPARO AUTOMATICO PARA EQUIPOS EN DEMOSTRACION HASTA POR LA SUMA DE $ 500.000.000:</t>
    </r>
    <r>
      <rPr>
        <sz val="10"/>
        <rFont val="Arial"/>
        <family val="2"/>
      </rPr>
      <t xml:space="preserve">  Cubre todos los equipos que teniendo relacion con la actividad desarrollada por el asegurado, este reciba, durante la vigencia de la poliza bajo su responabilidad a titulo de demsotracion  y que dichos equipos asegurados se encuentren dentro de los predios  o establecimientos asegurados,  donde el asegurado ejerza su actividad, siempre y cuando no impliquen agravacion del riesgo y en los mismos terminos y condiciones establecidas en la poliza.</t>
    </r>
  </si>
  <si>
    <t>MAQUINARIA , HERRAMIENTAS, EQUIPO MOVIL Y PORTATIL FUERA DE LOS PREDIOS, sublimite de $400.000.000</t>
  </si>
  <si>
    <r>
      <rPr>
        <b/>
        <sz val="10"/>
        <rFont val="Arial"/>
        <family val="2"/>
      </rPr>
      <t>GASTOS PARA LA EXTINCION Y EVITAR LA PROPAGACION  DEL SINIESTRO:</t>
    </r>
    <r>
      <rPr>
        <sz val="10"/>
        <rFont val="Arial"/>
        <family val="2"/>
      </rPr>
      <t xml:space="preserve"> Gastos en que incurra el asegurado por la utilizacion de productos y sustancias  dirigidas a la extincion del siniestro  o evitar su propagacion, asi como los elementos o equipos dstaruidos  total o parcialmente  como consecuencia de la actividad dirigida a este proposito, hasta la suma de $1.000.000.000</t>
    </r>
  </si>
  <si>
    <t>Costos y Gastos de defensa, Responsabilidad civil  por detrimentos patrimoniales sufridos por el Estado o por terceros : Se amparan los gastos por honorarios profesionales para la defensa de los funcionarios asegurados, frente a procesos civiles, penales, administrativos y frente a cualquier tipo de investigación adelantada por organismos oficiales hasta por el limite estipulado en la carátula de la póliza sublimite $60.000.000 por persona, $140,000,000 evento / $ 500,000,000 agregado anual. Los procesos penales operan por reembolso  y se excluyen las conductas dolosas. El sublimite  para gastos de defensa forma parte  del valor asegurado y no en adicion a este</t>
  </si>
  <si>
    <t xml:space="preserve">BIENES ASEGURADOS: VER RELACION ANEXO </t>
  </si>
  <si>
    <t>V/r Comercial guia fasecolda + accesorios no originales. Ver relacion anexo</t>
  </si>
  <si>
    <r>
      <rPr>
        <b/>
        <sz val="10"/>
        <rFont val="Arial"/>
        <family val="2"/>
      </rPr>
      <t xml:space="preserve">TRASLADO TEMPORAL DE BIENES DE CUALQUIER NATURALEZA TEMPORAL. $ 500.000.000 </t>
    </r>
    <r>
      <rPr>
        <sz val="10"/>
        <rFont val="Arial"/>
        <family val="2"/>
      </rP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 
Para las coberturas de rotura de Maquinaria y equipo electrónico, este seguro se extiende a pagar el importe  de la prima del seguro  de transporte que el asegurado deba tomar para amparar la maquinaria dañada o afectada por el siniestro  amparado, durante el traslado  de esta al taller  en donde se llevara a cabo la reparación y de aquí a su lugar de montaje original. </t>
    </r>
  </si>
  <si>
    <t>PRIMA SIN IVA</t>
  </si>
  <si>
    <t>SINIESTROS PAGADOS</t>
  </si>
  <si>
    <t>SINIESTROS RESERVADOS</t>
  </si>
  <si>
    <t>TOTAL SINIESTROS</t>
  </si>
  <si>
    <t xml:space="preserve"> SINIESTRALIDAD</t>
  </si>
  <si>
    <t>2022 - 2023</t>
  </si>
  <si>
    <t>2023 - 2024</t>
  </si>
  <si>
    <t>PRORROGA 2024</t>
  </si>
  <si>
    <t>2025 - 2026</t>
  </si>
  <si>
    <t>SINIESTRALIDAD PROGRAMA DE SEGUROS ULTIMOS TRES AÑOS</t>
  </si>
  <si>
    <t>DETALLA QUE Excluye tales como confiscación, apropiación, o requisición entre otros</t>
  </si>
  <si>
    <t>CONTENIDOS INCLUYYE (MUEBLES Y ENSERES, MAQUINARIA Y EQUIPO, MERCANCIAS PROPIAS, INCLUYE VACUNAS, AVISOS, EQUIPOS DE DIAGNOSTICO, EQUIPOS ELECTRICOS Y ELECTRONICOS Y DE OFICINA, SOFTWARE, EQUIPOS DE COMUNICACIÓN, PPLANTAS DE POTABILIZACION DE AGUA ENERGIA SOLAR (3), EQUIPOS MOVILES Y ORTATILLES, DINERO DENTRO Y FUERA DE CAJA FUERTE</t>
  </si>
  <si>
    <t>VER RELACION DE EDIFICIOS</t>
  </si>
  <si>
    <t>NO.</t>
  </si>
  <si>
    <t xml:space="preserve">BIEN ASEGURADO </t>
  </si>
  <si>
    <t>DIRECCION</t>
  </si>
  <si>
    <t xml:space="preserve">ALCALDIA MUNICIPAL </t>
  </si>
  <si>
    <t>CALLE 8 NO. 6-48</t>
  </si>
  <si>
    <t xml:space="preserve">EDIFICIO INCAVI </t>
  </si>
  <si>
    <t>CRA. 4 NO.8-67 CARTAGO</t>
  </si>
  <si>
    <t>ESCUELA HERNANDO BOTERO OBYRNE BARRIO HORIZONTE</t>
  </si>
  <si>
    <t xml:space="preserve">DIAGONAL 2ª N° 1-27 </t>
  </si>
  <si>
    <t xml:space="preserve">EDIFICIO CARTAGO  </t>
  </si>
  <si>
    <t xml:space="preserve">CRA. 4 NO.33-33 </t>
  </si>
  <si>
    <t>TRANSITO MUNICIPAL CARTAGO</t>
  </si>
  <si>
    <t>EDIFICIO CALLE 10 CON 6</t>
  </si>
  <si>
    <t xml:space="preserve">EDIFICIO SANTA ANA </t>
  </si>
  <si>
    <t>ESTADIO ALFONSO LÓPEZ</t>
  </si>
  <si>
    <t>EDIFICIO AGUAPARQUE CARTAGO</t>
  </si>
  <si>
    <t>CALLE 4 CAR. 22</t>
  </si>
  <si>
    <t xml:space="preserve">EDIFICIO PALO QUEMAO C ZARAGOZA </t>
  </si>
  <si>
    <t>CALLE 10 NO.57-164 CARTAGO</t>
  </si>
  <si>
    <t xml:space="preserve">EDIFICIO COLISEO DEL CAFÉ CARTAGO </t>
  </si>
  <si>
    <t>CALLE 20 CAR. 34</t>
  </si>
  <si>
    <t xml:space="preserve">EDIFICIO CLUB DEL RIO </t>
  </si>
  <si>
    <t>CALLE 9 CAR. 3 CARTAGO</t>
  </si>
  <si>
    <t xml:space="preserve">EDIFICIO COLISEO LA ISLETA </t>
  </si>
  <si>
    <t>CAR. 3 CALLE 10 CARTAGO</t>
  </si>
  <si>
    <t xml:space="preserve">EDIFICIO CASA DE LA JUSTICIA </t>
  </si>
  <si>
    <t>CAR. 2 CALLE 31 CARTAGO</t>
  </si>
  <si>
    <t xml:space="preserve">CASA DEL VIRREY </t>
  </si>
  <si>
    <t xml:space="preserve">CALLE 13 NO. 4-53 CARTAGO  </t>
  </si>
  <si>
    <t xml:space="preserve">PEDRO MORALES LOCALES COMER. * NO TIENE AVALUO </t>
  </si>
  <si>
    <t xml:space="preserve">CALLE 13 NO. 423/29 </t>
  </si>
  <si>
    <t xml:space="preserve">INCAVI </t>
  </si>
  <si>
    <t>CRA. 4 N. 8-87/89</t>
  </si>
  <si>
    <t xml:space="preserve">CASA   </t>
  </si>
  <si>
    <t>CALLE 5 NO. 27-25</t>
  </si>
  <si>
    <t xml:space="preserve">BARRIO BELLAVISTA  </t>
  </si>
  <si>
    <t>KR 8 C 1 ESQ</t>
  </si>
  <si>
    <t xml:space="preserve">KR 6 19 5 4  </t>
  </si>
  <si>
    <t xml:space="preserve">FAMILIAS EN ACCION-COMISARIA DE FAMILIA E INSPECCION PRIMERA </t>
  </si>
  <si>
    <t xml:space="preserve">CRA. 2N NO. 12-35  </t>
  </si>
  <si>
    <t xml:space="preserve">EDIFICIO INSPECCION   </t>
  </si>
  <si>
    <t>CORREG.PIEDRAS DE MOLER</t>
  </si>
  <si>
    <t xml:space="preserve">SECRETARIA DE SALUD MUNICIPAL </t>
  </si>
  <si>
    <t>CALLE 11 CAR. 1N AV. DEL RIO</t>
  </si>
  <si>
    <t xml:space="preserve">EDIFICIO CASA DE LA CULTURA </t>
  </si>
  <si>
    <t xml:space="preserve">CALLE 10 NO 3-60  </t>
  </si>
  <si>
    <t>EDIFICIO ESTACIÓN FERROCARRIL</t>
  </si>
  <si>
    <t xml:space="preserve">CALLE 6 NO. 9-08  </t>
  </si>
  <si>
    <t xml:space="preserve">PLAZA DE MERCADO (GALERÍA) </t>
  </si>
  <si>
    <t xml:space="preserve">CRA 6 # 12-63 </t>
  </si>
  <si>
    <t xml:space="preserve">KR 14A 1A 75 / 77 CASA  </t>
  </si>
  <si>
    <t>KR 14A 1A 75 / 77</t>
  </si>
  <si>
    <t xml:space="preserve">CAI GUAYACANES </t>
  </si>
  <si>
    <t xml:space="preserve">CRA 12AN  # 18-02  </t>
  </si>
  <si>
    <t xml:space="preserve">ARCHIVO ADMINISTRATIVO </t>
  </si>
  <si>
    <t>CRA 6 #89-91 / 8-103</t>
  </si>
  <si>
    <t xml:space="preserve">EJECUCIONES FISCALES </t>
  </si>
  <si>
    <t xml:space="preserve">CRA 6 #8-75 </t>
  </si>
  <si>
    <t xml:space="preserve">ESCUELA LA ESPERANZA </t>
  </si>
  <si>
    <t>CRA 4 N° 3E 64</t>
  </si>
  <si>
    <t>ESCUELA PRIMERO DE MAYO  BARRIO LA ARENERA.</t>
  </si>
  <si>
    <t>CR 2N NO. 1 B 50</t>
  </si>
  <si>
    <t>ESTACIÓN , Barrio Berlin AREA TOTAL 330M2</t>
  </si>
  <si>
    <t>CALLE #13-09</t>
  </si>
  <si>
    <t>CDI SUEÑOS Y SONRISAS </t>
  </si>
  <si>
    <t>Cra 1 N° 40-79  </t>
  </si>
  <si>
    <t>santa ana casa fundacion</t>
  </si>
  <si>
    <t>Cra 2 N° 51 05</t>
  </si>
  <si>
    <t>PARQUE SAN VICENTE</t>
  </si>
  <si>
    <t>Cra. 3b CALLE 1a</t>
  </si>
  <si>
    <t>PARQUE GUADALUPE</t>
  </si>
  <si>
    <t>calle 8 carrera 4 </t>
  </si>
  <si>
    <t>CASETA COMUNAL LOS ANGELES</t>
  </si>
  <si>
    <t>cra 1g  urbanización los ángeles</t>
  </si>
  <si>
    <t>PARQUE SUEÑOS DE LIBERTAD AREA: 6459m2</t>
  </si>
  <si>
    <t>Cra 3 norte entre calles 15 y 16 </t>
  </si>
  <si>
    <t>PARQUE SAN FRANCISCO AREA: 1300m2</t>
  </si>
  <si>
    <t>Cra 4 con calle 10 esquina </t>
  </si>
  <si>
    <t>PARQUE LINEAL AREA: 8989m2</t>
  </si>
  <si>
    <t>Cra 2 entre calles 17 y 20</t>
  </si>
  <si>
    <t>Antiguo CDA CARTAGO</t>
  </si>
  <si>
    <t>calle 10 N° 14-141 Barrio la Floresta</t>
  </si>
  <si>
    <t>BIBLIOTECA COMFANDI  AREA: 742m2</t>
  </si>
  <si>
    <t>Cra 4 # 14-50 </t>
  </si>
  <si>
    <t>ALFONSO LOPEZ PUMAREJO SEDE PRINCIPAL</t>
  </si>
  <si>
    <t>Cll 11 6-37</t>
  </si>
  <si>
    <t>ALFONSO LOPEZ PUMAREJO POLICARPA SALAVARRIETA</t>
  </si>
  <si>
    <t>cll 12 5-31</t>
  </si>
  <si>
    <t>ALFONSO LOPEZ PUMAREJO MERCEDES ABREGO</t>
  </si>
  <si>
    <t>cll 5 9-15</t>
  </si>
  <si>
    <t>ALFONSO LOPEZ PUMAREJO FRANCISCO JOSE DE CALDAS</t>
  </si>
  <si>
    <t>cll 4 3-02</t>
  </si>
  <si>
    <t>ALFONSO LOPEZ PUMAREJO HELIODORO PEÑA</t>
  </si>
  <si>
    <t>cll 5 12-02</t>
  </si>
  <si>
    <t>ALFONSO LOPEZ PUMAREJO FRANCISCO DE PAULA SANTANDER</t>
  </si>
  <si>
    <t>cll 6 3-40</t>
  </si>
  <si>
    <t>ALFONSO LOPEZ PUMAREJO CENTRO EDUCATIVO KENNEDY</t>
  </si>
  <si>
    <t>cra 8 17-70/ 6-73</t>
  </si>
  <si>
    <t>ANTONIO HOLGUIN GARCES PRINCIPAL</t>
  </si>
  <si>
    <t>cll 48 2AN 45</t>
  </si>
  <si>
    <t>ANTONIO HOLGUIN GARCES LUIS CARLOS PEÑA</t>
  </si>
  <si>
    <t>Rural vereda Guayabito</t>
  </si>
  <si>
    <t>ANTONIO HOLGUIN GARCES FABIO SALAZAR GOMES</t>
  </si>
  <si>
    <t>Rural Vereda Guanábano</t>
  </si>
  <si>
    <t>CIUDAD CARTAGO PRINCIPAL</t>
  </si>
  <si>
    <t>Cra 3 cll 2 este</t>
  </si>
  <si>
    <t>CIUDAD CARTAGO SAN JUAN BOSCO</t>
  </si>
  <si>
    <t>cll 2 3 A 24</t>
  </si>
  <si>
    <t>IDALECIO PENILLA PRINCIPAL</t>
  </si>
  <si>
    <t>Cll 43 2-199</t>
  </si>
  <si>
    <t>IDALECIO PENILLA MANUELA BELTRAN</t>
  </si>
  <si>
    <t>Cll 52 3-54</t>
  </si>
  <si>
    <t>IDALECIO PENILLA ROBERTO DELGADO</t>
  </si>
  <si>
    <t>Cra 57 2-30</t>
  </si>
  <si>
    <t>GABO PRINCIPAL</t>
  </si>
  <si>
    <t>Cra 11 16-05</t>
  </si>
  <si>
    <t>GABO ESCUELA GABO</t>
  </si>
  <si>
    <t>Cll 14 12-12</t>
  </si>
  <si>
    <t>GABO MARIA INMACULADA</t>
  </si>
  <si>
    <t>Cll 11 6-76</t>
  </si>
  <si>
    <t>LAZARO DE GARDEA PRINCIPAL</t>
  </si>
  <si>
    <t>Cll 5 25-62</t>
  </si>
  <si>
    <t>MANUEL QUINTERO PENILLA PRINCIPAL</t>
  </si>
  <si>
    <t>Cll 9 9-39</t>
  </si>
  <si>
    <t>NACIONAL ACADEMICO PRINCIPAL</t>
  </si>
  <si>
    <t>Cra 11 15-46</t>
  </si>
  <si>
    <t>NACIONAL ACADEMICO CENTRO EDUCATIVO EMPERATRIZ BUENO</t>
  </si>
  <si>
    <t>Cll 5 17-100</t>
  </si>
  <si>
    <t>RAMON MARTINEZ BENITES PRINCIPAL</t>
  </si>
  <si>
    <t>Cra 6 4-70</t>
  </si>
  <si>
    <t>RAMON MARTINEZ BENITES ESCUELA CDV</t>
  </si>
  <si>
    <t>Cll 4 10-60</t>
  </si>
  <si>
    <t>RAMON MARTINEZ BENITES SAN JOSE</t>
  </si>
  <si>
    <t>Cra 11 5-84</t>
  </si>
  <si>
    <t>SOR MARIA JULIANA PRINCIPAL</t>
  </si>
  <si>
    <t>Cll 20 5-111</t>
  </si>
  <si>
    <t>SOR MARIA JULIANA LASTENIA DURAN</t>
  </si>
  <si>
    <t>Cll 20 cra 5 esquina</t>
  </si>
  <si>
    <t>SOR MARIA JULIANA SOR MARIA ANASTASIA</t>
  </si>
  <si>
    <t>Cll 19 6-42</t>
  </si>
  <si>
    <t>SOR MARIA JULIANA RIGOBERTO OROZCO CARDONA</t>
  </si>
  <si>
    <t>Cll 21 entre cras 2 y 3</t>
  </si>
  <si>
    <t>ZARAGOZAPRINCIPAL</t>
  </si>
  <si>
    <t>Cra 61 15A 161</t>
  </si>
  <si>
    <t>ZARAGOZA ANTONIA SANTOS</t>
  </si>
  <si>
    <t>Cll 11 60-14</t>
  </si>
  <si>
    <t>ZARAGOZA ANTONIO RICAURTE</t>
  </si>
  <si>
    <t>Cll 12 61-09</t>
  </si>
  <si>
    <t>ZARAGOZA NUEVA GRANADA</t>
  </si>
  <si>
    <t>Rural Vereda Coloradas</t>
  </si>
  <si>
    <t>ZARAGOZAJOSE MARIA CORDOBA</t>
  </si>
  <si>
    <t>Rural Vereda el Guayabo</t>
  </si>
  <si>
    <t>ZARAGOZA ANTONIO GUENDICA</t>
  </si>
  <si>
    <t>Rural corregimiento</t>
  </si>
  <si>
    <t>Modin vereda chara</t>
  </si>
  <si>
    <t>modin vereda chara</t>
  </si>
  <si>
    <t>SANTA TERESITA</t>
  </si>
  <si>
    <t>Rural Vereda Oriente</t>
  </si>
  <si>
    <t>SIMON BOLIVAR</t>
  </si>
  <si>
    <t>Rural Corregimiento modin</t>
  </si>
  <si>
    <t>MARISCAL ROBLEDO</t>
  </si>
  <si>
    <t>Rural Corregimiento Piedras de moler</t>
  </si>
  <si>
    <t>ANTONIO GIRARDOT</t>
  </si>
  <si>
    <t>Rural Vereda Bellavista</t>
  </si>
  <si>
    <t xml:space="preserve">INDALECIO PENILLA SEDE ANTONIO NARIÑO BARRIO SAN CARLOS </t>
  </si>
  <si>
    <t>CALLE 37 # 1A -34</t>
  </si>
  <si>
    <t xml:space="preserve">EDIFICIO INSTITUCIONAL </t>
  </si>
  <si>
    <t>CALLE 10 # 7-51</t>
  </si>
  <si>
    <t xml:space="preserve">TEATRINO </t>
  </si>
  <si>
    <t>CARRERA 22 # 15-47,</t>
  </si>
  <si>
    <t xml:space="preserve">PARQUE DE ALAMOS </t>
  </si>
  <si>
    <t>CARRERA 3C NORTE CON CALLE 19 Y 19 COMUNA 6</t>
  </si>
  <si>
    <t>PARQUE LOS PERIODISTAS</t>
  </si>
  <si>
    <t xml:space="preserve">CARRERA 3 CALLE 9 </t>
  </si>
  <si>
    <t>PARQUE VILLA HELENA</t>
  </si>
  <si>
    <t>carrera 12N con CALLE 17 y 20 VILLA ELENA</t>
  </si>
  <si>
    <t>parque y POLIDEPORTIVO SAN JERONIMO</t>
  </si>
  <si>
    <t xml:space="preserve">TRANSVERSAL 7 CON CARRERA 18 </t>
  </si>
  <si>
    <t xml:space="preserve">Total valor asegurados edificios  </t>
  </si>
  <si>
    <t>RELACIION DE EDIFICIOS ASEGURADOS</t>
  </si>
  <si>
    <r>
      <rPr>
        <b/>
        <sz val="10"/>
        <rFont val="Arial"/>
        <family val="2"/>
      </rPr>
      <t>Modalidad de la póliza: Todo Riesgo pérdida y/o daño material con exclusiones</t>
    </r>
    <r>
      <rPr>
        <sz val="10"/>
        <rFont val="Arial"/>
        <family val="2"/>
      </rPr>
      <t xml:space="preserve">.
La aseguradora se obliga a indemnizar al asegurado los daños y/o pérdidas que sufran los intereses asegurados, así como los costos y/o gastos en que incurra, o todos combinados, como consecuencia de los riesgos que a continuación se enuncian y sujeto a los riesgos excluidos:
Todo riesgo para las pérdidas y/o daños materiales que sufran los intereses asegurados por cualquier riesgo y/o causas, incluidos, pero no limitados a: Incendio, explosión, anegación, daños por agua; extended coverage; huelga, asonada, motín, conmoción civil o popular, actos malintencionados de terceros, incluidos sabotaje y los actos terroristas, cometidos o no por movimientos subversivos (tomas a poblaciones, municipios y ciudades y los actos de la autoridad para repelerlos; también se amparan las pérdidas materiales que sufran los bienes asegurados causados directa o indirectamente por cohetes, misiles o similares); terremoto, temblor y/o erupción volcánica, maremoto, tsunami, y/o eventos de la naturaleza tales como ciclón, huracán, tempestad, vientos, inundación, desbordamiento, alza en el nivel de aguas y enfangamiento, hundimiento, deslizamiento del terreno, derrumbes, aludes, desprendimiento de tierra y rocas, </t>
    </r>
    <r>
      <rPr>
        <b/>
        <sz val="10"/>
        <rFont val="Arial"/>
        <family val="2"/>
      </rPr>
      <t>siempre y cuando sea por un evento subito, accidental e imprevisto amparado bajo la poliza,</t>
    </r>
    <r>
      <rPr>
        <sz val="10"/>
        <rFont val="Arial"/>
        <family val="2"/>
      </rPr>
      <t xml:space="preserve"> y las pérdidas y/o daños consecuenciales originados por tales fenómenos; ; daño interno de equipos eléctricos y electrónicos: coberturas de todo riesgo daño material por rotura de maquinaria y equipos eléctricos y electrónicos (explosión física o química interna, caída directa de rayo, rotura debido a fuerza centrifuga, cuerpo extraños, acción directa de la energía eléctrica y/o rayo, impericia, descuido, negligencia; sabotaje individual; defecto de mano de obra, falta de agua en aparatos generadores de vapor, otros accidentes ocurridos a los equipos por causas no expresamente excluidas en la póliza); rotura de vidrios, sustracción con violencia y sustracción sin violencia, y demás amparos y/o cobertura  que no se encuentren expresamente excluidas.   </t>
    </r>
  </si>
  <si>
    <t>Sublimite $35.000.000.000</t>
  </si>
  <si>
    <r>
      <rPr>
        <b/>
        <sz val="10"/>
        <rFont val="Arial"/>
        <family val="2"/>
      </rPr>
      <t>SE AMPARAN LOS CIMIENTOS</t>
    </r>
    <r>
      <rPr>
        <sz val="10"/>
        <rFont val="Arial"/>
        <family val="2"/>
      </rPr>
      <t xml:space="preserve"> - Incluido dentro del valor asegurado. Hasta por la suma de $ 500.000.000  </t>
    </r>
  </si>
  <si>
    <r>
      <rPr>
        <b/>
        <sz val="10"/>
        <rFont val="Arial"/>
        <family val="2"/>
      </rP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r>
  </si>
  <si>
    <r>
      <rPr>
        <b/>
        <sz val="10"/>
        <rFont val="Arial"/>
        <family val="2"/>
      </rPr>
      <t>AMPARO AUTOMÁTICO DE BIENES, NUEVOS PREDIOS Y PROPIEDADES</t>
    </r>
    <r>
      <rPr>
        <sz val="10"/>
        <rFont val="Arial"/>
        <family val="2"/>
      </rPr>
      <t>:   En caso que el asegurado adquiera a cualquier título algún interés asegurable sobre bienes similares a   los amparados bajo la presente póliza, estén o no trabajando, o hayan sido  desmontados para reparación, limpieza, revisión, reacondicionamiento o cuando sean desmontados, trasladados, montados y probados en otro lugar del predio mencionado, la cobertura otorgada por ella y por sus amparos adicionales, automáticamente se extenderá a  dichos bienes.  En este caso el asegurado estará obligado a avisar por escrito a la compañía dentro de los sesenta (60) días calendarios contados a partir de la fecha de su adquisición para el correspondiente cobro de prima, siempre y cuando el valor total de reposición de dichos bienes no sea superior a COL $500.000.000. Excluye mercancía y dinero.</t>
    </r>
  </si>
  <si>
    <r>
      <rPr>
        <b/>
        <sz val="10"/>
        <rFont val="Arial"/>
        <family val="2"/>
      </rPr>
      <t xml:space="preserve">ACTOS DE AUTORIDAD: </t>
    </r>
    <r>
      <rPr>
        <sz val="10"/>
        <rFont val="Arial"/>
        <family val="2"/>
      </rPr>
      <t>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Excluye tales embargos, confiscación, apropiación, o requisición entre otros</t>
    </r>
  </si>
  <si>
    <r>
      <rPr>
        <b/>
        <sz val="10"/>
        <rFont val="Arial"/>
        <family val="2"/>
      </rPr>
      <t>TRASLADO TEMPORAL DE BIENES DE CUALQUIER NATURALEZA TEMPORAL. $1.000.000.000:</t>
    </r>
    <r>
      <rPr>
        <sz val="10"/>
        <rFont val="Arial"/>
        <family val="2"/>
      </rPr>
      <t xml:space="preserve"> Los bienes de cualquier naturaleza amparados por esta póliza que sean trasladados temporalmente dentro de los establecimientos asegurados, o a otros sitios diferentes a los predios del asegurado, para reparación, limpieza, renovación, acondicionamiento, revisión, mantenimiento,  dados en arrendamiento ó comodato, o fines similares, estarán amparados por los mismos eventos  cubiertos en la poliza y sus anexos de acuerdo a sus respectivas condiciones, mientras estén en tránsito para tales fines y durante el período que permanezca en dicho otro sitio en el territorio de la República de Colombia</t>
    </r>
  </si>
  <si>
    <r>
      <rPr>
        <b/>
        <sz val="10"/>
        <rFont val="Arial"/>
        <family val="2"/>
      </rPr>
      <t>COBERTURA DE ACEITES LUBRICANTES  O REFRIGERANTES</t>
    </r>
    <r>
      <rPr>
        <sz val="10"/>
        <rFont val="Arial"/>
        <family val="2"/>
      </rPr>
      <t>: Se cubren las perdidas de aceites lubricante o refrigerantes  causados por un accidente indemnizable  a los equipos amparados bajo la presente póliza.Sublimitado a $200.000.000</t>
    </r>
  </si>
  <si>
    <r>
      <rPr>
        <b/>
        <sz val="10"/>
        <rFont val="Arial"/>
        <family val="2"/>
      </rPr>
      <t>COBERTURA DE CADENAS Y CINTAS TRANSPORTADORAS:</t>
    </r>
    <r>
      <rPr>
        <sz val="10"/>
        <rFont val="Arial"/>
        <family val="2"/>
      </rPr>
      <t xml:space="preserve"> La cobertura se extiende a cubrir las perdidas de o daños  a cadenas y cintas transportadoras, siempre y cuando tales perdidas  de o daños sean causados pro un accidente indemnizable bajo la presente póliza. Sublimitado a $200.000.000</t>
    </r>
  </si>
  <si>
    <r>
      <rPr>
        <b/>
        <sz val="10"/>
        <rFont val="Arial"/>
        <family val="2"/>
      </rPr>
      <t>COBERTURA DE CABLES METALICOS Y CABLES NO ELECTRICOS</t>
    </r>
    <r>
      <rPr>
        <sz val="10"/>
        <rFont val="Arial"/>
        <family val="2"/>
      </rPr>
      <t>: La cobertura se extiende a cubrir las perdidas de o daños  a cables metálicos y cables no eléctricos, siempre y cuando tales perdidas  de o daños sean causados por un accidente indemnizable  bajo la presente póliza. Sublimitado a $200.000.000</t>
    </r>
  </si>
  <si>
    <r>
      <rPr>
        <b/>
        <sz val="10"/>
        <rFont val="Arial"/>
        <family val="2"/>
      </rPr>
      <t>REPOSICION DE TITULOS VALORES :</t>
    </r>
    <r>
      <rPr>
        <sz val="10"/>
        <rFont val="Arial"/>
        <family val="2"/>
      </rPr>
      <t xml:space="preserve">  Queda establecido y convenidos por la presente cláusulas que en el caso de perdida o daños al interés asegurado como consecuencia de cualquier accidente incendio u otra causa cubierta por la presente póliza, la responsabilidad de la aseguradora se limitará a las costas y/o cargos incurridos por el asegurado en la reimpresión y obtención de la reexpedición del interés perdido/dañado. Esta cláusula actuará sin perjuicio de lo establecido en la cobertura “extensión para costo financiero” y no será contraria al interés cubierto bajo la póliza, sublimite de $50.000.000</t>
    </r>
  </si>
  <si>
    <t>Cobertura para Remodelaciones, nuevas edificaciones,montaje de  nuevas plantas y/o maquinaria y equipo  que no haya  estado previamente operando dentro de los predios asegurados, siempre que el valor final  de dichas edificaciones, plantas, maquinario o equipo no superen los $ 1.000.000.000. No cubre el Lucro Cesante por daños a los bienes arriba mencionados.
Se excluye ALOP, RCE, Mantenimiento, Pruebas, Errores de diseño y Riesgos Petroquímicos</t>
  </si>
  <si>
    <r>
      <rPr>
        <b/>
        <sz val="10"/>
        <rFont val="Arial"/>
        <family val="2"/>
      </rPr>
      <t>REMOCION DE ESCOMBROS</t>
    </r>
    <r>
      <rPr>
        <sz val="10"/>
        <rFont val="Arial"/>
        <family val="2"/>
      </rPr>
      <t>: Los gastos en quen incurra el asegurado para la remocion de escombros o el desmantelamiento, demolicion o apuntalamiento de la parte o parte de los bienes amparados que hayan sido danados  o destruidos a consecuencia de la realizacion de cualquier riesgo cubierto bajo la presente polizas, hasta por la suma de:  $ 2.500.000.000</t>
    </r>
  </si>
  <si>
    <r>
      <t xml:space="preserve">FRIGORIFICOS  </t>
    </r>
    <r>
      <rPr>
        <sz val="10"/>
        <color indexed="8"/>
        <rFont val="Arial"/>
        <family val="2"/>
      </rPr>
      <t>Este contrato de seguro se extiende a cubrir las pérdidas ó daños de bienes contenidos en tanques, frigoríficos o similares, como consecuencia de eventos cubiertos bajo la póliza, que afecten los equipos que la contienen (no aplica deducible). $ 200.000.000</t>
    </r>
  </si>
  <si>
    <t xml:space="preserve">TERREMOTO, TEMBLOR Y/O ERUPCION VOLCANICA Y/O EVENTOS DE LA NATURALEZA: % DEL VALOR PERDIDA, MINIMO  SMMLV </t>
  </si>
  <si>
    <t xml:space="preserve">ASONADA, MOTIN, CONMOCION CIVIL POPULAR O HUELGAS: % DEL VALOR DE LA PERDIDA, MINIMO  SMMLV </t>
  </si>
  <si>
    <t xml:space="preserve">Actos mal intencionados de Terceros, sabotaje y terrorismo:  % DEL VALOR DE LA PERDIDA, MINIMO  SMMLV PARA </t>
  </si>
  <si>
    <t xml:space="preserve">Demas amparos :  % DEL VALOR DE LA PERDIDA, MINIMO  SMMLV  </t>
  </si>
  <si>
    <t xml:space="preserve">ROTURA DE MAQUINARIA % DEL VALOR DE LA PERDIDA, MINIMO  SMMLV - </t>
  </si>
  <si>
    <t xml:space="preserve">TERREMOTO, TEMBLOR, ERUPCION VOLCANICA Y/ EVENTOS DE LA NATURALEZA: % DEL VALOR PERDIDA, MINIMO  SMMLV </t>
  </si>
  <si>
    <t xml:space="preserve">Actos mal intencionados de Terceros, sabotaje y terrorismo:  % DEL VALOR DE LA PERDIDA, MINIMO  SMMLV </t>
  </si>
  <si>
    <t xml:space="preserve">Hurto Simple y Hurto calificado:   % DEL VALOR DE LA PERDIDA, MINIMO  SMMLV - </t>
  </si>
  <si>
    <t xml:space="preserve">Demas amparos : % DEL VALOR DE LA PERDIDA, MINIMO  SMMLV </t>
  </si>
  <si>
    <t xml:space="preserve">Sustracción con Violencia:   % DEL VALOR DE LA PERDIDA, MINIMO  SMMLV </t>
  </si>
  <si>
    <t xml:space="preserve">Sustracción sin Violencia:  % DEL VALOR DE LA PERDIDA, MINIMO  SMMLV - </t>
  </si>
  <si>
    <r>
      <rPr>
        <b/>
        <sz val="10"/>
        <rFont val="Arial"/>
        <family val="2"/>
      </rP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Para HMACC AMIT TERRORISMO Aplican 10 días. Si la revocación es solicitada por EL ASEGURADO , la Aseguradora devolverá el valor de la prima no corrida del riesgo, liquidada a Prorrata.</t>
    </r>
  </si>
  <si>
    <r>
      <rPr>
        <b/>
        <sz val="10"/>
        <rFont val="Arial"/>
        <family val="2"/>
      </rPr>
      <t>RESTABLECIMIENTO AUTOMATICO DEL VALOR ASEGURADO   POR PAGO DE  SINIESTRO, NO APLICA  PARA HAMCCOP, AMIT Y TERRORISMO</t>
    </r>
    <r>
      <rPr>
        <sz val="10"/>
        <rFont val="Arial"/>
        <family val="2"/>
      </rPr>
      <t>:Queda entendido y convenido en adición a los términos y condiciones  contenidas en la Póliza o en sus anexos que el valor asegurado se reducirá en igual cantidad del monto del siniestro y que la Aseguradora acepta el restablecimiento automático  del mismo, mediante el pago de la prima a que haya lugar. Tampoco aplica para la RCE</t>
    </r>
  </si>
  <si>
    <r>
      <rPr>
        <b/>
        <sz val="10"/>
        <rFont val="Arial"/>
        <family val="2"/>
      </rPr>
      <t>ACTOS DE AUTORIDAD:</t>
    </r>
    <r>
      <rPr>
        <sz val="10"/>
        <rFont val="Arial"/>
        <family val="2"/>
      </rPr>
      <t xml:space="preserve"> No obstante lo estipulado en las Condiciones Generales de  la Póliza o en sus anexos, queda entendido y convenido que este seguro cubre las pérdidas o daños materiales por la destrucción ordenada o ejecutada por actos de la autoridad competente con el fin de aminorar o evitar la propagación de las consecuencias de cualquier evento  cubierto por la Póliza.  Excluye tales como confiscación, apropiación, o requisición entre otros</t>
    </r>
  </si>
  <si>
    <r>
      <rPr>
        <b/>
        <sz val="10"/>
        <color indexed="8"/>
        <rFont val="Arial"/>
        <family val="2"/>
      </rPr>
      <t xml:space="preserve">COBERTURA AUTOMATICA PARA NUEVOS EQUIPOS :  $ 300.000.000 </t>
    </r>
    <r>
      <rPr>
        <sz val="10"/>
        <color indexed="8"/>
        <rFont val="Arial"/>
        <family val="2"/>
      </rPr>
      <t xml:space="preserve">LA maquinaria y/o equipos adquiridos por el Asegurado quedan automáticamente amparados por la presente Póliza, siempre que el Asegurado, notifique a la Aseguradora su adquisición dentro de los sesenta (60) días calendarios siguientes a la fecha en que reciba el Vehículo, ó este quede por su cuenta y bajo la garantía de que todos los vehículos de su propiedad, serán amparados de acuerdo con las condiciones pactadas. El límite de responsabilidad de la Aseguradora en cuanto a los equipos que ingresan a la Póliza, para los amparos propios de la póliza, en ningún caso excederá, del valor que aparezca en la factura de compra o documento similar adicionando los descuentos que se hayan otorgado en caso que los hubiere. Para el Amparo de Responsabilidad Civil, así como para los Amparos adicionales, los límites serán los estipulados en la Póliza. </t>
    </r>
  </si>
  <si>
    <t>RESPONSABILIDAD CIVIL EXTRACONTRACTUAL:</t>
  </si>
  <si>
    <t>HURTO SIMPLE Y CALIFICADO:</t>
  </si>
  <si>
    <t xml:space="preserve">HMACC Y AMIT: </t>
  </si>
  <si>
    <t xml:space="preserve">DEMAS EVENTOS </t>
  </si>
  <si>
    <t>Cajas menores sublimite 10% evento/vigencia</t>
  </si>
  <si>
    <t>MODALIDAD DESCUBRIMIENTO</t>
  </si>
  <si>
    <t>BIENES DE TERCEROS BAJO CUIDADO, CONTROL Y/O CUSTODIA : Se extiende a cubrir los bienes de propiedad de terceros que se encuentren bajo la custodia, tenencia o control del asegurado y que se pierdan por deshonestidad de los empleados del tomador. Esta cobertura operará en exceso de las pólizas que se tengan contratadas para cubrir la perdida de dichos bienes. La responsabilidad de la compañía respecto de tales perdidas no excederá en ningún caso el monto estipulado en la caratula y/o condiciones particulares de la póliza. Sublimite 100% evento / vigencia</t>
  </si>
  <si>
    <t xml:space="preserve">Basico: perdidas mayores a 10.000.001 % del  valor  de la perdida indemnizable  </t>
  </si>
  <si>
    <t xml:space="preserve">Demas amparos:   perdidas mayores a 10.000.001 % del  valor  de la perdida indemnizable  </t>
  </si>
  <si>
    <r>
      <t xml:space="preserve">Se amparan los perjuicios </t>
    </r>
    <r>
      <rPr>
        <b/>
        <sz val="10"/>
        <rFont val="Arial"/>
        <family val="2"/>
      </rPr>
      <t>patrimoniales y extrapatrimoniales</t>
    </r>
    <r>
      <rPr>
        <sz val="10"/>
        <rFont val="Arial"/>
        <family val="2"/>
      </rPr>
      <t xml:space="preserve">, incluyendo los perjuicios morales,  que el asegurado cause a terceros, con motivo de la responsabilidad civil en que incurra de acuerdo con la Ley, durante el giro normal de sus actividades, incluyendo las complementarias. 
Los perjuicios cubiertos son los derivados de: Lesiones ó muerte a personas,  Daños a bienes de propiedad de terceros,  Perjuicios morales,, perjuicios de dano en la vida relacion y fisiológicos. lucro cesante que se derive de un daño material y/o de un daño corporal </t>
    </r>
    <r>
      <rPr>
        <sz val="10"/>
        <rFont val="Arial"/>
        <family val="2"/>
      </rPr>
      <t xml:space="preserve">
</t>
    </r>
  </si>
  <si>
    <r>
      <rPr>
        <b/>
        <sz val="10"/>
        <color indexed="8"/>
        <rFont val="Arial"/>
        <family val="2"/>
      </rPr>
      <t>BIENES DE TERCEROS BAJO CUIDADO, CONTROL Y/O CUSTODIA :</t>
    </r>
    <r>
      <rPr>
        <sz val="10"/>
        <color indexed="8"/>
        <rFont val="Arial"/>
        <family val="2"/>
      </rPr>
      <t xml:space="preserve"> Se amparan los daños y/o perjuicios que se causen a terceros, con los bienes de propiedad de terceros por los cuales el asegurado deba responder por disposición de la ley, que se encuentren bajo la custodia, tenencia y control en los predios descritos en la póliza. Se excluye el hurto en cualquiera de sus formas y el daño de dichos bienes. Sublimite 100% evento / vigencia</t>
    </r>
  </si>
  <si>
    <r>
      <rPr>
        <b/>
        <sz val="10"/>
        <rFont val="Arial"/>
        <family val="2"/>
      </rPr>
      <t xml:space="preserve">COBERTURA PARA BIENES ADYACENTES (OPA) </t>
    </r>
    <r>
      <rPr>
        <sz val="10"/>
        <rFont val="Arial"/>
        <family val="2"/>
      </rPr>
      <t>: 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dentro de los predios asegurados previa elaboracion de las actas de vencidades antes del inicio de tales obras. Sublimite de 20% evento/vigencia</t>
    </r>
  </si>
  <si>
    <t xml:space="preserve">TODAS LAS COBERTURAS : </t>
  </si>
  <si>
    <r>
      <t xml:space="preserve">Accidentes Personales. </t>
    </r>
    <r>
      <rPr>
        <sz val="10"/>
        <rFont val="Arial"/>
        <family val="2"/>
      </rPr>
      <t>Cubre la muerte o desmenbaracio que sufra el conductor autorizado  ocurrida como consecuencia unica y exclusiva de un acontecimiento subito , accidental e independiente de su voluntad. Este amparo opera solamente cuando el conductor aturoizado  es persona anatural y la muert o desmenbracion ocurre cuando vaya como conducto del vehiculo  descrito en la poliza o de cualquier otro vehiculo  de similares caracteristicas  o como ocupante de cualquier vehiculo automotro terretre, hasta por la suma de $ 10.000.000. No aplica oara motos</t>
    </r>
  </si>
  <si>
    <t>DESDE LAS 00:00 HORAS DEL 28 DE JUNIO DE 2026 HASTA LAS 00:00 HORAS DEL 01 DE FEBRERO DE 2027</t>
  </si>
  <si>
    <t>CLAUSULA DE REPOSICION O REEMPLAZO</t>
  </si>
  <si>
    <t>CLAUSULA DE REPOSIICION O REEMPLAZO</t>
  </si>
  <si>
    <r>
      <rPr>
        <b/>
        <sz val="10"/>
        <rFont val="Arial"/>
        <family val="2"/>
      </rPr>
      <t xml:space="preserve">REVOCACIÓN ,  NO RENOVACIÓN O MODIFICACIONES DE LA PÓLIZA Y SUS ANEXOS  </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</si>
  <si>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</si>
  <si>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rPr>
        <b/>
        <sz val="10"/>
        <rFont val="Arial"/>
        <family val="2"/>
      </rPr>
      <t>REVOCACIÓN ,  NO RENOVACIÓN O MODIFICACIONES DE LA PÓLIZA Y SUS ANEXOS</t>
    </r>
    <r>
      <rPr>
        <sz val="10"/>
        <rFont val="Arial"/>
        <family val="2"/>
      </rPr>
      <t xml:space="preserve">: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</si>
  <si>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r>
      <t>REVOCACIÓN ,  NO RENOVACIÓN O MODIFICACIONES DE LA PÓLIZA Y SUS ANEXOS</t>
    </r>
    <r>
      <rPr>
        <sz val="10"/>
        <rFont val="Arial"/>
        <family val="2"/>
      </rPr>
      <t xml:space="preserve">  : La Aseguradora deberá dar aviso por escrito aL ASEGURADO, con una anticipación de sesenta (60) días, en caso que decida modificar, revocar o no renovar esta póliza y/o alguno de sus amparos adicionales o modificar cualquiera de sus condiciones. En caso de revocación la aseguradora devolverá al asegurado, la proporción de prima correspondiente al tiempo  que falte para el vencimiento de la Póliza, liquidada a prorrata.  Si la revocación es solicitada por EL ASEGURADO , la Aseguradora devolverá el valor de la prima no corrida del riesgo, liquidada a Prorrata. </t>
    </r>
  </si>
  <si>
    <t>EDIFCIOS VER RELACION</t>
  </si>
  <si>
    <t xml:space="preserve">PROPUESTA CIA </t>
  </si>
  <si>
    <t>ANEXO Nº 7  (ESPECIFICACIONES  TECNICAS  TRANSPORTE DE VALORES)</t>
  </si>
  <si>
    <t>TRANSPORTE DE VALORES</t>
  </si>
  <si>
    <t>Ampara el transporte de dinero y titulos valores desde instalaciiones del asegurado hasta Entidades Bancarias y Viceversa</t>
  </si>
  <si>
    <t>Básico de valores</t>
  </si>
  <si>
    <t>Hurto callificado</t>
  </si>
  <si>
    <t>Deslizamiento de tierra, avalancha , fallas geológicas</t>
  </si>
  <si>
    <t>Caida accidental de mercancías</t>
  </si>
  <si>
    <t>Volcamiento</t>
  </si>
  <si>
    <t>PRESUPUESTO ANUA DE MOVILIZACIONES</t>
  </si>
  <si>
    <t>LIMITE MAXIMO POR DESPACHO</t>
  </si>
  <si>
    <t>ACTOS DE AUTORIDAD</t>
  </si>
  <si>
    <t>CLAUSULA DE MENSAJERO PARTICULAR</t>
  </si>
  <si>
    <t>TRAYECTOS MULTIPLES</t>
  </si>
  <si>
    <t>CONOCIMIENTO DEL RIESGO: Por medio de la presente cláusula, la (s) Compañía(s) Aseguradora(s) declara (n) que conocen los riesgos y por consiguiente dejan constancia del conocimiento y aceptación de las circunstancias y condiciones de los mismos. En conse</t>
  </si>
  <si>
    <t>PERNOCTADA DEL MENSAJERO</t>
  </si>
  <si>
    <t>PERMANENCIA DENTRO Y FUERA DE CAJA FUERTE</t>
  </si>
  <si>
    <t>MOVILIZACION DE EMPLEADOS DE FIRMA ESPECIALIZADA</t>
  </si>
  <si>
    <t>Todos los amparos</t>
  </si>
  <si>
    <t xml:space="preserve"> PROPUESTA COMPAÑÍA EN VALOR ASEGURADO PRINCIPAL Y  EN GASTOS DE DEFENSA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</si>
</sst>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quot;$&quot;* #,##0.00_);_(&quot;$&quot;* \(#,##0.00\);_(&quot;$&quot;* &quot;-&quot;??_);_(@_)"/>
    <numFmt numFmtId="168" formatCode="&quot;$ &quot;#,##0"/>
    <numFmt numFmtId="169" formatCode="_ [$€-2]\ * #,##0.00_ ;_ [$€-2]\ * \-#,##0.00_ ;_ [$€-2]\ * &quot;-&quot;??_ "/>
    <numFmt numFmtId="170" formatCode="_-* #,##0_-;\-* #,##0_-;_-* \-_-;_-@_-"/>
    <numFmt numFmtId="171" formatCode="_-* #,##0.00\ _€_-;\-* #,##0.00\ _€_-;_-* &quot;-&quot;??\ _€_-;_-@_-"/>
    <numFmt numFmtId="172" formatCode="0.00000"/>
    <numFmt numFmtId="173" formatCode="[$$-240A]\ #,##0"/>
    <numFmt numFmtId="174" formatCode="_-* #,##0.00\ &quot;€&quot;_-;\-* #,##0.00\ &quot;€&quot;_-;_-* &quot;-&quot;??\ &quot;€&quot;_-;_-@_-"/>
    <numFmt numFmtId="175" formatCode="&quot;$&quot;\ #,##0"/>
    <numFmt numFmtId="176" formatCode="#,##0.0"/>
    <numFmt numFmtId="177" formatCode="_(* #,##0.00_);_(* \(#,##0.00\);_(* \-??_);_(@_)"/>
    <numFmt numFmtId="178" formatCode="#,##0\ _€"/>
    <numFmt numFmtId="179" formatCode="#,##0.00\ _€"/>
    <numFmt numFmtId="180" formatCode="_-&quot;$&quot;* #,##0_-;\-&quot;$&quot;* #,##0_-;_-&quot;$&quot;* &quot;-&quot;??_-;_-@_-"/>
    <numFmt numFmtId="181" formatCode="_(* #,##0_);_(* \(#,##0\);_(* &quot;-&quot;??_);_(@_)"/>
    <numFmt numFmtId="182" formatCode="_(&quot;$&quot;\ * #,##0_);_(&quot;$&quot;\ * \(#,##0\);_(&quot;$&quot;\ * &quot;-&quot;??_);_(@_)"/>
  </numFmts>
  <fonts count="3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name val="Arial"/>
      <family val="2"/>
    </font>
    <font>
      <b/>
      <sz val="11"/>
      <name val="Arial"/>
      <family val="2"/>
    </font>
    <font>
      <sz val="10"/>
      <color indexed="8"/>
      <name val="Arial"/>
      <family val="2"/>
    </font>
    <font>
      <sz val="10"/>
      <name val="Arial"/>
      <family val="2"/>
    </font>
    <font>
      <b/>
      <sz val="10"/>
      <color indexed="8"/>
      <name val="Arial"/>
      <family val="2"/>
    </font>
    <font>
      <sz val="10"/>
      <color indexed="10"/>
      <name val="Arial"/>
      <family val="2"/>
    </font>
    <font>
      <b/>
      <sz val="10"/>
      <name val="Arial"/>
      <family val="2"/>
    </font>
    <font>
      <sz val="11"/>
      <color indexed="8"/>
      <name val="Calibri"/>
      <family val="2"/>
    </font>
    <font>
      <sz val="10"/>
      <color indexed="9"/>
      <name val="Arial"/>
      <family val="2"/>
    </font>
    <font>
      <sz val="10"/>
      <name val="Arial"/>
      <family val="2"/>
    </font>
    <font>
      <b/>
      <sz val="10"/>
      <color indexed="8"/>
      <name val="Arial"/>
      <family val="2"/>
    </font>
    <font>
      <sz val="10"/>
      <color indexed="8"/>
      <name val="Arial"/>
      <family val="2"/>
    </font>
    <font>
      <b/>
      <sz val="10"/>
      <color indexed="9"/>
      <name val="Arial"/>
      <family val="2"/>
    </font>
    <font>
      <b/>
      <sz val="12"/>
      <color indexed="9"/>
      <name val="Arial"/>
      <family val="2"/>
    </font>
    <font>
      <sz val="10"/>
      <color indexed="9"/>
      <name val="Arial"/>
      <family val="2"/>
    </font>
    <font>
      <b/>
      <u/>
      <sz val="10"/>
      <name val="Arial"/>
      <family val="2"/>
    </font>
    <font>
      <sz val="11"/>
      <color theme="1"/>
      <name val="Calibri"/>
      <family val="2"/>
      <scheme val="minor"/>
    </font>
    <font>
      <b/>
      <sz val="10"/>
      <color theme="1"/>
      <name val="Arial"/>
      <family val="2"/>
    </font>
    <font>
      <sz val="11"/>
      <color theme="1"/>
      <name val="Calibri"/>
      <family val="2"/>
    </font>
    <font>
      <u/>
      <sz val="11"/>
      <name val="Tahoma"/>
      <family val="2"/>
    </font>
    <font>
      <sz val="11"/>
      <name val="Tahoma"/>
      <family val="2"/>
    </font>
    <font>
      <sz val="10"/>
      <color theme="1"/>
      <name val="Arial"/>
      <family val="2"/>
    </font>
    <font>
      <b/>
      <sz val="10"/>
      <color rgb="FF000000"/>
      <name val="Arial"/>
      <family val="2"/>
    </font>
    <font>
      <sz val="10"/>
      <color rgb="FF000000"/>
      <name val="Arial"/>
      <family val="2"/>
    </font>
    <font>
      <b/>
      <sz val="11"/>
      <color theme="1"/>
      <name val="Calibri"/>
      <family val="2"/>
      <scheme val="minor"/>
    </font>
    <font>
      <sz val="10"/>
      <color rgb="FFFF0000"/>
      <name val="Arial"/>
      <family val="2"/>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b/>
      <sz val="12"/>
      <name val="Arial"/>
      <family val="2"/>
    </font>
  </fonts>
  <fills count="16">
    <fill>
      <patternFill patternType="none"/>
    </fill>
    <fill>
      <patternFill patternType="gray125"/>
    </fill>
    <fill>
      <patternFill patternType="solid">
        <fgColor indexed="9"/>
        <bgColor indexed="26"/>
      </patternFill>
    </fill>
    <fill>
      <patternFill patternType="solid">
        <fgColor indexed="9"/>
        <bgColor indexed="64"/>
      </patternFill>
    </fill>
    <fill>
      <patternFill patternType="solid">
        <fgColor indexed="22"/>
        <bgColor indexed="64"/>
      </patternFill>
    </fill>
    <fill>
      <patternFill patternType="solid">
        <fgColor indexed="22"/>
        <bgColor indexed="26"/>
      </patternFill>
    </fill>
    <fill>
      <patternFill patternType="solid">
        <fgColor indexed="30"/>
        <bgColor indexed="26"/>
      </patternFill>
    </fill>
    <fill>
      <patternFill patternType="solid">
        <fgColor indexed="30"/>
        <bgColor indexed="64"/>
      </patternFill>
    </fill>
    <fill>
      <patternFill patternType="solid">
        <fgColor indexed="31"/>
        <bgColor indexed="26"/>
      </patternFill>
    </fill>
    <fill>
      <patternFill patternType="solid">
        <fgColor indexed="30"/>
        <bgColor indexed="31"/>
      </patternFill>
    </fill>
    <fill>
      <patternFill patternType="solid">
        <fgColor theme="0"/>
        <bgColor indexed="64"/>
      </patternFill>
    </fill>
    <fill>
      <patternFill patternType="solid">
        <fgColor theme="3" tint="0.79998168889431442"/>
        <bgColor indexed="64"/>
      </patternFill>
    </fill>
    <fill>
      <patternFill patternType="solid">
        <fgColor theme="0"/>
        <bgColor indexed="26"/>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indexed="64"/>
      </left>
      <right/>
      <top/>
      <bottom/>
      <diagonal/>
    </border>
  </borders>
  <cellStyleXfs count="150">
    <xf numFmtId="0" fontId="0" fillId="0" borderId="0" applyNumberFormat="0" applyFill="0" applyBorder="0" applyAlignment="0" applyProtection="0"/>
    <xf numFmtId="0" fontId="9" fillId="0" borderId="0" applyNumberFormat="0" applyFill="0" applyBorder="0" applyAlignment="0" applyProtection="0"/>
    <xf numFmtId="169" fontId="9" fillId="0" borderId="0" applyNumberFormat="0" applyFont="0" applyFill="0" applyBorder="0" applyAlignment="0" applyProtection="0"/>
    <xf numFmtId="170" fontId="9" fillId="0" borderId="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71" fontId="13" fillId="0" borderId="0" applyFont="0" applyFill="0" applyBorder="0" applyAlignment="0" applyProtection="0"/>
    <xf numFmtId="171" fontId="5" fillId="0" borderId="0" applyFont="0" applyFill="0" applyBorder="0" applyAlignment="0" applyProtection="0"/>
    <xf numFmtId="171" fontId="9" fillId="0" borderId="0" applyFont="0" applyFill="0" applyBorder="0" applyAlignment="0" applyProtection="0"/>
    <xf numFmtId="172" fontId="9" fillId="0" borderId="0" applyFill="0" applyBorder="0" applyAlignment="0" applyProtection="0"/>
    <xf numFmtId="166" fontId="9" fillId="0" borderId="0" applyFont="0" applyFill="0" applyBorder="0" applyAlignment="0" applyProtection="0"/>
    <xf numFmtId="168" fontId="9" fillId="0" borderId="0" applyFill="0" applyBorder="0" applyAlignment="0" applyProtection="0"/>
    <xf numFmtId="177" fontId="9" fillId="0" borderId="0" applyFill="0" applyBorder="0" applyAlignment="0" applyProtection="0"/>
    <xf numFmtId="0" fontId="9" fillId="0" borderId="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5" fontId="15" fillId="0" borderId="0" applyFont="0" applyFill="0" applyBorder="0" applyAlignment="0" applyProtection="0"/>
    <xf numFmtId="173" fontId="9" fillId="0" borderId="0" applyFont="0" applyFill="0" applyBorder="0" applyAlignment="0" applyProtection="0"/>
    <xf numFmtId="174" fontId="9" fillId="0" borderId="0" applyFill="0" applyBorder="0" applyAlignment="0" applyProtection="0"/>
    <xf numFmtId="167"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applyNumberFormat="0" applyFill="0" applyBorder="0" applyAlignment="0" applyProtection="0"/>
    <xf numFmtId="0" fontId="22" fillId="0" borderId="0"/>
    <xf numFmtId="0" fontId="9" fillId="0" borderId="0"/>
    <xf numFmtId="0" fontId="9" fillId="0" borderId="0" applyNumberFormat="0" applyFill="0" applyBorder="0" applyAlignment="0" applyProtection="0"/>
    <xf numFmtId="0" fontId="22" fillId="0" borderId="0"/>
    <xf numFmtId="0" fontId="15"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9" fontId="9" fillId="0" borderId="0" applyFill="0" applyBorder="0" applyAlignment="0" applyProtection="0"/>
    <xf numFmtId="9" fontId="9" fillId="0" borderId="0" applyFill="0" applyBorder="0" applyAlignment="0" applyProtection="0"/>
    <xf numFmtId="0" fontId="24" fillId="0" borderId="0"/>
    <xf numFmtId="0" fontId="4"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9" fillId="0" borderId="0"/>
    <xf numFmtId="0" fontId="4" fillId="0" borderId="0"/>
    <xf numFmtId="0" fontId="4" fillId="0" borderId="0"/>
    <xf numFmtId="0" fontId="9" fillId="0" borderId="0"/>
    <xf numFmtId="0" fontId="5" fillId="0" borderId="0" applyFill="0" applyProtection="0"/>
    <xf numFmtId="164" fontId="9" fillId="0" borderId="0" applyFont="0" applyFill="0" applyBorder="0" applyAlignment="0" applyProtection="0"/>
    <xf numFmtId="44" fontId="9" fillId="0" borderId="0" applyFont="0" applyFill="0" applyBorder="0" applyAlignment="0" applyProtection="0"/>
    <xf numFmtId="0" fontId="3" fillId="0" borderId="0"/>
    <xf numFmtId="0" fontId="3" fillId="0" borderId="0"/>
    <xf numFmtId="43" fontId="9" fillId="0" borderId="0" applyFont="0" applyFill="0" applyBorder="0" applyAlignment="0" applyProtection="0"/>
    <xf numFmtId="0" fontId="3"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3" fillId="0" borderId="0"/>
    <xf numFmtId="0" fontId="3" fillId="0" borderId="0"/>
    <xf numFmtId="0" fontId="2" fillId="0" borderId="0"/>
    <xf numFmtId="165" fontId="9" fillId="0" borderId="0" applyFont="0" applyFill="0" applyBorder="0" applyAlignment="0" applyProtection="0"/>
    <xf numFmtId="0" fontId="2" fillId="0" borderId="0"/>
    <xf numFmtId="0" fontId="2" fillId="0" borderId="0"/>
    <xf numFmtId="43" fontId="9"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9" fillId="0" borderId="0" applyFont="0" applyFill="0" applyBorder="0" applyAlignment="0" applyProtection="0"/>
    <xf numFmtId="0" fontId="2" fillId="0" borderId="0"/>
    <xf numFmtId="0" fontId="2" fillId="0" borderId="0"/>
    <xf numFmtId="43" fontId="9"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165" fontId="9" fillId="0" borderId="0" applyFont="0" applyFill="0" applyBorder="0" applyAlignment="0" applyProtection="0"/>
    <xf numFmtId="43" fontId="9" fillId="0" borderId="0" applyFont="0" applyFill="0" applyBorder="0" applyAlignment="0" applyProtection="0"/>
    <xf numFmtId="0" fontId="1" fillId="0" borderId="0"/>
    <xf numFmtId="0" fontId="9"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9" fillId="0" borderId="0" applyNumberFormat="0" applyFill="0" applyBorder="0" applyAlignment="0" applyProtection="0"/>
    <xf numFmtId="169" fontId="9" fillId="0" borderId="0" applyNumberFormat="0" applyFont="0" applyFill="0" applyBorder="0" applyAlignment="0" applyProtection="0"/>
    <xf numFmtId="171" fontId="9" fillId="0" borderId="0" applyFont="0" applyFill="0" applyBorder="0" applyAlignment="0" applyProtection="0"/>
    <xf numFmtId="172" fontId="9" fillId="0" borderId="0" applyFill="0" applyBorder="0" applyAlignment="0" applyProtection="0"/>
    <xf numFmtId="173" fontId="9" fillId="0" borderId="0" applyFont="0" applyFill="0" applyBorder="0" applyAlignment="0" applyProtection="0"/>
    <xf numFmtId="174" fontId="9" fillId="0" borderId="0" applyFill="0" applyBorder="0" applyAlignment="0" applyProtection="0"/>
    <xf numFmtId="44" fontId="9" fillId="0" borderId="0" applyFont="0" applyFill="0" applyBorder="0" applyAlignment="0" applyProtection="0"/>
    <xf numFmtId="0" fontId="9" fillId="0" borderId="0"/>
    <xf numFmtId="0" fontId="9" fillId="0" borderId="0"/>
    <xf numFmtId="0" fontId="9" fillId="0" borderId="0" applyNumberFormat="0" applyFill="0" applyBorder="0" applyAlignment="0" applyProtection="0"/>
    <xf numFmtId="0" fontId="1" fillId="0" borderId="0"/>
    <xf numFmtId="0" fontId="9" fillId="0" borderId="0"/>
    <xf numFmtId="9" fontId="9" fillId="0" borderId="0" applyFill="0" applyBorder="0" applyAlignment="0" applyProtection="0"/>
    <xf numFmtId="0" fontId="1" fillId="0" borderId="0"/>
    <xf numFmtId="43" fontId="1" fillId="0" borderId="0" applyFont="0" applyFill="0" applyBorder="0" applyAlignment="0" applyProtection="0"/>
    <xf numFmtId="41" fontId="9" fillId="0" borderId="0" applyFont="0" applyFill="0" applyBorder="0" applyAlignment="0" applyProtection="0"/>
    <xf numFmtId="0" fontId="9" fillId="0" borderId="0" applyNumberFormat="0" applyFill="0" applyBorder="0" applyAlignment="0" applyProtection="0"/>
    <xf numFmtId="0" fontId="9" fillId="0" borderId="0"/>
    <xf numFmtId="0" fontId="1" fillId="0" borderId="0"/>
    <xf numFmtId="44" fontId="1"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1" fillId="0" borderId="0"/>
    <xf numFmtId="44" fontId="1" fillId="0" borderId="0" applyFont="0" applyFill="0" applyBorder="0" applyAlignment="0" applyProtection="0"/>
    <xf numFmtId="0" fontId="9" fillId="0" borderId="0"/>
    <xf numFmtId="0" fontId="9" fillId="0" borderId="0"/>
  </cellStyleXfs>
  <cellXfs count="413">
    <xf numFmtId="0" fontId="0" fillId="0" borderId="0" xfId="0"/>
    <xf numFmtId="0" fontId="8" fillId="2" borderId="1" xfId="0" applyFont="1" applyFill="1" applyBorder="1" applyAlignment="1">
      <alignment vertical="center" wrapText="1"/>
    </xf>
    <xf numFmtId="0" fontId="10" fillId="2" borderId="1" xfId="0" applyFont="1" applyFill="1" applyBorder="1" applyAlignment="1">
      <alignment vertical="center" wrapText="1"/>
    </xf>
    <xf numFmtId="0" fontId="12" fillId="3"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0" fillId="2" borderId="1" xfId="0" applyFont="1" applyFill="1" applyBorder="1" applyAlignment="1">
      <alignment horizontal="left" vertical="center"/>
    </xf>
    <xf numFmtId="0" fontId="9" fillId="0" borderId="0" xfId="0" applyFont="1" applyFill="1" applyAlignment="1">
      <alignment vertical="center"/>
    </xf>
    <xf numFmtId="0" fontId="9" fillId="2" borderId="0" xfId="0" applyFont="1" applyFill="1" applyAlignment="1">
      <alignment vertical="center"/>
    </xf>
    <xf numFmtId="0" fontId="10" fillId="2" borderId="1" xfId="0" applyFont="1" applyFill="1" applyBorder="1" applyAlignment="1">
      <alignment horizontal="left" vertical="center" wrapText="1"/>
    </xf>
    <xf numFmtId="0" fontId="8" fillId="2" borderId="1" xfId="0" applyFont="1" applyFill="1" applyBorder="1" applyAlignment="1">
      <alignment horizontal="left" vertical="center"/>
    </xf>
    <xf numFmtId="0" fontId="8" fillId="3" borderId="1" xfId="0" applyNumberFormat="1" applyFont="1" applyFill="1" applyBorder="1" applyAlignment="1">
      <alignment horizontal="left" vertical="center"/>
    </xf>
    <xf numFmtId="0" fontId="8" fillId="2" borderId="1" xfId="0" applyFont="1" applyFill="1" applyBorder="1" applyAlignment="1">
      <alignment vertical="center"/>
    </xf>
    <xf numFmtId="168" fontId="10" fillId="2" borderId="1" xfId="0" applyNumberFormat="1" applyFont="1" applyFill="1" applyBorder="1" applyAlignment="1">
      <alignment vertical="center"/>
    </xf>
    <xf numFmtId="182" fontId="8" fillId="2" borderId="1" xfId="17" applyNumberFormat="1" applyFont="1" applyFill="1" applyBorder="1" applyAlignment="1">
      <alignment vertical="center"/>
    </xf>
    <xf numFmtId="182" fontId="10" fillId="2" borderId="1" xfId="17" applyNumberFormat="1" applyFont="1" applyFill="1" applyBorder="1" applyAlignment="1">
      <alignment horizontal="right" vertical="center" wrapText="1"/>
    </xf>
    <xf numFmtId="182" fontId="8" fillId="2" borderId="1" xfId="17" applyNumberFormat="1" applyFont="1" applyFill="1" applyBorder="1" applyAlignment="1">
      <alignment horizontal="right" vertical="center" wrapText="1"/>
    </xf>
    <xf numFmtId="182" fontId="10" fillId="2" borderId="1" xfId="17" applyNumberFormat="1" applyFont="1" applyFill="1" applyBorder="1" applyAlignment="1">
      <alignment vertical="center"/>
    </xf>
    <xf numFmtId="0" fontId="18" fillId="6" borderId="1" xfId="0" applyFont="1" applyFill="1" applyBorder="1" applyAlignment="1">
      <alignment horizontal="center" vertical="center" wrapText="1"/>
    </xf>
    <xf numFmtId="0" fontId="18" fillId="6" borderId="1" xfId="0" applyFont="1" applyFill="1" applyBorder="1" applyAlignment="1">
      <alignment horizontal="center" vertical="center"/>
    </xf>
    <xf numFmtId="3" fontId="18" fillId="6" borderId="1" xfId="0" applyNumberFormat="1" applyFont="1" applyFill="1" applyBorder="1" applyAlignment="1">
      <alignment horizontal="center" vertical="center" wrapText="1"/>
    </xf>
    <xf numFmtId="3" fontId="18" fillId="6" borderId="1" xfId="0" applyNumberFormat="1" applyFont="1" applyFill="1" applyBorder="1" applyAlignment="1">
      <alignment horizontal="center" vertical="center"/>
    </xf>
    <xf numFmtId="0" fontId="8" fillId="2" borderId="1" xfId="0" applyFont="1" applyFill="1" applyBorder="1" applyAlignment="1">
      <alignment horizontal="justify" vertical="center" wrapText="1"/>
    </xf>
    <xf numFmtId="2" fontId="8" fillId="0" borderId="1" xfId="0" applyNumberFormat="1" applyFont="1" applyFill="1" applyBorder="1" applyAlignment="1">
      <alignment horizontal="center" vertical="center"/>
    </xf>
    <xf numFmtId="3" fontId="8" fillId="0" borderId="1" xfId="0" applyNumberFormat="1" applyFont="1" applyFill="1" applyBorder="1" applyAlignment="1">
      <alignment vertical="center"/>
    </xf>
    <xf numFmtId="0" fontId="8" fillId="0" borderId="1" xfId="0" applyFont="1" applyFill="1" applyBorder="1" applyAlignment="1">
      <alignment vertical="center"/>
    </xf>
    <xf numFmtId="0" fontId="8" fillId="5" borderId="1" xfId="0" applyFont="1" applyFill="1" applyBorder="1" applyAlignment="1">
      <alignment vertical="center"/>
    </xf>
    <xf numFmtId="168" fontId="10" fillId="5" borderId="1" xfId="0" applyNumberFormat="1" applyFont="1" applyFill="1" applyBorder="1" applyAlignment="1">
      <alignment horizontal="right" vertical="center"/>
    </xf>
    <xf numFmtId="0" fontId="18" fillId="7" borderId="1" xfId="0" applyFont="1" applyFill="1" applyBorder="1" applyAlignment="1">
      <alignment horizontal="center" vertical="center" wrapText="1"/>
    </xf>
    <xf numFmtId="0" fontId="9" fillId="3" borderId="1" xfId="32" applyFill="1" applyBorder="1" applyAlignment="1">
      <alignment horizontal="left" vertical="center"/>
    </xf>
    <xf numFmtId="0" fontId="12" fillId="3" borderId="1" xfId="32" applyFont="1" applyFill="1" applyBorder="1" applyAlignment="1">
      <alignment horizontal="left" vertical="center"/>
    </xf>
    <xf numFmtId="2" fontId="16" fillId="3" borderId="1" xfId="0" applyNumberFormat="1" applyFont="1" applyFill="1" applyBorder="1" applyAlignment="1">
      <alignment vertical="center" wrapText="1"/>
    </xf>
    <xf numFmtId="0" fontId="12" fillId="0" borderId="1" xfId="0" applyFont="1" applyFill="1" applyBorder="1" applyAlignment="1">
      <alignment horizontal="center" vertical="center" wrapText="1"/>
    </xf>
    <xf numFmtId="0" fontId="9" fillId="0" borderId="0" xfId="0" applyFont="1" applyAlignment="1">
      <alignment vertical="center"/>
    </xf>
    <xf numFmtId="0" fontId="9" fillId="3" borderId="1" xfId="0" applyFont="1" applyFill="1" applyBorder="1" applyAlignment="1">
      <alignment vertical="center" wrapText="1"/>
    </xf>
    <xf numFmtId="0" fontId="9" fillId="0" borderId="1" xfId="0" applyFont="1" applyFill="1" applyBorder="1" applyAlignment="1">
      <alignment vertical="center" wrapText="1"/>
    </xf>
    <xf numFmtId="0" fontId="12" fillId="0" borderId="1" xfId="0" applyFont="1" applyFill="1" applyBorder="1" applyAlignment="1">
      <alignment horizontal="left" vertical="center" wrapText="1"/>
    </xf>
    <xf numFmtId="0" fontId="9" fillId="0" borderId="1" xfId="0" applyFont="1" applyBorder="1" applyAlignment="1">
      <alignment vertical="center"/>
    </xf>
    <xf numFmtId="0" fontId="12" fillId="0" borderId="1" xfId="0" applyFont="1" applyBorder="1" applyAlignment="1">
      <alignment horizontal="left" vertical="center"/>
    </xf>
    <xf numFmtId="182" fontId="9" fillId="0" borderId="1" xfId="17" applyNumberFormat="1" applyFont="1" applyFill="1" applyBorder="1" applyAlignment="1">
      <alignment vertical="center" wrapText="1"/>
    </xf>
    <xf numFmtId="182" fontId="9" fillId="3" borderId="1" xfId="17" applyNumberFormat="1" applyFont="1" applyFill="1" applyBorder="1" applyAlignment="1">
      <alignment vertical="center" wrapText="1"/>
    </xf>
    <xf numFmtId="178" fontId="9" fillId="4" borderId="1" xfId="0" applyNumberFormat="1" applyFont="1" applyFill="1" applyBorder="1" applyAlignment="1">
      <alignment vertical="center"/>
    </xf>
    <xf numFmtId="0" fontId="12" fillId="0" borderId="1" xfId="0" applyFont="1" applyFill="1" applyBorder="1" applyAlignment="1">
      <alignment horizontal="center" vertical="center"/>
    </xf>
    <xf numFmtId="0" fontId="12" fillId="0" borderId="1" xfId="0" applyFont="1" applyFill="1" applyBorder="1" applyAlignment="1">
      <alignment vertical="center"/>
    </xf>
    <xf numFmtId="182" fontId="12" fillId="0" borderId="1" xfId="17" applyNumberFormat="1" applyFont="1" applyFill="1" applyBorder="1" applyAlignment="1">
      <alignment vertical="center"/>
    </xf>
    <xf numFmtId="182" fontId="12" fillId="3" borderId="1" xfId="17" applyNumberFormat="1" applyFont="1" applyFill="1" applyBorder="1" applyAlignment="1">
      <alignment vertical="center"/>
    </xf>
    <xf numFmtId="178" fontId="12" fillId="4" borderId="1" xfId="0" applyNumberFormat="1" applyFont="1" applyFill="1" applyBorder="1" applyAlignment="1">
      <alignment vertical="center"/>
    </xf>
    <xf numFmtId="178" fontId="12" fillId="4" borderId="1" xfId="0" applyNumberFormat="1" applyFont="1" applyFill="1" applyBorder="1" applyAlignment="1">
      <alignment vertical="center" wrapText="1"/>
    </xf>
    <xf numFmtId="0" fontId="12" fillId="3" borderId="1" xfId="0" applyFont="1" applyFill="1" applyBorder="1" applyAlignment="1">
      <alignment horizontal="left" vertical="center" wrapText="1"/>
    </xf>
    <xf numFmtId="180" fontId="12" fillId="4" borderId="1" xfId="19" applyNumberFormat="1" applyFont="1" applyFill="1" applyBorder="1" applyAlignment="1">
      <alignment vertical="center" wrapText="1"/>
    </xf>
    <xf numFmtId="0" fontId="9" fillId="3" borderId="1" xfId="0" applyFont="1" applyFill="1" applyBorder="1" applyAlignment="1">
      <alignment horizontal="left" vertical="center" wrapText="1"/>
    </xf>
    <xf numFmtId="0" fontId="9" fillId="0" borderId="0" xfId="47" applyAlignment="1">
      <alignment vertical="center"/>
    </xf>
    <xf numFmtId="0" fontId="9" fillId="3" borderId="0" xfId="47" applyFill="1" applyAlignment="1">
      <alignment vertical="center"/>
    </xf>
    <xf numFmtId="0" fontId="12" fillId="2" borderId="1" xfId="47" applyFont="1" applyFill="1" applyBorder="1" applyAlignment="1">
      <alignment horizontal="left" vertical="center"/>
    </xf>
    <xf numFmtId="0" fontId="9" fillId="2" borderId="1" xfId="47" applyFill="1" applyBorder="1" applyAlignment="1">
      <alignment horizontal="center" vertical="center"/>
    </xf>
    <xf numFmtId="3" fontId="9" fillId="2" borderId="1" xfId="47" applyNumberFormat="1" applyFill="1" applyBorder="1" applyAlignment="1">
      <alignment vertical="center" wrapText="1"/>
    </xf>
    <xf numFmtId="0" fontId="12" fillId="2" borderId="1" xfId="47"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0" xfId="0" applyFont="1" applyFill="1" applyBorder="1" applyAlignment="1">
      <alignment horizontal="left" vertical="center" wrapText="1"/>
    </xf>
    <xf numFmtId="3" fontId="18" fillId="6" borderId="1" xfId="47" applyNumberFormat="1" applyFont="1" applyFill="1" applyBorder="1" applyAlignment="1">
      <alignment horizontal="center" vertical="center" wrapText="1"/>
    </xf>
    <xf numFmtId="4" fontId="9" fillId="2" borderId="1" xfId="47" applyNumberFormat="1" applyFill="1" applyBorder="1" applyAlignment="1">
      <alignment horizontal="center" vertical="center"/>
    </xf>
    <xf numFmtId="0" fontId="9" fillId="2" borderId="1" xfId="3" applyNumberFormat="1" applyFill="1" applyBorder="1" applyAlignment="1" applyProtection="1">
      <alignment vertical="center"/>
    </xf>
    <xf numFmtId="0" fontId="9" fillId="2" borderId="1" xfId="47" applyFill="1" applyBorder="1" applyAlignment="1">
      <alignment vertical="center"/>
    </xf>
    <xf numFmtId="0" fontId="9" fillId="3" borderId="1" xfId="47" applyFill="1" applyBorder="1" applyAlignment="1">
      <alignment vertical="center"/>
    </xf>
    <xf numFmtId="168" fontId="12" fillId="2" borderId="1" xfId="47" applyNumberFormat="1" applyFont="1" applyFill="1" applyBorder="1" applyAlignment="1">
      <alignment vertical="center" wrapText="1"/>
    </xf>
    <xf numFmtId="9" fontId="9" fillId="2" borderId="1" xfId="49" applyFill="1" applyBorder="1" applyAlignment="1">
      <alignment horizontal="center" vertical="center"/>
    </xf>
    <xf numFmtId="168" fontId="9" fillId="2" borderId="1" xfId="47" applyNumberFormat="1" applyFill="1" applyBorder="1" applyAlignment="1">
      <alignment horizontal="right" vertical="center"/>
    </xf>
    <xf numFmtId="4" fontId="12" fillId="2" borderId="1" xfId="47" applyNumberFormat="1" applyFont="1" applyFill="1" applyBorder="1" applyAlignment="1">
      <alignment horizontal="center" vertical="center"/>
    </xf>
    <xf numFmtId="182" fontId="9" fillId="8" borderId="1" xfId="17" applyNumberFormat="1" applyFont="1" applyFill="1" applyBorder="1" applyAlignment="1">
      <alignment vertical="center" wrapText="1"/>
    </xf>
    <xf numFmtId="182" fontId="9" fillId="2" borderId="1" xfId="17" applyNumberFormat="1" applyFont="1" applyFill="1" applyBorder="1" applyAlignment="1">
      <alignment vertical="center" wrapText="1"/>
    </xf>
    <xf numFmtId="0" fontId="9" fillId="3" borderId="0" xfId="47" applyFill="1" applyAlignment="1">
      <alignment horizontal="justify" vertical="center"/>
    </xf>
    <xf numFmtId="0" fontId="9" fillId="0" borderId="0" xfId="47" applyAlignment="1">
      <alignment horizontal="justify" vertical="center"/>
    </xf>
    <xf numFmtId="3" fontId="18" fillId="6" borderId="1" xfId="47" applyNumberFormat="1" applyFont="1" applyFill="1" applyBorder="1" applyAlignment="1">
      <alignment horizontal="right" vertical="center" wrapText="1"/>
    </xf>
    <xf numFmtId="0" fontId="18" fillId="6" borderId="1" xfId="47" applyFont="1" applyFill="1" applyBorder="1" applyAlignment="1">
      <alignment vertical="center" wrapText="1"/>
    </xf>
    <xf numFmtId="0" fontId="20" fillId="7" borderId="1" xfId="47" applyFont="1" applyFill="1" applyBorder="1" applyAlignment="1">
      <alignment vertical="center"/>
    </xf>
    <xf numFmtId="3" fontId="18" fillId="6" borderId="1" xfId="47" applyNumberFormat="1" applyFont="1" applyFill="1" applyBorder="1" applyAlignment="1">
      <alignment horizontal="center" vertical="center"/>
    </xf>
    <xf numFmtId="0" fontId="18" fillId="6" borderId="1" xfId="47" applyFont="1" applyFill="1" applyBorder="1" applyAlignment="1">
      <alignment horizontal="center" vertical="center"/>
    </xf>
    <xf numFmtId="0" fontId="20" fillId="6" borderId="1" xfId="47" applyFont="1" applyFill="1" applyBorder="1" applyAlignment="1">
      <alignment vertical="center"/>
    </xf>
    <xf numFmtId="0" fontId="12" fillId="2" borderId="1" xfId="47" applyFont="1" applyFill="1" applyBorder="1" applyAlignment="1">
      <alignment vertical="center"/>
    </xf>
    <xf numFmtId="168" fontId="12" fillId="5" borderId="1" xfId="47" applyNumberFormat="1" applyFont="1" applyFill="1" applyBorder="1" applyAlignment="1">
      <alignment horizontal="right" vertical="center"/>
    </xf>
    <xf numFmtId="0" fontId="18" fillId="7" borderId="1" xfId="0" applyFont="1" applyFill="1" applyBorder="1" applyAlignment="1">
      <alignment horizontal="center" vertical="center"/>
    </xf>
    <xf numFmtId="0" fontId="9" fillId="0" borderId="1" xfId="0" applyFont="1" applyFill="1" applyBorder="1" applyAlignment="1">
      <alignment vertical="center"/>
    </xf>
    <xf numFmtId="182" fontId="9" fillId="0" borderId="1" xfId="17" applyNumberFormat="1" applyFont="1" applyBorder="1" applyAlignment="1">
      <alignment vertical="center"/>
    </xf>
    <xf numFmtId="0" fontId="9" fillId="3" borderId="1" xfId="0" applyFont="1" applyFill="1" applyBorder="1" applyAlignment="1">
      <alignment horizontal="justify" vertical="center" wrapText="1"/>
    </xf>
    <xf numFmtId="182" fontId="9" fillId="0" borderId="1" xfId="17" applyNumberFormat="1" applyFont="1" applyFill="1" applyBorder="1" applyAlignment="1">
      <alignment vertical="center"/>
    </xf>
    <xf numFmtId="176" fontId="12" fillId="4" borderId="1" xfId="0" applyNumberFormat="1" applyFont="1" applyFill="1" applyBorder="1" applyAlignment="1">
      <alignment horizontal="center" vertical="center" wrapText="1"/>
    </xf>
    <xf numFmtId="175" fontId="12" fillId="4" borderId="1" xfId="0" applyNumberFormat="1" applyFont="1" applyFill="1" applyBorder="1" applyAlignment="1">
      <alignment horizontal="center" vertical="center" wrapText="1"/>
    </xf>
    <xf numFmtId="3" fontId="9" fillId="4" borderId="1" xfId="0" applyNumberFormat="1" applyFont="1" applyFill="1" applyBorder="1" applyAlignment="1">
      <alignment vertical="center"/>
    </xf>
    <xf numFmtId="3" fontId="12" fillId="0" borderId="1" xfId="0" applyNumberFormat="1" applyFont="1" applyFill="1" applyBorder="1" applyAlignment="1">
      <alignment horizontal="center" vertical="center" wrapText="1"/>
    </xf>
    <xf numFmtId="3" fontId="12" fillId="4" borderId="1" xfId="0" applyNumberFormat="1" applyFont="1" applyFill="1" applyBorder="1" applyAlignment="1">
      <alignment horizontal="center" vertical="center" wrapText="1"/>
    </xf>
    <xf numFmtId="0" fontId="9" fillId="0" borderId="0" xfId="46" applyAlignment="1">
      <alignment vertical="center"/>
    </xf>
    <xf numFmtId="0" fontId="10" fillId="2" borderId="1" xfId="46" applyFont="1" applyFill="1" applyBorder="1" applyAlignment="1">
      <alignment horizontal="left" vertical="center"/>
    </xf>
    <xf numFmtId="0" fontId="10" fillId="2" borderId="1" xfId="46" applyFont="1" applyFill="1" applyBorder="1" applyAlignment="1">
      <alignment vertical="center"/>
    </xf>
    <xf numFmtId="3" fontId="12" fillId="4" borderId="1" xfId="13" applyNumberFormat="1" applyFont="1" applyFill="1" applyBorder="1" applyAlignment="1">
      <alignment horizontal="center" vertical="center"/>
    </xf>
    <xf numFmtId="0" fontId="9" fillId="3" borderId="0" xfId="46" applyFill="1" applyAlignment="1">
      <alignment vertical="center"/>
    </xf>
    <xf numFmtId="0" fontId="14" fillId="0" borderId="0" xfId="46" applyFont="1" applyAlignment="1">
      <alignment vertical="center"/>
    </xf>
    <xf numFmtId="0" fontId="9" fillId="0" borderId="1" xfId="0" applyFont="1" applyFill="1" applyBorder="1" applyAlignment="1">
      <alignment horizontal="center" vertical="center" wrapText="1"/>
    </xf>
    <xf numFmtId="0" fontId="12" fillId="4" borderId="1" xfId="0" applyFont="1" applyFill="1" applyBorder="1" applyAlignment="1">
      <alignment horizontal="center" vertical="center"/>
    </xf>
    <xf numFmtId="0" fontId="9" fillId="4" borderId="1" xfId="0" applyFont="1" applyFill="1" applyBorder="1" applyAlignment="1">
      <alignment vertical="center"/>
    </xf>
    <xf numFmtId="176" fontId="12" fillId="4" borderId="1" xfId="13" applyNumberFormat="1" applyFont="1" applyFill="1" applyBorder="1" applyAlignment="1">
      <alignment horizontal="center" vertical="center" wrapText="1"/>
    </xf>
    <xf numFmtId="0" fontId="9" fillId="3" borderId="1" xfId="0" applyFont="1" applyFill="1" applyBorder="1" applyAlignment="1">
      <alignment vertical="center"/>
    </xf>
    <xf numFmtId="0" fontId="9" fillId="0" borderId="0" xfId="47" applyAlignment="1">
      <alignment horizontal="center" vertical="center"/>
    </xf>
    <xf numFmtId="175" fontId="9" fillId="2" borderId="1" xfId="47" applyNumberFormat="1" applyFill="1" applyBorder="1" applyAlignment="1">
      <alignment horizontal="center" vertical="center" wrapText="1"/>
    </xf>
    <xf numFmtId="3" fontId="9" fillId="2" borderId="1" xfId="47" applyNumberFormat="1" applyFill="1" applyBorder="1" applyAlignment="1">
      <alignment horizontal="center" vertical="center" wrapText="1"/>
    </xf>
    <xf numFmtId="0" fontId="9" fillId="2" borderId="1" xfId="47" applyFill="1" applyBorder="1" applyAlignment="1">
      <alignment horizontal="center" vertical="center" wrapText="1"/>
    </xf>
    <xf numFmtId="0" fontId="9" fillId="2" borderId="1" xfId="47" applyFill="1" applyBorder="1" applyAlignment="1">
      <alignment horizontal="left" vertical="center"/>
    </xf>
    <xf numFmtId="0" fontId="9" fillId="2" borderId="1" xfId="47" applyFill="1" applyBorder="1" applyAlignment="1">
      <alignment vertical="center" wrapText="1"/>
    </xf>
    <xf numFmtId="0" fontId="9" fillId="0" borderId="1" xfId="47" applyBorder="1" applyAlignment="1">
      <alignment vertical="center"/>
    </xf>
    <xf numFmtId="0" fontId="9" fillId="0" borderId="1" xfId="47" applyBorder="1" applyAlignment="1">
      <alignment horizontal="center" vertical="center" wrapText="1"/>
    </xf>
    <xf numFmtId="173" fontId="9" fillId="2" borderId="1" xfId="47" applyNumberFormat="1" applyFill="1" applyBorder="1" applyAlignment="1">
      <alignment horizontal="right" vertical="center"/>
    </xf>
    <xf numFmtId="173" fontId="12" fillId="2" borderId="1" xfId="47" applyNumberFormat="1" applyFont="1" applyFill="1" applyBorder="1" applyAlignment="1">
      <alignment horizontal="right" vertical="center"/>
    </xf>
    <xf numFmtId="0" fontId="18" fillId="6" borderId="1" xfId="47" applyFont="1" applyFill="1" applyBorder="1" applyAlignment="1">
      <alignment horizontal="center" vertical="center" wrapText="1"/>
    </xf>
    <xf numFmtId="0" fontId="21" fillId="3" borderId="1" xfId="30" applyFont="1" applyFill="1" applyBorder="1" applyAlignment="1">
      <alignment vertical="center"/>
    </xf>
    <xf numFmtId="3" fontId="9" fillId="2" borderId="1" xfId="47" applyNumberFormat="1" applyFill="1" applyBorder="1" applyAlignment="1">
      <alignment vertical="center"/>
    </xf>
    <xf numFmtId="0" fontId="9" fillId="2" borderId="1" xfId="3" applyNumberFormat="1" applyFill="1" applyBorder="1" applyAlignment="1" applyProtection="1">
      <alignment horizontal="center" vertical="center"/>
    </xf>
    <xf numFmtId="168" fontId="9" fillId="2" borderId="1" xfId="47" applyNumberFormat="1" applyFill="1" applyBorder="1" applyAlignment="1">
      <alignment horizontal="center" vertical="center"/>
    </xf>
    <xf numFmtId="0" fontId="9" fillId="2" borderId="1" xfId="47" applyFill="1" applyBorder="1" applyAlignment="1">
      <alignment horizontal="left" vertical="center" wrapText="1"/>
    </xf>
    <xf numFmtId="0" fontId="25" fillId="0" borderId="0" xfId="0" applyFont="1" applyAlignment="1">
      <alignment horizontal="justify" vertical="center"/>
    </xf>
    <xf numFmtId="0" fontId="26" fillId="0" borderId="0" xfId="0" applyFont="1" applyAlignment="1">
      <alignment horizontal="justify" vertical="center"/>
    </xf>
    <xf numFmtId="0" fontId="9" fillId="0" borderId="0" xfId="0" applyFont="1" applyAlignment="1">
      <alignment horizontal="left" vertical="center"/>
    </xf>
    <xf numFmtId="182" fontId="8" fillId="0" borderId="1" xfId="17" applyNumberFormat="1" applyFont="1" applyFill="1" applyBorder="1" applyAlignment="1">
      <alignment vertical="center"/>
    </xf>
    <xf numFmtId="0" fontId="9" fillId="10" borderId="0" xfId="0" applyFont="1" applyFill="1" applyAlignment="1">
      <alignment vertical="center"/>
    </xf>
    <xf numFmtId="0" fontId="9" fillId="12" borderId="0" xfId="0" applyFont="1" applyFill="1" applyAlignment="1">
      <alignment vertical="center"/>
    </xf>
    <xf numFmtId="0" fontId="12" fillId="10" borderId="0" xfId="0" applyFont="1" applyFill="1" applyAlignment="1">
      <alignment vertical="center"/>
    </xf>
    <xf numFmtId="0" fontId="12" fillId="12" borderId="0" xfId="0" applyFont="1" applyFill="1" applyAlignment="1">
      <alignment vertical="center"/>
    </xf>
    <xf numFmtId="0" fontId="12" fillId="10" borderId="0" xfId="0" applyFont="1" applyFill="1" applyBorder="1" applyAlignment="1">
      <alignment vertical="center"/>
    </xf>
    <xf numFmtId="14" fontId="12" fillId="10" borderId="0" xfId="0" applyNumberFormat="1" applyFont="1" applyFill="1" applyBorder="1" applyAlignment="1">
      <alignment vertical="center"/>
    </xf>
    <xf numFmtId="0" fontId="12" fillId="12" borderId="0" xfId="0" applyFont="1" applyFill="1" applyBorder="1" applyAlignment="1">
      <alignment vertical="center"/>
    </xf>
    <xf numFmtId="0" fontId="9" fillId="10" borderId="0" xfId="0" applyFont="1" applyFill="1" applyBorder="1" applyAlignment="1">
      <alignment vertical="center"/>
    </xf>
    <xf numFmtId="14" fontId="9" fillId="10" borderId="0" xfId="0" applyNumberFormat="1" applyFont="1" applyFill="1" applyBorder="1" applyAlignment="1">
      <alignment vertical="center"/>
    </xf>
    <xf numFmtId="0" fontId="9" fillId="12" borderId="0" xfId="0" applyFont="1" applyFill="1" applyBorder="1" applyAlignment="1">
      <alignment vertical="center"/>
    </xf>
    <xf numFmtId="2" fontId="9" fillId="10" borderId="0" xfId="0" applyNumberFormat="1" applyFont="1" applyFill="1" applyBorder="1" applyAlignment="1">
      <alignment vertical="center"/>
    </xf>
    <xf numFmtId="0" fontId="9" fillId="10" borderId="0" xfId="0" applyFont="1" applyFill="1" applyBorder="1" applyAlignment="1">
      <alignment vertical="center" wrapText="1"/>
    </xf>
    <xf numFmtId="0" fontId="9" fillId="10" borderId="0" xfId="0" applyFont="1" applyFill="1" applyBorder="1" applyAlignment="1">
      <alignment horizontal="justify" vertical="center"/>
    </xf>
    <xf numFmtId="0" fontId="9" fillId="12" borderId="0" xfId="0" applyFont="1" applyFill="1" applyBorder="1" applyAlignment="1">
      <alignment horizontal="justify" vertical="center"/>
    </xf>
    <xf numFmtId="0" fontId="9" fillId="10" borderId="0" xfId="32" applyFill="1" applyBorder="1" applyAlignment="1">
      <alignment vertical="center"/>
    </xf>
    <xf numFmtId="0" fontId="9" fillId="10" borderId="0" xfId="32" applyFill="1" applyBorder="1" applyAlignment="1">
      <alignment horizontal="left" vertical="center"/>
    </xf>
    <xf numFmtId="0" fontId="9" fillId="10" borderId="0" xfId="0" applyFont="1" applyFill="1" applyBorder="1" applyAlignment="1">
      <alignment horizontal="left" vertical="center"/>
    </xf>
    <xf numFmtId="0" fontId="9" fillId="12" borderId="0" xfId="0" applyFont="1" applyFill="1" applyAlignment="1">
      <alignment horizontal="justify" vertical="center"/>
    </xf>
    <xf numFmtId="0" fontId="7" fillId="2" borderId="9" xfId="32" applyFont="1" applyFill="1" applyBorder="1" applyAlignment="1">
      <alignment horizontal="left"/>
    </xf>
    <xf numFmtId="175" fontId="12" fillId="0" borderId="14" xfId="0" applyNumberFormat="1" applyFont="1" applyBorder="1"/>
    <xf numFmtId="0" fontId="12" fillId="3" borderId="1" xfId="3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xf numFmtId="175" fontId="9" fillId="0" borderId="12" xfId="0" applyNumberFormat="1" applyFont="1" applyBorder="1"/>
    <xf numFmtId="0" fontId="28" fillId="11" borderId="9" xfId="0" applyFont="1" applyFill="1" applyBorder="1" applyAlignment="1">
      <alignment horizontal="center" vertical="center" wrapText="1"/>
    </xf>
    <xf numFmtId="0" fontId="12" fillId="11" borderId="12" xfId="0" applyFont="1" applyFill="1" applyBorder="1" applyAlignment="1">
      <alignment vertical="center"/>
    </xf>
    <xf numFmtId="0" fontId="29" fillId="0" borderId="9" xfId="0" applyFont="1" applyBorder="1" applyAlignment="1">
      <alignment vertical="center" wrapText="1"/>
    </xf>
    <xf numFmtId="0" fontId="29" fillId="0" borderId="9" xfId="0" applyFont="1" applyBorder="1" applyAlignment="1">
      <alignment horizontal="justify" vertical="center" wrapText="1"/>
    </xf>
    <xf numFmtId="0" fontId="29" fillId="0" borderId="13" xfId="0" applyFont="1" applyBorder="1" applyAlignment="1">
      <alignment horizontal="justify" vertical="center" wrapText="1"/>
    </xf>
    <xf numFmtId="175" fontId="9" fillId="0" borderId="14" xfId="0" applyNumberFormat="1" applyFont="1" applyBorder="1"/>
    <xf numFmtId="0" fontId="28" fillId="0" borderId="15" xfId="0" applyFont="1" applyBorder="1" applyAlignment="1">
      <alignment horizontal="justify" vertical="center" wrapText="1"/>
    </xf>
    <xf numFmtId="175" fontId="12" fillId="0" borderId="16" xfId="0" applyNumberFormat="1" applyFont="1" applyBorder="1"/>
    <xf numFmtId="0" fontId="29" fillId="0" borderId="9" xfId="0" applyFont="1" applyFill="1" applyBorder="1" applyAlignment="1">
      <alignment vertical="center" wrapText="1"/>
    </xf>
    <xf numFmtId="0" fontId="28" fillId="0" borderId="13" xfId="0" applyFont="1" applyFill="1" applyBorder="1" applyAlignment="1">
      <alignment vertical="center" wrapText="1"/>
    </xf>
    <xf numFmtId="175" fontId="9" fillId="0" borderId="0" xfId="0" applyNumberFormat="1" applyFont="1"/>
    <xf numFmtId="0" fontId="12" fillId="10" borderId="0" xfId="43" applyFont="1" applyFill="1" applyBorder="1" applyAlignment="1">
      <alignment wrapText="1"/>
    </xf>
    <xf numFmtId="175" fontId="28" fillId="13" borderId="5" xfId="0" applyNumberFormat="1" applyFont="1" applyFill="1" applyBorder="1" applyAlignment="1">
      <alignment horizontal="center" vertical="center" wrapText="1"/>
    </xf>
    <xf numFmtId="0" fontId="29" fillId="0" borderId="18" xfId="0" applyFont="1" applyBorder="1" applyAlignment="1">
      <alignment horizontal="justify" vertical="center"/>
    </xf>
    <xf numFmtId="0" fontId="29" fillId="0" borderId="7" xfId="0" applyFont="1" applyBorder="1" applyAlignment="1">
      <alignment horizontal="justify" vertical="center"/>
    </xf>
    <xf numFmtId="0" fontId="29" fillId="0" borderId="23" xfId="0" applyFont="1" applyBorder="1" applyAlignment="1">
      <alignment horizontal="justify" vertical="center"/>
    </xf>
    <xf numFmtId="0" fontId="9" fillId="0" borderId="23" xfId="0" applyFont="1" applyBorder="1" applyAlignment="1">
      <alignment vertical="center"/>
    </xf>
    <xf numFmtId="0" fontId="9" fillId="0" borderId="18" xfId="0" applyFont="1" applyBorder="1" applyAlignment="1">
      <alignment vertical="center"/>
    </xf>
    <xf numFmtId="0" fontId="9" fillId="0" borderId="7" xfId="0" applyFont="1" applyBorder="1" applyAlignment="1">
      <alignment vertical="center"/>
    </xf>
    <xf numFmtId="0" fontId="9" fillId="0" borderId="7" xfId="0" applyFont="1" applyBorder="1" applyAlignment="1">
      <alignment vertical="center" wrapText="1"/>
    </xf>
    <xf numFmtId="0" fontId="9" fillId="13" borderId="18" xfId="0" applyFont="1" applyFill="1" applyBorder="1" applyAlignment="1">
      <alignment vertical="center" wrapText="1"/>
    </xf>
    <xf numFmtId="0" fontId="29" fillId="0" borderId="7" xfId="0" applyFont="1" applyBorder="1" applyAlignment="1">
      <alignment horizontal="justify" vertical="center" wrapText="1"/>
    </xf>
    <xf numFmtId="0" fontId="9" fillId="0" borderId="23" xfId="0" applyFont="1" applyBorder="1" applyAlignment="1">
      <alignment vertical="center" wrapText="1"/>
    </xf>
    <xf numFmtId="0" fontId="9" fillId="13" borderId="18" xfId="0" applyFont="1" applyFill="1" applyBorder="1" applyAlignment="1">
      <alignment horizontal="justify" vertical="center"/>
    </xf>
    <xf numFmtId="0" fontId="9" fillId="0" borderId="7" xfId="0" applyFont="1" applyBorder="1" applyAlignment="1">
      <alignment horizontal="justify" vertical="center"/>
    </xf>
    <xf numFmtId="0" fontId="9" fillId="0" borderId="23" xfId="0" applyFont="1" applyBorder="1" applyAlignment="1">
      <alignment horizontal="justify" vertical="center"/>
    </xf>
    <xf numFmtId="0" fontId="9" fillId="13" borderId="18" xfId="0" applyFont="1" applyFill="1" applyBorder="1" applyAlignment="1">
      <alignment vertical="center"/>
    </xf>
    <xf numFmtId="0" fontId="29" fillId="13" borderId="18" xfId="0" applyFont="1" applyFill="1" applyBorder="1" applyAlignment="1">
      <alignment horizontal="justify" vertical="center"/>
    </xf>
    <xf numFmtId="0" fontId="29" fillId="0" borderId="7" xfId="0" applyFont="1" applyBorder="1" applyAlignment="1">
      <alignment vertical="center"/>
    </xf>
    <xf numFmtId="0" fontId="29" fillId="14" borderId="18" xfId="0" applyFont="1" applyFill="1" applyBorder="1" applyAlignment="1">
      <alignment vertical="center" wrapText="1"/>
    </xf>
    <xf numFmtId="0" fontId="29" fillId="14" borderId="7" xfId="0" applyFont="1" applyFill="1" applyBorder="1" applyAlignment="1">
      <alignment vertical="center" wrapText="1"/>
    </xf>
    <xf numFmtId="0" fontId="29" fillId="14" borderId="7" xfId="0" applyFont="1" applyFill="1" applyBorder="1" applyAlignment="1">
      <alignment horizontal="left" vertical="top" wrapText="1"/>
    </xf>
    <xf numFmtId="0" fontId="29" fillId="14" borderId="23" xfId="0" applyFont="1" applyFill="1" applyBorder="1" applyAlignment="1">
      <alignment vertical="center" wrapText="1"/>
    </xf>
    <xf numFmtId="0" fontId="30" fillId="15" borderId="30" xfId="0" applyFont="1" applyFill="1" applyBorder="1" applyAlignment="1">
      <alignment vertical="center"/>
    </xf>
    <xf numFmtId="0" fontId="30" fillId="15" borderId="30" xfId="0" applyFont="1" applyFill="1" applyBorder="1" applyAlignment="1">
      <alignment wrapText="1"/>
    </xf>
    <xf numFmtId="0" fontId="30" fillId="15" borderId="30" xfId="0" applyFont="1" applyFill="1" applyBorder="1" applyAlignment="1">
      <alignment horizontal="center" vertical="center" wrapText="1"/>
    </xf>
    <xf numFmtId="0" fontId="0" fillId="0" borderId="31" xfId="0" applyBorder="1"/>
    <xf numFmtId="175" fontId="0" fillId="0" borderId="31" xfId="0" applyNumberFormat="1" applyBorder="1"/>
    <xf numFmtId="10" fontId="0" fillId="0" borderId="31" xfId="0" applyNumberFormat="1" applyBorder="1" applyAlignment="1">
      <alignment vertical="center"/>
    </xf>
    <xf numFmtId="10" fontId="0" fillId="0" borderId="31" xfId="0" applyNumberFormat="1" applyBorder="1"/>
    <xf numFmtId="0" fontId="30" fillId="15" borderId="32" xfId="0" applyFont="1" applyFill="1" applyBorder="1"/>
    <xf numFmtId="175" fontId="30" fillId="15" borderId="32" xfId="0" applyNumberFormat="1" applyFont="1" applyFill="1" applyBorder="1"/>
    <xf numFmtId="10" fontId="30" fillId="15" borderId="32" xfId="0" applyNumberFormat="1" applyFont="1" applyFill="1" applyBorder="1"/>
    <xf numFmtId="182" fontId="31" fillId="10" borderId="0" xfId="0" applyNumberFormat="1" applyFont="1" applyFill="1" applyBorder="1" applyAlignment="1">
      <alignment vertical="center"/>
    </xf>
    <xf numFmtId="0" fontId="31" fillId="12" borderId="0" xfId="0" applyFont="1" applyFill="1" applyBorder="1" applyAlignment="1">
      <alignment vertical="center"/>
    </xf>
    <xf numFmtId="0" fontId="31" fillId="10" borderId="0" xfId="0" applyFont="1" applyFill="1" applyBorder="1" applyAlignment="1">
      <alignment vertical="center" wrapText="1"/>
    </xf>
    <xf numFmtId="0" fontId="31" fillId="10" borderId="0" xfId="0" applyFont="1" applyFill="1" applyBorder="1" applyAlignment="1">
      <alignment vertical="center"/>
    </xf>
    <xf numFmtId="0" fontId="31" fillId="12" borderId="0" xfId="0" applyFont="1" applyFill="1" applyBorder="1" applyAlignment="1">
      <alignment horizontal="justify" vertical="center"/>
    </xf>
    <xf numFmtId="0" fontId="31" fillId="10" borderId="0" xfId="32" applyFont="1" applyFill="1" applyBorder="1" applyAlignment="1">
      <alignment horizontal="left" vertical="center"/>
    </xf>
    <xf numFmtId="0" fontId="31" fillId="0" borderId="0" xfId="0" applyFont="1" applyAlignment="1">
      <alignment vertical="center"/>
    </xf>
    <xf numFmtId="0" fontId="31" fillId="0" borderId="0" xfId="47" applyFont="1" applyAlignment="1">
      <alignment vertical="center"/>
    </xf>
    <xf numFmtId="0" fontId="31" fillId="0" borderId="0" xfId="47" applyFont="1" applyAlignment="1">
      <alignment vertical="center" wrapText="1"/>
    </xf>
    <xf numFmtId="0" fontId="31" fillId="0" borderId="0" xfId="47" applyFont="1" applyAlignment="1">
      <alignment horizontal="justify" vertical="center"/>
    </xf>
    <xf numFmtId="0" fontId="9" fillId="0" borderId="1" xfId="0" applyFont="1" applyFill="1" applyBorder="1" applyAlignment="1">
      <alignment horizontal="left" vertical="center" wrapText="1"/>
    </xf>
    <xf numFmtId="0" fontId="29" fillId="0" borderId="1" xfId="0" applyFont="1" applyBorder="1" applyAlignment="1">
      <alignment vertical="center" wrapText="1"/>
    </xf>
    <xf numFmtId="175" fontId="28" fillId="0" borderId="1" xfId="0" applyNumberFormat="1" applyFont="1" applyBorder="1" applyAlignment="1">
      <alignment vertical="center" wrapText="1"/>
    </xf>
    <xf numFmtId="0" fontId="32" fillId="13" borderId="1" xfId="0" applyFont="1" applyFill="1" applyBorder="1" applyAlignment="1">
      <alignment horizontal="center" vertical="center" wrapText="1"/>
    </xf>
    <xf numFmtId="3" fontId="32" fillId="13"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33" fillId="0" borderId="1" xfId="0" applyFont="1" applyBorder="1" applyAlignment="1">
      <alignment horizontal="left" vertical="center" wrapText="1"/>
    </xf>
    <xf numFmtId="3" fontId="33" fillId="0" borderId="1" xfId="0" applyNumberFormat="1" applyFont="1" applyBorder="1" applyAlignment="1">
      <alignment horizontal="right" vertical="center" wrapText="1"/>
    </xf>
    <xf numFmtId="0" fontId="34" fillId="0" borderId="1" xfId="0" applyFont="1" applyBorder="1" applyAlignment="1">
      <alignment horizontal="left" vertical="center" wrapText="1"/>
    </xf>
    <xf numFmtId="0" fontId="33" fillId="0" borderId="6" xfId="0" applyFont="1" applyBorder="1" applyAlignment="1">
      <alignment horizontal="left" vertical="center" wrapText="1"/>
    </xf>
    <xf numFmtId="0" fontId="35" fillId="13" borderId="6" xfId="0" applyFont="1" applyFill="1" applyBorder="1" applyAlignment="1">
      <alignment horizontal="center" vertical="center" wrapText="1"/>
    </xf>
    <xf numFmtId="3" fontId="35" fillId="13" borderId="6" xfId="0" applyNumberFormat="1" applyFont="1" applyFill="1" applyBorder="1" applyAlignment="1">
      <alignment horizontal="right" vertical="center" wrapText="1"/>
    </xf>
    <xf numFmtId="0" fontId="18" fillId="7"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3" borderId="1" xfId="0" applyFont="1" applyFill="1" applyBorder="1" applyAlignment="1">
      <alignment horizontal="left" vertical="center" wrapText="1"/>
    </xf>
    <xf numFmtId="3" fontId="12" fillId="3" borderId="1" xfId="0" applyNumberFormat="1" applyFont="1" applyFill="1" applyBorder="1" applyAlignment="1">
      <alignment horizontal="center" vertical="center" wrapText="1"/>
    </xf>
    <xf numFmtId="0" fontId="18" fillId="7" borderId="1" xfId="0" applyFont="1" applyFill="1" applyBorder="1" applyAlignment="1">
      <alignment horizontal="center" vertical="center"/>
    </xf>
    <xf numFmtId="0" fontId="9" fillId="3"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3" fontId="18" fillId="6" borderId="1" xfId="47" applyNumberFormat="1" applyFont="1" applyFill="1" applyBorder="1" applyAlignment="1">
      <alignment horizontal="center" vertical="center" wrapText="1"/>
    </xf>
    <xf numFmtId="0" fontId="18" fillId="6" borderId="1" xfId="47" applyFont="1" applyFill="1" applyBorder="1" applyAlignment="1">
      <alignment horizontal="center" vertical="center"/>
    </xf>
    <xf numFmtId="0" fontId="12" fillId="0" borderId="1" xfId="32" applyFont="1" applyFill="1" applyBorder="1" applyAlignment="1">
      <alignment horizontal="left" vertical="center" wrapText="1"/>
    </xf>
    <xf numFmtId="0" fontId="9" fillId="15" borderId="1" xfId="0" applyFont="1" applyFill="1" applyBorder="1" applyAlignment="1">
      <alignment vertical="center" wrapText="1"/>
    </xf>
    <xf numFmtId="0" fontId="12" fillId="0" borderId="1" xfId="0" applyFont="1" applyFill="1" applyBorder="1" applyAlignment="1">
      <alignment horizontal="center" vertical="center" wrapText="1"/>
    </xf>
    <xf numFmtId="0" fontId="31" fillId="12" borderId="33" xfId="0" applyFont="1" applyFill="1" applyBorder="1" applyAlignment="1">
      <alignment horizontal="center" vertical="center" wrapText="1"/>
    </xf>
    <xf numFmtId="0" fontId="31" fillId="12" borderId="0"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9" fillId="6" borderId="1" xfId="0" applyFont="1" applyFill="1" applyBorder="1" applyAlignment="1">
      <alignment horizontal="center" vertical="center"/>
    </xf>
    <xf numFmtId="0" fontId="8" fillId="2" borderId="1" xfId="0" applyFont="1" applyFill="1" applyBorder="1" applyAlignment="1">
      <alignment horizontal="center" vertical="center"/>
    </xf>
    <xf numFmtId="0" fontId="10" fillId="2" borderId="1" xfId="0" applyFont="1" applyFill="1" applyBorder="1" applyAlignment="1">
      <alignment horizontal="center" vertical="center"/>
    </xf>
    <xf numFmtId="2" fontId="9" fillId="0" borderId="1" xfId="0" applyNumberFormat="1" applyFont="1" applyFill="1" applyBorder="1" applyAlignment="1">
      <alignment horizontal="justify" vertical="center" wrapText="1"/>
    </xf>
    <xf numFmtId="0" fontId="10"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7" borderId="1" xfId="0" applyFont="1" applyFill="1" applyBorder="1" applyAlignment="1">
      <alignment horizontal="center" vertical="center" wrapText="1"/>
    </xf>
    <xf numFmtId="0" fontId="18" fillId="7" borderId="1" xfId="0" quotePrefix="1" applyFont="1" applyFill="1" applyBorder="1" applyAlignment="1">
      <alignment horizontal="center" vertical="center" wrapText="1"/>
    </xf>
    <xf numFmtId="0" fontId="8" fillId="2" borderId="1" xfId="0" applyFont="1" applyFill="1" applyBorder="1" applyAlignment="1">
      <alignment horizontal="justify" vertical="center" wrapText="1"/>
    </xf>
    <xf numFmtId="0" fontId="18" fillId="6" borderId="1" xfId="0" applyFont="1" applyFill="1" applyBorder="1" applyAlignment="1">
      <alignment horizontal="center" vertical="center"/>
    </xf>
    <xf numFmtId="0" fontId="9" fillId="2" borderId="1" xfId="0" applyFont="1" applyFill="1" applyBorder="1" applyAlignment="1">
      <alignment horizontal="justify" vertical="center" wrapText="1"/>
    </xf>
    <xf numFmtId="0" fontId="12" fillId="2" borderId="1" xfId="0" applyFont="1" applyFill="1" applyBorder="1" applyAlignment="1">
      <alignment horizontal="justify" vertical="center"/>
    </xf>
    <xf numFmtId="0" fontId="10" fillId="2" borderId="1" xfId="0" applyFont="1" applyFill="1" applyBorder="1" applyAlignment="1">
      <alignment horizontal="left" vertical="center" wrapText="1"/>
    </xf>
    <xf numFmtId="168" fontId="8" fillId="2" borderId="1" xfId="0" applyNumberFormat="1" applyFont="1" applyFill="1" applyBorder="1" applyAlignment="1">
      <alignment horizontal="justify" vertical="center" wrapText="1"/>
    </xf>
    <xf numFmtId="168" fontId="8" fillId="2" borderId="4" xfId="45" applyNumberFormat="1" applyFont="1" applyFill="1" applyBorder="1" applyAlignment="1">
      <alignment horizontal="center" vertical="center"/>
    </xf>
    <xf numFmtId="168" fontId="8" fillId="2" borderId="2" xfId="45" applyNumberFormat="1" applyFont="1" applyFill="1" applyBorder="1" applyAlignment="1">
      <alignment horizontal="center" vertical="center"/>
    </xf>
    <xf numFmtId="168" fontId="8" fillId="2" borderId="3" xfId="45" applyNumberFormat="1" applyFont="1" applyFill="1" applyBorder="1" applyAlignment="1">
      <alignment horizontal="center" vertical="center"/>
    </xf>
    <xf numFmtId="0" fontId="12" fillId="3" borderId="1" xfId="32" applyFont="1" applyFill="1" applyBorder="1" applyAlignment="1">
      <alignment horizontal="justify" vertical="center" wrapText="1"/>
    </xf>
    <xf numFmtId="0" fontId="12" fillId="0" borderId="1" xfId="32" applyFont="1" applyFill="1" applyBorder="1" applyAlignment="1">
      <alignment horizontal="justify" vertical="center" wrapText="1"/>
    </xf>
    <xf numFmtId="0" fontId="9" fillId="0" borderId="1" xfId="32" applyFill="1" applyBorder="1" applyAlignment="1">
      <alignment horizontal="left" vertical="center" wrapText="1"/>
    </xf>
    <xf numFmtId="0" fontId="9" fillId="0" borderId="1" xfId="32" applyFill="1" applyBorder="1" applyAlignment="1">
      <alignment horizontal="justify" vertical="center" wrapText="1"/>
    </xf>
    <xf numFmtId="9" fontId="8" fillId="2" borderId="1" xfId="0" applyNumberFormat="1" applyFont="1" applyFill="1" applyBorder="1" applyAlignment="1">
      <alignment horizontal="center" vertical="center"/>
    </xf>
    <xf numFmtId="0" fontId="18" fillId="6" borderId="1" xfId="0" applyFont="1" applyFill="1" applyBorder="1" applyAlignment="1">
      <alignment horizontal="center" vertical="center" wrapText="1"/>
    </xf>
    <xf numFmtId="168" fontId="10" fillId="2" borderId="1" xfId="0" applyNumberFormat="1" applyFont="1" applyFill="1" applyBorder="1" applyAlignment="1">
      <alignment horizontal="center" vertical="center"/>
    </xf>
    <xf numFmtId="0" fontId="18" fillId="7" borderId="1" xfId="32" applyFont="1" applyFill="1" applyBorder="1" applyAlignment="1">
      <alignment horizontal="center" vertical="center" wrapText="1"/>
    </xf>
    <xf numFmtId="0" fontId="12" fillId="3" borderId="4" xfId="32" applyFont="1" applyFill="1" applyBorder="1" applyAlignment="1">
      <alignment horizontal="center" vertical="center" wrapText="1"/>
    </xf>
    <xf numFmtId="0" fontId="12" fillId="3" borderId="2" xfId="32" applyFont="1" applyFill="1" applyBorder="1" applyAlignment="1">
      <alignment horizontal="center" vertical="center" wrapText="1"/>
    </xf>
    <xf numFmtId="0" fontId="12" fillId="3" borderId="3" xfId="32" applyFont="1" applyFill="1" applyBorder="1" applyAlignment="1">
      <alignment horizontal="center" vertical="center" wrapText="1"/>
    </xf>
    <xf numFmtId="0" fontId="9" fillId="0" borderId="1" xfId="32" applyFill="1" applyBorder="1" applyAlignment="1">
      <alignment horizontal="left" vertical="center"/>
    </xf>
    <xf numFmtId="0" fontId="9" fillId="0" borderId="1" xfId="32" applyFont="1" applyFill="1" applyBorder="1" applyAlignment="1">
      <alignment horizontal="left" vertical="center" wrapText="1"/>
    </xf>
    <xf numFmtId="0" fontId="8" fillId="0" borderId="1" xfId="32" applyFont="1" applyFill="1" applyBorder="1" applyAlignment="1">
      <alignment horizontal="left" vertical="center" wrapText="1"/>
    </xf>
    <xf numFmtId="0" fontId="17" fillId="0" borderId="1" xfId="32" applyFont="1" applyFill="1" applyBorder="1" applyAlignment="1">
      <alignment horizontal="left" vertical="center" wrapText="1"/>
    </xf>
    <xf numFmtId="0" fontId="9" fillId="0" borderId="1" xfId="0" applyFont="1" applyFill="1" applyBorder="1" applyAlignment="1">
      <alignment horizontal="left" vertical="center"/>
    </xf>
    <xf numFmtId="2" fontId="9" fillId="0" borderId="1" xfId="0" applyNumberFormat="1" applyFont="1" applyFill="1" applyBorder="1" applyAlignment="1">
      <alignment horizontal="left" vertical="center" wrapText="1"/>
    </xf>
    <xf numFmtId="2" fontId="8" fillId="0" borderId="1" xfId="0" applyNumberFormat="1" applyFont="1" applyFill="1" applyBorder="1" applyAlignment="1">
      <alignment horizontal="justify" vertical="center" wrapText="1"/>
    </xf>
    <xf numFmtId="2" fontId="9" fillId="3" borderId="1" xfId="0" applyNumberFormat="1" applyFont="1" applyFill="1" applyBorder="1" applyAlignment="1">
      <alignment horizontal="justify" vertical="center" wrapText="1"/>
    </xf>
    <xf numFmtId="2" fontId="9" fillId="3" borderId="1" xfId="0" applyNumberFormat="1" applyFont="1" applyFill="1" applyBorder="1" applyAlignment="1">
      <alignment horizontal="left" vertical="center" wrapText="1"/>
    </xf>
    <xf numFmtId="2" fontId="12" fillId="0" borderId="1" xfId="0" applyNumberFormat="1" applyFont="1" applyFill="1" applyBorder="1" applyAlignment="1">
      <alignment horizontal="justify" vertical="center" wrapText="1"/>
    </xf>
    <xf numFmtId="2" fontId="12" fillId="0" borderId="1" xfId="0" applyNumberFormat="1" applyFont="1" applyFill="1" applyBorder="1" applyAlignment="1">
      <alignment horizontal="left" vertical="center" wrapText="1"/>
    </xf>
    <xf numFmtId="0" fontId="12" fillId="2" borderId="1" xfId="0" applyFont="1" applyFill="1" applyBorder="1" applyAlignment="1">
      <alignment horizontal="center" vertical="center" wrapText="1"/>
    </xf>
    <xf numFmtId="0" fontId="8" fillId="0" borderId="1" xfId="0" applyFont="1" applyFill="1" applyBorder="1" applyAlignment="1">
      <alignment horizontal="justify" vertical="center"/>
    </xf>
    <xf numFmtId="0" fontId="8"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9" fillId="3" borderId="4"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wrapText="1"/>
    </xf>
    <xf numFmtId="0" fontId="9" fillId="3" borderId="1" xfId="32" applyFill="1" applyBorder="1" applyAlignment="1">
      <alignment horizontal="left" vertical="center" wrapText="1"/>
    </xf>
    <xf numFmtId="0" fontId="23" fillId="0" borderId="1" xfId="32" applyFont="1" applyFill="1" applyBorder="1" applyAlignment="1">
      <alignment horizontal="left" vertical="top" wrapText="1"/>
    </xf>
    <xf numFmtId="0" fontId="35" fillId="13" borderId="1" xfId="0" applyFont="1" applyFill="1" applyBorder="1" applyAlignment="1">
      <alignment horizontal="center" vertical="center" wrapText="1"/>
    </xf>
    <xf numFmtId="0" fontId="36" fillId="0" borderId="0" xfId="0" applyFont="1" applyAlignment="1">
      <alignment horizontal="center"/>
    </xf>
    <xf numFmtId="0" fontId="12" fillId="0" borderId="1" xfId="0" applyFont="1" applyBorder="1" applyAlignment="1">
      <alignment horizontal="center" vertical="center"/>
    </xf>
    <xf numFmtId="49" fontId="12" fillId="0" borderId="1" xfId="0" applyNumberFormat="1" applyFont="1" applyBorder="1" applyAlignment="1">
      <alignment horizontal="center" vertical="center"/>
    </xf>
    <xf numFmtId="3" fontId="12" fillId="0" borderId="1" xfId="0" applyNumberFormat="1" applyFont="1" applyBorder="1" applyAlignment="1">
      <alignment horizontal="center" vertical="center"/>
    </xf>
    <xf numFmtId="0" fontId="12" fillId="0" borderId="1" xfId="0" applyFont="1" applyFill="1" applyBorder="1" applyAlignment="1">
      <alignment horizontal="center" vertical="center"/>
    </xf>
    <xf numFmtId="182" fontId="9" fillId="0" borderId="1" xfId="17" applyNumberFormat="1" applyFont="1" applyFill="1" applyBorder="1" applyAlignment="1">
      <alignment horizontal="center" vertical="center"/>
    </xf>
    <xf numFmtId="178" fontId="9" fillId="4" borderId="1" xfId="0" applyNumberFormat="1" applyFont="1" applyFill="1" applyBorder="1" applyAlignment="1">
      <alignment horizontal="center" vertical="center"/>
    </xf>
    <xf numFmtId="0" fontId="9" fillId="3" borderId="1" xfId="0" applyFont="1" applyFill="1" applyBorder="1" applyAlignment="1">
      <alignment horizontal="left" vertical="center" wrapText="1"/>
    </xf>
    <xf numFmtId="182" fontId="9" fillId="3" borderId="1" xfId="17" applyNumberFormat="1" applyFont="1" applyFill="1" applyBorder="1" applyAlignment="1">
      <alignment horizontal="center" vertical="center"/>
    </xf>
    <xf numFmtId="179" fontId="9" fillId="4" borderId="1" xfId="0" applyNumberFormat="1" applyFont="1" applyFill="1" applyBorder="1" applyAlignment="1">
      <alignment horizontal="center" vertical="center"/>
    </xf>
    <xf numFmtId="178" fontId="12" fillId="4" borderId="1" xfId="0" applyNumberFormat="1" applyFont="1" applyFill="1" applyBorder="1" applyAlignment="1">
      <alignment horizontal="center" vertical="center"/>
    </xf>
    <xf numFmtId="0" fontId="18" fillId="6" borderId="1" xfId="0" applyFont="1" applyFill="1" applyBorder="1" applyAlignment="1">
      <alignment horizontal="left" vertical="center"/>
    </xf>
    <xf numFmtId="0" fontId="12" fillId="3" borderId="1"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2" fillId="3" borderId="1" xfId="0" applyFont="1" applyFill="1" applyBorder="1" applyAlignment="1">
      <alignment horizontal="left" vertical="center" wrapText="1"/>
    </xf>
    <xf numFmtId="0" fontId="12" fillId="2" borderId="1" xfId="0" applyFont="1" applyFill="1" applyBorder="1" applyAlignment="1">
      <alignment horizontal="justify" vertical="center" wrapText="1"/>
    </xf>
    <xf numFmtId="0" fontId="12"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2" fillId="0" borderId="1" xfId="0" applyFont="1" applyFill="1" applyBorder="1" applyAlignment="1">
      <alignment horizontal="justify" vertical="center"/>
    </xf>
    <xf numFmtId="0" fontId="9" fillId="0" borderId="1" xfId="0" applyFont="1" applyFill="1" applyBorder="1" applyAlignment="1">
      <alignment horizontal="left" vertical="center" wrapText="1"/>
    </xf>
    <xf numFmtId="0" fontId="9" fillId="0" borderId="1" xfId="0" applyFont="1" applyFill="1" applyBorder="1" applyAlignment="1">
      <alignment horizontal="justify" vertical="center"/>
    </xf>
    <xf numFmtId="0" fontId="9" fillId="0" borderId="1" xfId="0" applyFont="1" applyBorder="1" applyAlignment="1">
      <alignment horizontal="left" vertical="center" wrapText="1"/>
    </xf>
    <xf numFmtId="0" fontId="9" fillId="0" borderId="4"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12" fillId="0" borderId="1" xfId="32" applyFont="1" applyFill="1" applyBorder="1" applyAlignment="1">
      <alignment horizontal="center" vertical="center" wrapText="1"/>
    </xf>
    <xf numFmtId="0" fontId="12" fillId="0" borderId="0" xfId="0" applyFont="1" applyAlignment="1">
      <alignment horizontal="center"/>
    </xf>
    <xf numFmtId="0" fontId="28" fillId="13" borderId="10" xfId="0" applyFont="1" applyFill="1" applyBorder="1" applyAlignment="1">
      <alignment horizontal="left" vertical="center" wrapText="1"/>
    </xf>
    <xf numFmtId="0" fontId="28" fillId="13" borderId="11" xfId="0" applyFont="1" applyFill="1" applyBorder="1" applyAlignment="1">
      <alignment horizontal="left" vertical="center" wrapText="1"/>
    </xf>
    <xf numFmtId="0" fontId="31" fillId="3" borderId="0" xfId="47" applyFont="1" applyFill="1" applyAlignment="1">
      <alignment horizontal="center" vertical="center" wrapText="1"/>
    </xf>
    <xf numFmtId="0" fontId="12" fillId="0" borderId="1" xfId="47" applyFont="1" applyBorder="1" applyAlignment="1">
      <alignment horizontal="center" vertical="center" wrapText="1"/>
    </xf>
    <xf numFmtId="0" fontId="9" fillId="2" borderId="1" xfId="47" applyFill="1" applyBorder="1" applyAlignment="1">
      <alignment horizontal="left" vertical="center" wrapText="1"/>
    </xf>
    <xf numFmtId="0" fontId="12" fillId="2" borderId="1" xfId="47" applyFont="1" applyFill="1" applyBorder="1" applyAlignment="1">
      <alignment horizontal="center" vertical="center" wrapText="1"/>
    </xf>
    <xf numFmtId="0" fontId="18" fillId="7" borderId="4" xfId="32" applyFont="1" applyFill="1" applyBorder="1" applyAlignment="1">
      <alignment horizontal="center" vertical="center" wrapText="1"/>
    </xf>
    <xf numFmtId="0" fontId="18" fillId="7" borderId="2" xfId="32" applyFont="1" applyFill="1" applyBorder="1" applyAlignment="1">
      <alignment horizontal="center" vertical="center" wrapText="1"/>
    </xf>
    <xf numFmtId="0" fontId="18" fillId="7" borderId="3" xfId="32" applyFont="1" applyFill="1" applyBorder="1" applyAlignment="1">
      <alignment horizontal="center" vertical="center" wrapText="1"/>
    </xf>
    <xf numFmtId="0" fontId="9" fillId="5" borderId="5" xfId="3" applyNumberFormat="1" applyFill="1" applyBorder="1" applyAlignment="1" applyProtection="1">
      <alignment horizontal="center" vertical="center"/>
    </xf>
    <xf numFmtId="0" fontId="9" fillId="5" borderId="7" xfId="3" applyNumberFormat="1" applyFill="1" applyBorder="1" applyAlignment="1" applyProtection="1">
      <alignment horizontal="center" vertical="center"/>
    </xf>
    <xf numFmtId="0" fontId="9" fillId="5" borderId="6" xfId="3" applyNumberFormat="1" applyFill="1" applyBorder="1" applyAlignment="1" applyProtection="1">
      <alignment horizontal="center" vertical="center"/>
    </xf>
    <xf numFmtId="0" fontId="12" fillId="0" borderId="1" xfId="32" applyFont="1" applyFill="1" applyBorder="1" applyAlignment="1">
      <alignment horizontal="left" vertical="center" wrapText="1"/>
    </xf>
    <xf numFmtId="0" fontId="12" fillId="2" borderId="1" xfId="47" applyFont="1" applyFill="1" applyBorder="1" applyAlignment="1">
      <alignment horizontal="center" vertical="center"/>
    </xf>
    <xf numFmtId="0" fontId="12" fillId="0" borderId="4" xfId="32" applyFont="1" applyFill="1" applyBorder="1" applyAlignment="1">
      <alignment horizontal="left" vertical="center" wrapText="1"/>
    </xf>
    <xf numFmtId="0" fontId="12" fillId="0" borderId="2" xfId="32" applyFont="1" applyFill="1" applyBorder="1" applyAlignment="1">
      <alignment horizontal="left" vertical="center" wrapText="1"/>
    </xf>
    <xf numFmtId="0" fontId="12" fillId="0" borderId="3" xfId="32" applyFont="1" applyFill="1" applyBorder="1" applyAlignment="1">
      <alignment horizontal="left" vertical="center" wrapText="1"/>
    </xf>
    <xf numFmtId="0" fontId="9" fillId="2" borderId="1" xfId="47" applyFill="1" applyBorder="1" applyAlignment="1">
      <alignment horizontal="center" vertical="center"/>
    </xf>
    <xf numFmtId="3" fontId="18" fillId="6" borderId="1" xfId="47" applyNumberFormat="1" applyFont="1" applyFill="1" applyBorder="1" applyAlignment="1">
      <alignment horizontal="center" vertical="center" wrapText="1"/>
    </xf>
    <xf numFmtId="0" fontId="18" fillId="6" borderId="1" xfId="47" applyFont="1" applyFill="1" applyBorder="1" applyAlignment="1">
      <alignment horizontal="center" vertical="center"/>
    </xf>
    <xf numFmtId="182" fontId="12" fillId="2" borderId="1" xfId="17" applyNumberFormat="1" applyFont="1" applyFill="1" applyBorder="1" applyAlignment="1">
      <alignment horizontal="center" vertical="center" wrapText="1"/>
    </xf>
    <xf numFmtId="0" fontId="9" fillId="2" borderId="1" xfId="47" applyFill="1" applyBorder="1" applyAlignment="1">
      <alignment horizontal="justify" vertical="center" wrapText="1"/>
    </xf>
    <xf numFmtId="182" fontId="9" fillId="8" borderId="5" xfId="17" applyNumberFormat="1" applyFont="1" applyFill="1" applyBorder="1" applyAlignment="1">
      <alignment horizontal="center" vertical="center" wrapText="1"/>
    </xf>
    <xf numFmtId="182" fontId="9" fillId="8" borderId="7" xfId="17" applyNumberFormat="1" applyFont="1" applyFill="1" applyBorder="1" applyAlignment="1">
      <alignment horizontal="center" vertical="center" wrapText="1"/>
    </xf>
    <xf numFmtId="182" fontId="9" fillId="8" borderId="6" xfId="17" applyNumberFormat="1" applyFont="1" applyFill="1" applyBorder="1" applyAlignment="1">
      <alignment horizontal="center" vertical="center" wrapText="1"/>
    </xf>
    <xf numFmtId="4" fontId="9" fillId="5" borderId="5" xfId="47" applyNumberFormat="1" applyFill="1" applyBorder="1" applyAlignment="1">
      <alignment horizontal="center" vertical="center"/>
    </xf>
    <xf numFmtId="4" fontId="9" fillId="5" borderId="7" xfId="47" applyNumberFormat="1" applyFill="1" applyBorder="1" applyAlignment="1">
      <alignment horizontal="center" vertical="center"/>
    </xf>
    <xf numFmtId="4" fontId="9" fillId="5" borderId="6" xfId="47" applyNumberFormat="1" applyFill="1" applyBorder="1" applyAlignment="1">
      <alignment horizontal="center" vertical="center"/>
    </xf>
    <xf numFmtId="0" fontId="9" fillId="3" borderId="2" xfId="0" applyFont="1" applyFill="1" applyBorder="1" applyAlignment="1">
      <alignment horizontal="justify" vertical="center" wrapText="1"/>
    </xf>
    <xf numFmtId="0" fontId="9" fillId="3" borderId="2" xfId="0" applyFont="1" applyFill="1" applyBorder="1" applyAlignment="1">
      <alignment horizontal="center" vertical="center" wrapText="1"/>
    </xf>
    <xf numFmtId="0" fontId="31" fillId="0" borderId="33" xfId="47" applyFont="1" applyBorder="1" applyAlignment="1">
      <alignment horizontal="center" vertical="center" wrapText="1"/>
    </xf>
    <xf numFmtId="0" fontId="31" fillId="0" borderId="0" xfId="47" applyFont="1" applyAlignment="1">
      <alignment horizontal="center" vertical="center" wrapText="1"/>
    </xf>
    <xf numFmtId="3" fontId="12" fillId="3"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176" fontId="12" fillId="4" borderId="1" xfId="0" applyNumberFormat="1" applyFont="1" applyFill="1" applyBorder="1" applyAlignment="1">
      <alignment horizontal="center" vertical="center" wrapText="1"/>
    </xf>
    <xf numFmtId="0" fontId="17" fillId="0" borderId="1" xfId="0" applyFont="1" applyFill="1" applyBorder="1" applyAlignment="1">
      <alignment horizontal="justify" vertical="center" wrapText="1"/>
    </xf>
    <xf numFmtId="0" fontId="16"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175" fontId="12" fillId="4" borderId="1" xfId="0" applyNumberFormat="1" applyFont="1" applyFill="1" applyBorder="1" applyAlignment="1">
      <alignment horizontal="center" vertical="center" wrapText="1"/>
    </xf>
    <xf numFmtId="175" fontId="12" fillId="0" borderId="1" xfId="0" applyNumberFormat="1" applyFont="1" applyFill="1" applyBorder="1" applyAlignment="1">
      <alignment horizontal="center" vertical="center" wrapText="1"/>
    </xf>
    <xf numFmtId="0" fontId="12" fillId="0" borderId="1" xfId="0" applyFont="1" applyFill="1" applyBorder="1" applyAlignment="1">
      <alignment horizontal="left" vertical="center" wrapText="1"/>
    </xf>
    <xf numFmtId="175" fontId="12" fillId="0" borderId="5" xfId="0" applyNumberFormat="1" applyFont="1" applyFill="1" applyBorder="1" applyAlignment="1">
      <alignment vertical="center" wrapText="1"/>
    </xf>
    <xf numFmtId="175" fontId="12" fillId="0" borderId="7" xfId="0" applyNumberFormat="1" applyFont="1" applyFill="1" applyBorder="1" applyAlignment="1">
      <alignment vertical="center" wrapText="1"/>
    </xf>
    <xf numFmtId="175" fontId="12" fillId="0" borderId="6" xfId="0" applyNumberFormat="1" applyFont="1" applyFill="1" applyBorder="1" applyAlignment="1">
      <alignment vertical="center" wrapText="1"/>
    </xf>
    <xf numFmtId="0" fontId="18" fillId="7" borderId="1" xfId="0" applyFont="1" applyFill="1" applyBorder="1" applyAlignment="1">
      <alignment horizontal="center" vertical="center"/>
    </xf>
    <xf numFmtId="3" fontId="9" fillId="2" borderId="1" xfId="47" applyNumberFormat="1" applyFill="1" applyBorder="1" applyAlignment="1">
      <alignment horizontal="center" vertical="center"/>
    </xf>
    <xf numFmtId="0" fontId="9" fillId="3" borderId="1" xfId="0" applyFont="1" applyFill="1" applyBorder="1" applyAlignment="1">
      <alignment vertical="center" wrapText="1"/>
    </xf>
    <xf numFmtId="0" fontId="9" fillId="3" borderId="1" xfId="0" applyFont="1" applyFill="1" applyBorder="1" applyAlignment="1">
      <alignment horizontal="justify" vertical="center" wrapText="1"/>
    </xf>
    <xf numFmtId="0" fontId="12" fillId="2" borderId="1" xfId="0" applyFont="1" applyFill="1" applyBorder="1" applyAlignment="1">
      <alignment horizontal="center" vertical="center"/>
    </xf>
    <xf numFmtId="0" fontId="9" fillId="0" borderId="1" xfId="0" applyFont="1" applyBorder="1" applyAlignment="1">
      <alignment horizontal="justify" vertical="center"/>
    </xf>
    <xf numFmtId="0" fontId="0" fillId="0" borderId="4"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3" fontId="12" fillId="4" borderId="1" xfId="13" applyNumberFormat="1" applyFont="1" applyFill="1" applyBorder="1" applyAlignment="1">
      <alignment horizontal="center" vertical="center"/>
    </xf>
    <xf numFmtId="0" fontId="12" fillId="4" borderId="1" xfId="0" applyFont="1" applyFill="1" applyBorder="1" applyAlignment="1">
      <alignment horizontal="center" vertical="center"/>
    </xf>
    <xf numFmtId="0" fontId="9" fillId="3" borderId="1" xfId="0" applyFont="1" applyFill="1" applyBorder="1" applyAlignment="1">
      <alignment horizontal="center" vertical="center" wrapText="1"/>
    </xf>
    <xf numFmtId="182" fontId="12" fillId="0" borderId="1" xfId="17" applyNumberFormat="1" applyFont="1" applyFill="1" applyBorder="1" applyAlignment="1">
      <alignment horizontal="center" vertical="center"/>
    </xf>
    <xf numFmtId="181" fontId="9" fillId="4" borderId="1" xfId="11" applyNumberFormat="1" applyFont="1" applyFill="1" applyBorder="1" applyAlignment="1">
      <alignment horizontal="center" vertical="center"/>
    </xf>
    <xf numFmtId="0" fontId="9" fillId="4" borderId="1" xfId="0" applyFont="1" applyFill="1" applyBorder="1" applyAlignment="1">
      <alignment horizontal="center" vertical="center" wrapText="1"/>
    </xf>
    <xf numFmtId="182" fontId="12" fillId="0" borderId="5" xfId="17" applyNumberFormat="1" applyFont="1" applyFill="1" applyBorder="1" applyAlignment="1">
      <alignment horizontal="center" vertical="center"/>
    </xf>
    <xf numFmtId="182" fontId="12" fillId="0" borderId="7" xfId="17" applyNumberFormat="1" applyFont="1" applyFill="1" applyBorder="1" applyAlignment="1">
      <alignment horizontal="center" vertical="center"/>
    </xf>
    <xf numFmtId="182" fontId="12" fillId="0" borderId="6" xfId="17" applyNumberFormat="1" applyFont="1" applyFill="1" applyBorder="1" applyAlignment="1">
      <alignment horizontal="center" vertical="center"/>
    </xf>
    <xf numFmtId="0" fontId="19" fillId="7" borderId="1" xfId="47" applyFont="1" applyFill="1" applyBorder="1" applyAlignment="1">
      <alignment horizontal="center" vertical="center" wrapText="1"/>
    </xf>
    <xf numFmtId="0" fontId="19" fillId="7" borderId="1" xfId="47" applyFont="1" applyFill="1" applyBorder="1" applyAlignment="1">
      <alignment horizontal="center" vertical="center"/>
    </xf>
    <xf numFmtId="0" fontId="9" fillId="0" borderId="1" xfId="0" applyFont="1" applyFill="1" applyBorder="1" applyAlignment="1">
      <alignment vertical="center" wrapText="1"/>
    </xf>
    <xf numFmtId="0" fontId="18" fillId="9" borderId="1" xfId="47" applyFont="1" applyFill="1" applyBorder="1" applyAlignment="1">
      <alignment horizontal="center" vertical="center" wrapText="1"/>
    </xf>
    <xf numFmtId="3" fontId="9" fillId="2" borderId="1" xfId="47" applyNumberFormat="1" applyFill="1" applyBorder="1" applyAlignment="1">
      <alignment horizontal="center" vertical="center" wrapText="1"/>
    </xf>
    <xf numFmtId="175" fontId="9" fillId="2" borderId="1" xfId="47" applyNumberFormat="1" applyFill="1" applyBorder="1" applyAlignment="1">
      <alignment horizontal="center" vertical="center" wrapText="1"/>
    </xf>
    <xf numFmtId="0" fontId="9" fillId="0" borderId="1" xfId="47" applyBorder="1" applyAlignment="1">
      <alignment horizontal="center" vertical="center"/>
    </xf>
    <xf numFmtId="173" fontId="12" fillId="2" borderId="1" xfId="47" applyNumberFormat="1" applyFont="1" applyFill="1" applyBorder="1" applyAlignment="1">
      <alignment horizontal="right" vertical="center"/>
    </xf>
    <xf numFmtId="0" fontId="12" fillId="3" borderId="1" xfId="0" applyFont="1" applyFill="1" applyBorder="1" applyAlignment="1">
      <alignment horizontal="justify" vertical="center" wrapText="1"/>
    </xf>
    <xf numFmtId="0" fontId="6" fillId="3" borderId="4" xfId="34" applyFont="1" applyFill="1" applyBorder="1" applyAlignment="1">
      <alignment horizontal="left" vertical="center" wrapText="1"/>
    </xf>
    <xf numFmtId="0" fontId="6" fillId="3" borderId="2" xfId="34" applyFont="1" applyFill="1" applyBorder="1" applyAlignment="1">
      <alignment horizontal="left" vertical="center" wrapText="1"/>
    </xf>
    <xf numFmtId="0" fontId="6" fillId="3" borderId="3" xfId="34"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10" borderId="8" xfId="43" applyFont="1" applyFill="1" applyBorder="1" applyAlignment="1">
      <alignment horizontal="center" wrapText="1"/>
    </xf>
    <xf numFmtId="0" fontId="28" fillId="13" borderId="28" xfId="0" applyFont="1" applyFill="1" applyBorder="1" applyAlignment="1">
      <alignment horizontal="center" vertical="center" wrapText="1"/>
    </xf>
    <xf numFmtId="0" fontId="28" fillId="13" borderId="29" xfId="0" applyFont="1" applyFill="1" applyBorder="1" applyAlignment="1">
      <alignment horizontal="center" vertical="center" wrapText="1"/>
    </xf>
    <xf numFmtId="0" fontId="28" fillId="0" borderId="17" xfId="0" applyFont="1" applyBorder="1" applyAlignment="1">
      <alignment horizontal="center" vertical="center"/>
    </xf>
    <xf numFmtId="0" fontId="28" fillId="0" borderId="20" xfId="0" applyFont="1" applyBorder="1" applyAlignment="1">
      <alignment horizontal="center" vertical="center"/>
    </xf>
    <xf numFmtId="0" fontId="28" fillId="0" borderId="22" xfId="0" applyFont="1" applyBorder="1" applyAlignment="1">
      <alignment horizontal="center" vertical="center"/>
    </xf>
    <xf numFmtId="175" fontId="27" fillId="0" borderId="19" xfId="0" applyNumberFormat="1" applyFont="1" applyBorder="1" applyAlignment="1">
      <alignment horizontal="right" vertical="center"/>
    </xf>
    <xf numFmtId="175" fontId="27" fillId="0" borderId="21" xfId="0" applyNumberFormat="1" applyFont="1" applyBorder="1" applyAlignment="1">
      <alignment horizontal="right" vertical="center"/>
    </xf>
    <xf numFmtId="175" fontId="27" fillId="0" borderId="24" xfId="0" applyNumberFormat="1" applyFont="1" applyBorder="1" applyAlignment="1">
      <alignment horizontal="right" vertical="center"/>
    </xf>
    <xf numFmtId="0" fontId="28" fillId="0" borderId="17"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22" xfId="0" applyFont="1" applyBorder="1" applyAlignment="1">
      <alignment horizontal="center" vertical="center" wrapText="1"/>
    </xf>
    <xf numFmtId="175" fontId="29" fillId="0" borderId="25" xfId="0" applyNumberFormat="1" applyFont="1" applyBorder="1" applyAlignment="1">
      <alignment horizontal="right" vertical="center"/>
    </xf>
    <xf numFmtId="175" fontId="29" fillId="0" borderId="26" xfId="0" applyNumberFormat="1" applyFont="1" applyBorder="1" applyAlignment="1">
      <alignment horizontal="right" vertical="center"/>
    </xf>
    <xf numFmtId="175" fontId="29" fillId="0" borderId="27" xfId="0" applyNumberFormat="1" applyFont="1" applyBorder="1" applyAlignment="1">
      <alignment horizontal="right" vertical="center"/>
    </xf>
    <xf numFmtId="175" fontId="29" fillId="0" borderId="19" xfId="0" applyNumberFormat="1" applyFont="1" applyBorder="1" applyAlignment="1">
      <alignment horizontal="right" vertical="center"/>
    </xf>
    <xf numFmtId="175" fontId="29" fillId="0" borderId="21" xfId="0" applyNumberFormat="1" applyFont="1" applyBorder="1" applyAlignment="1">
      <alignment horizontal="right" vertical="center"/>
    </xf>
    <xf numFmtId="175" fontId="29" fillId="0" borderId="24" xfId="0" applyNumberFormat="1" applyFont="1" applyBorder="1" applyAlignment="1">
      <alignment horizontal="right" vertical="center"/>
    </xf>
    <xf numFmtId="0" fontId="23" fillId="0" borderId="17" xfId="0" applyFont="1" applyBorder="1" applyAlignment="1">
      <alignment horizontal="center" vertical="center"/>
    </xf>
    <xf numFmtId="0" fontId="23" fillId="0" borderId="20" xfId="0" applyFont="1" applyBorder="1" applyAlignment="1">
      <alignment horizontal="center" vertical="center"/>
    </xf>
    <xf numFmtId="0" fontId="23" fillId="0" borderId="22" xfId="0" applyFont="1" applyBorder="1" applyAlignment="1">
      <alignment horizontal="center" vertical="center"/>
    </xf>
    <xf numFmtId="0" fontId="9" fillId="2" borderId="5" xfId="47" applyFill="1" applyBorder="1" applyAlignment="1">
      <alignment horizontal="justify" vertical="center" wrapText="1"/>
    </xf>
    <xf numFmtId="0" fontId="9" fillId="2" borderId="7" xfId="47" applyFill="1" applyBorder="1" applyAlignment="1">
      <alignment horizontal="justify" vertical="center" wrapText="1"/>
    </xf>
    <xf numFmtId="0" fontId="9" fillId="2" borderId="6" xfId="47" applyFill="1" applyBorder="1" applyAlignment="1">
      <alignment horizontal="justify" vertical="center" wrapText="1"/>
    </xf>
    <xf numFmtId="182" fontId="12" fillId="2" borderId="5" xfId="17" applyNumberFormat="1" applyFont="1" applyFill="1" applyBorder="1" applyAlignment="1">
      <alignment horizontal="center" vertical="center" wrapText="1"/>
    </xf>
    <xf numFmtId="182" fontId="12" fillId="2" borderId="7" xfId="17" applyNumberFormat="1" applyFont="1" applyFill="1" applyBorder="1" applyAlignment="1">
      <alignment horizontal="center" vertical="center" wrapText="1"/>
    </xf>
    <xf numFmtId="182" fontId="12" fillId="2" borderId="6" xfId="17" applyNumberFormat="1" applyFont="1" applyFill="1" applyBorder="1" applyAlignment="1">
      <alignment horizontal="center" vertical="center" wrapText="1"/>
    </xf>
    <xf numFmtId="182" fontId="9" fillId="0" borderId="5" xfId="17" applyNumberFormat="1" applyFont="1" applyFill="1" applyBorder="1" applyAlignment="1">
      <alignment horizontal="center" vertical="center" wrapText="1"/>
    </xf>
    <xf numFmtId="182" fontId="9" fillId="0" borderId="7" xfId="17" applyNumberFormat="1" applyFont="1" applyFill="1" applyBorder="1" applyAlignment="1">
      <alignment horizontal="center" vertical="center" wrapText="1"/>
    </xf>
    <xf numFmtId="182" fontId="9" fillId="0" borderId="6" xfId="17" applyNumberFormat="1" applyFont="1" applyFill="1" applyBorder="1" applyAlignment="1">
      <alignment horizontal="center" vertical="center" wrapText="1"/>
    </xf>
  </cellXfs>
  <cellStyles count="150">
    <cellStyle name="Estilo 1" xfId="1"/>
    <cellStyle name="Estilo 1 2" xfId="113"/>
    <cellStyle name="Euro" xfId="2"/>
    <cellStyle name="Euro 2" xfId="114"/>
    <cellStyle name="Millares [0] 2" xfId="128"/>
    <cellStyle name="Millares [0] 2 2" xfId="145"/>
    <cellStyle name="Millares [0]_A FORMATO" xfId="3"/>
    <cellStyle name="Millares 10" xfId="4"/>
    <cellStyle name="Millares 10 2" xfId="52"/>
    <cellStyle name="Millares 10 2 2" xfId="70"/>
    <cellStyle name="Millares 10 2 2 2" xfId="97"/>
    <cellStyle name="Millares 10 2 3" xfId="84"/>
    <cellStyle name="Millares 11" xfId="5"/>
    <cellStyle name="Millares 11 2" xfId="53"/>
    <cellStyle name="Millares 11 2 2" xfId="71"/>
    <cellStyle name="Millares 11 2 2 2" xfId="98"/>
    <cellStyle name="Millares 11 2 3" xfId="85"/>
    <cellStyle name="Millares 12" xfId="6"/>
    <cellStyle name="Millares 12 2" xfId="54"/>
    <cellStyle name="Millares 12 2 2" xfId="72"/>
    <cellStyle name="Millares 12 2 2 2" xfId="99"/>
    <cellStyle name="Millares 12 2 3" xfId="86"/>
    <cellStyle name="Millares 13" xfId="68"/>
    <cellStyle name="Millares 13 2" xfId="95"/>
    <cellStyle name="Millares 14" xfId="82"/>
    <cellStyle name="Millares 15" xfId="111"/>
    <cellStyle name="Millares 16" xfId="106"/>
    <cellStyle name="Millares 2" xfId="7"/>
    <cellStyle name="Millares 2 2" xfId="8"/>
    <cellStyle name="Millares 3" xfId="9"/>
    <cellStyle name="Millares 3 2" xfId="115"/>
    <cellStyle name="Millares 4" xfId="10"/>
    <cellStyle name="Millares 4 2" xfId="116"/>
    <cellStyle name="Millares 5" xfId="11"/>
    <cellStyle name="Millares 5 2" xfId="55"/>
    <cellStyle name="Millares 5 2 2" xfId="73"/>
    <cellStyle name="Millares 5 2 2 2" xfId="100"/>
    <cellStyle name="Millares 5 2 2 3" xfId="139"/>
    <cellStyle name="Millares 5 2 3" xfId="87"/>
    <cellStyle name="Millares 5 3" xfId="133"/>
    <cellStyle name="Millares 6" xfId="12"/>
    <cellStyle name="Millares 7" xfId="13"/>
    <cellStyle name="Millares 7 2" xfId="14"/>
    <cellStyle name="Millares 7 2 2" xfId="143"/>
    <cellStyle name="Millares 7 2 3" xfId="127"/>
    <cellStyle name="Millares 7 3" xfId="137"/>
    <cellStyle name="Millares 7 4" xfId="110"/>
    <cellStyle name="Millares 8" xfId="15"/>
    <cellStyle name="Millares 8 2" xfId="56"/>
    <cellStyle name="Millares 8 2 2" xfId="74"/>
    <cellStyle name="Millares 8 2 2 2" xfId="101"/>
    <cellStyle name="Millares 8 2 3" xfId="88"/>
    <cellStyle name="Millares 8 2 4" xfId="144"/>
    <cellStyle name="Millares 9" xfId="16"/>
    <cellStyle name="Millares 9 2" xfId="57"/>
    <cellStyle name="Millares 9 2 2" xfId="75"/>
    <cellStyle name="Millares 9 2 2 2" xfId="102"/>
    <cellStyle name="Millares 9 2 3" xfId="89"/>
    <cellStyle name="Millares 9 3" xfId="138"/>
    <cellStyle name="Moneda" xfId="17" builtinId="4"/>
    <cellStyle name="Moneda [0] 2" xfId="64"/>
    <cellStyle name="Moneda 10" xfId="112"/>
    <cellStyle name="Moneda 11" xfId="105"/>
    <cellStyle name="Moneda 2" xfId="18"/>
    <cellStyle name="Moneda 2 2" xfId="117"/>
    <cellStyle name="Moneda 3" xfId="19"/>
    <cellStyle name="Moneda 3 2" xfId="118"/>
    <cellStyle name="Moneda 4" xfId="20"/>
    <cellStyle name="Moneda 4 2" xfId="21"/>
    <cellStyle name="Moneda 4 2 2" xfId="22"/>
    <cellStyle name="Moneda 4 2 2 2" xfId="140"/>
    <cellStyle name="Moneda 4 2 3" xfId="119"/>
    <cellStyle name="Moneda 4 3" xfId="65"/>
    <cellStyle name="Moneda 4 3 2" xfId="92"/>
    <cellStyle name="Moneda 4 3 3" xfId="134"/>
    <cellStyle name="Moneda 5" xfId="23"/>
    <cellStyle name="Moneda 5 2" xfId="24"/>
    <cellStyle name="Moneda 5 2 2" xfId="25"/>
    <cellStyle name="Moneda 5 3" xfId="26"/>
    <cellStyle name="Moneda 6" xfId="27"/>
    <cellStyle name="Moneda 6 2" xfId="28"/>
    <cellStyle name="Moneda 7" xfId="29"/>
    <cellStyle name="Moneda 7 2" xfId="132"/>
    <cellStyle name="Moneda 8" xfId="58"/>
    <cellStyle name="Moneda 8 2" xfId="147"/>
    <cellStyle name="Moneda 9" xfId="79"/>
    <cellStyle name="Normal" xfId="0" builtinId="0"/>
    <cellStyle name="Normal 10" xfId="50"/>
    <cellStyle name="Normal 10 2" xfId="131"/>
    <cellStyle name="Normal 11" xfId="51"/>
    <cellStyle name="Normal 11 2" xfId="69"/>
    <cellStyle name="Normal 11 2 2" xfId="96"/>
    <cellStyle name="Normal 11 3" xfId="83"/>
    <cellStyle name="Normal 11 4" xfId="146"/>
    <cellStyle name="Normal 12" xfId="63"/>
    <cellStyle name="Normal 13" xfId="78"/>
    <cellStyle name="Normal 2" xfId="30"/>
    <cellStyle name="Normal 2 15" xfId="148"/>
    <cellStyle name="Normal 2 2" xfId="31"/>
    <cellStyle name="Normal 2 2 2" xfId="120"/>
    <cellStyle name="Normal 2 2 2 14" xfId="149"/>
    <cellStyle name="Normal 2 3" xfId="108"/>
    <cellStyle name="Normal 3" xfId="32"/>
    <cellStyle name="Normal 3 2" xfId="33"/>
    <cellStyle name="Normal 3 2 2" xfId="130"/>
    <cellStyle name="Normal 3 3" xfId="59"/>
    <cellStyle name="Normal 3 43" xfId="34"/>
    <cellStyle name="Normal 4" xfId="35"/>
    <cellStyle name="Normal 4 2" xfId="36"/>
    <cellStyle name="Normal 4 2 2" xfId="122"/>
    <cellStyle name="Normal 4 3" xfId="121"/>
    <cellStyle name="Normal 5" xfId="37"/>
    <cellStyle name="Normal 5 2" xfId="60"/>
    <cellStyle name="Normal 5 2 2" xfId="76"/>
    <cellStyle name="Normal 5 2 2 2" xfId="103"/>
    <cellStyle name="Normal 5 2 2 3" xfId="141"/>
    <cellStyle name="Normal 5 2 3" xfId="90"/>
    <cellStyle name="Normal 5 2 4" xfId="123"/>
    <cellStyle name="Normal 5 3" xfId="66"/>
    <cellStyle name="Normal 5 3 2" xfId="93"/>
    <cellStyle name="Normal 5 3 3" xfId="135"/>
    <cellStyle name="Normal 5 4" xfId="80"/>
    <cellStyle name="Normal 5 5" xfId="107"/>
    <cellStyle name="Normal 6" xfId="38"/>
    <cellStyle name="Normal 6 2" xfId="124"/>
    <cellStyle name="Normal 7" xfId="39"/>
    <cellStyle name="Normal 7 2" xfId="129"/>
    <cellStyle name="Normal 7 5" xfId="40"/>
    <cellStyle name="Normal 7 5 2" xfId="61"/>
    <cellStyle name="Normal 7 5 2 2" xfId="77"/>
    <cellStyle name="Normal 7 5 2 2 2" xfId="104"/>
    <cellStyle name="Normal 7 5 2 3" xfId="91"/>
    <cellStyle name="Normal 7 5 3" xfId="67"/>
    <cellStyle name="Normal 7 5 3 2" xfId="94"/>
    <cellStyle name="Normal 7 5 4" xfId="81"/>
    <cellStyle name="Normal 8" xfId="41"/>
    <cellStyle name="Normal 8 2" xfId="42"/>
    <cellStyle name="Normal 8 2 2" xfId="142"/>
    <cellStyle name="Normal 8 2 3" xfId="126"/>
    <cellStyle name="Normal 8 3" xfId="43"/>
    <cellStyle name="Normal 8 4" xfId="62"/>
    <cellStyle name="Normal 8 4 2" xfId="136"/>
    <cellStyle name="Normal 8 5" xfId="109"/>
    <cellStyle name="Normal 9" xfId="44"/>
    <cellStyle name="Normal_Libro2" xfId="45"/>
    <cellStyle name="Normal_RC SERVIDORES PUBLICOS TELEPACIFICO MAPFRE" xfId="46"/>
    <cellStyle name="Normal_RESUMEN DE SEGUROS TELEPACIFICO JUNIO" xfId="47"/>
    <cellStyle name="Porcentaje 2" xfId="48"/>
    <cellStyle name="Porcentual 2" xfId="49"/>
    <cellStyle name="Porcentual 2 2" xfId="1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P153"/>
  <sheetViews>
    <sheetView zoomScale="85" zoomScaleNormal="85" zoomScaleSheetLayoutView="90" workbookViewId="0">
      <selection sqref="A1:D1"/>
    </sheetView>
  </sheetViews>
  <sheetFormatPr baseColWidth="10" defaultColWidth="11.42578125" defaultRowHeight="12.75" x14ac:dyDescent="0.2"/>
  <cols>
    <col min="1" max="1" width="64.140625" style="8" customWidth="1"/>
    <col min="2" max="2" width="46.5703125" style="8" customWidth="1"/>
    <col min="3" max="3" width="17.42578125" style="8" bestFit="1" customWidth="1"/>
    <col min="4" max="4" width="39" style="8" customWidth="1"/>
    <col min="5" max="5" width="17.85546875" style="121" bestFit="1" customWidth="1"/>
    <col min="6" max="6" width="14.85546875" style="121" bestFit="1" customWidth="1"/>
    <col min="7" max="16384" width="11.42578125" style="122"/>
  </cols>
  <sheetData>
    <row r="1" spans="1:198" ht="33" customHeight="1" x14ac:dyDescent="0.2">
      <c r="A1" s="224" t="s">
        <v>289</v>
      </c>
      <c r="B1" s="225"/>
      <c r="C1" s="225"/>
      <c r="D1" s="225"/>
    </row>
    <row r="2" spans="1:198" x14ac:dyDescent="0.2">
      <c r="A2" s="6" t="s">
        <v>0</v>
      </c>
      <c r="B2" s="226" t="s">
        <v>330</v>
      </c>
      <c r="C2" s="226"/>
      <c r="D2" s="226"/>
    </row>
    <row r="3" spans="1:198" x14ac:dyDescent="0.2">
      <c r="A3" s="9" t="s">
        <v>1</v>
      </c>
      <c r="B3" s="226" t="str">
        <f>+B2</f>
        <v>MUNICIPIO DE CARTAGO</v>
      </c>
      <c r="C3" s="226"/>
      <c r="D3" s="226"/>
    </row>
    <row r="4" spans="1:198" s="124" customFormat="1" x14ac:dyDescent="0.2">
      <c r="A4" s="9" t="s">
        <v>2</v>
      </c>
      <c r="B4" s="226" t="str">
        <f>+B2</f>
        <v>MUNICIPIO DE CARTAGO</v>
      </c>
      <c r="C4" s="226"/>
      <c r="D4" s="226"/>
      <c r="E4" s="123"/>
      <c r="F4" s="123"/>
    </row>
    <row r="5" spans="1:198" s="127" customFormat="1" x14ac:dyDescent="0.2">
      <c r="A5" s="9" t="s">
        <v>3</v>
      </c>
      <c r="B5" s="226" t="s">
        <v>331</v>
      </c>
      <c r="C5" s="226"/>
      <c r="D5" s="226"/>
      <c r="E5" s="125"/>
      <c r="F5" s="126"/>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c r="AI5" s="125"/>
      <c r="AJ5" s="125"/>
      <c r="AK5" s="125"/>
      <c r="AL5" s="125"/>
      <c r="AM5" s="125"/>
      <c r="AN5" s="125"/>
      <c r="AO5" s="125"/>
      <c r="AP5" s="125"/>
      <c r="AQ5" s="125"/>
      <c r="AR5" s="125"/>
      <c r="AS5" s="125"/>
      <c r="AT5" s="125"/>
      <c r="AU5" s="125"/>
      <c r="AV5" s="125"/>
      <c r="AW5" s="125"/>
      <c r="AX5" s="125"/>
      <c r="AY5" s="125"/>
      <c r="AZ5" s="125"/>
      <c r="BA5" s="125"/>
      <c r="BB5" s="125"/>
      <c r="BC5" s="125"/>
      <c r="BD5" s="125"/>
      <c r="BE5" s="125"/>
      <c r="BF5" s="125"/>
      <c r="BG5" s="125"/>
      <c r="BH5" s="125"/>
      <c r="BI5" s="125"/>
      <c r="BJ5" s="125"/>
      <c r="BK5" s="125"/>
      <c r="BL5" s="125"/>
      <c r="BM5" s="125"/>
      <c r="BN5" s="125"/>
      <c r="BO5" s="125"/>
      <c r="BP5" s="125"/>
      <c r="BQ5" s="125"/>
      <c r="BR5" s="125"/>
      <c r="BS5" s="125"/>
      <c r="BT5" s="125"/>
      <c r="BU5" s="125"/>
      <c r="BV5" s="125"/>
      <c r="BW5" s="125"/>
      <c r="BX5" s="125"/>
      <c r="BY5" s="125"/>
      <c r="BZ5" s="125"/>
      <c r="CA5" s="125"/>
      <c r="CB5" s="125"/>
      <c r="CC5" s="125"/>
      <c r="CD5" s="125"/>
      <c r="CE5" s="125"/>
      <c r="CF5" s="125"/>
      <c r="CG5" s="125"/>
      <c r="CH5" s="125"/>
      <c r="CI5" s="125"/>
      <c r="CJ5" s="125"/>
      <c r="CK5" s="125"/>
      <c r="CL5" s="125"/>
      <c r="CM5" s="125"/>
      <c r="CN5" s="125"/>
      <c r="CO5" s="125"/>
      <c r="CP5" s="125"/>
      <c r="CQ5" s="125"/>
      <c r="CR5" s="125"/>
      <c r="CS5" s="125"/>
      <c r="CT5" s="125"/>
      <c r="CU5" s="125"/>
      <c r="CV5" s="125"/>
      <c r="CW5" s="125"/>
      <c r="CX5" s="125"/>
      <c r="CY5" s="125"/>
      <c r="CZ5" s="125"/>
      <c r="DA5" s="125"/>
      <c r="DB5" s="125"/>
      <c r="DC5" s="125"/>
      <c r="DD5" s="125"/>
      <c r="DE5" s="125"/>
      <c r="DF5" s="125"/>
      <c r="DG5" s="125"/>
      <c r="DH5" s="125"/>
      <c r="DI5" s="125"/>
      <c r="DJ5" s="125"/>
      <c r="DK5" s="125"/>
      <c r="DL5" s="125"/>
      <c r="DM5" s="125"/>
      <c r="DN5" s="125"/>
      <c r="DO5" s="125"/>
      <c r="DP5" s="125"/>
      <c r="DQ5" s="125"/>
      <c r="DR5" s="125"/>
      <c r="DS5" s="125"/>
      <c r="DT5" s="125"/>
      <c r="DU5" s="125"/>
      <c r="DV5" s="125"/>
      <c r="DW5" s="125"/>
      <c r="DX5" s="125"/>
      <c r="DY5" s="125"/>
      <c r="DZ5" s="125"/>
      <c r="EA5" s="125"/>
      <c r="EB5" s="125"/>
      <c r="EC5" s="125"/>
      <c r="ED5" s="125"/>
      <c r="EE5" s="125"/>
      <c r="EF5" s="125"/>
      <c r="EG5" s="125"/>
      <c r="EH5" s="125"/>
      <c r="EI5" s="125"/>
      <c r="EJ5" s="125"/>
      <c r="EK5" s="125"/>
      <c r="EL5" s="125"/>
      <c r="EM5" s="125"/>
      <c r="EN5" s="125"/>
      <c r="EO5" s="125"/>
      <c r="EP5" s="125"/>
      <c r="EQ5" s="125"/>
      <c r="ER5" s="125"/>
      <c r="ES5" s="125"/>
      <c r="ET5" s="125"/>
      <c r="EU5" s="125"/>
      <c r="EV5" s="125"/>
      <c r="EW5" s="125"/>
      <c r="EX5" s="125"/>
      <c r="EY5" s="125"/>
      <c r="EZ5" s="125"/>
      <c r="FA5" s="125"/>
      <c r="FB5" s="125"/>
      <c r="FC5" s="125"/>
      <c r="FD5" s="125"/>
      <c r="FE5" s="125"/>
      <c r="FF5" s="125"/>
      <c r="FG5" s="125"/>
      <c r="FH5" s="125"/>
      <c r="FI5" s="125"/>
      <c r="FJ5" s="125"/>
      <c r="FK5" s="125"/>
      <c r="FL5" s="125"/>
      <c r="FM5" s="125"/>
      <c r="FN5" s="125"/>
      <c r="FO5" s="125"/>
      <c r="FP5" s="125"/>
      <c r="FQ5" s="125"/>
      <c r="FR5" s="125"/>
      <c r="FS5" s="125"/>
      <c r="FT5" s="125"/>
      <c r="FU5" s="125"/>
      <c r="FV5" s="125"/>
      <c r="FW5" s="125"/>
      <c r="FX5" s="125"/>
      <c r="FY5" s="125"/>
      <c r="FZ5" s="125"/>
      <c r="GA5" s="125"/>
      <c r="GB5" s="125"/>
      <c r="GC5" s="125"/>
      <c r="GD5" s="125"/>
      <c r="GE5" s="125"/>
      <c r="GF5" s="125"/>
      <c r="GG5" s="125"/>
      <c r="GH5" s="125"/>
      <c r="GI5" s="125"/>
      <c r="GJ5" s="125"/>
      <c r="GK5" s="125"/>
      <c r="GL5" s="125"/>
      <c r="GM5" s="125"/>
      <c r="GN5" s="125"/>
      <c r="GO5" s="125"/>
      <c r="GP5" s="125"/>
    </row>
    <row r="6" spans="1:198" s="130" customFormat="1" ht="15" x14ac:dyDescent="0.25">
      <c r="A6" s="139" t="s">
        <v>326</v>
      </c>
      <c r="B6" s="227" t="s">
        <v>230</v>
      </c>
      <c r="C6" s="227"/>
      <c r="D6" s="227"/>
      <c r="E6" s="128"/>
      <c r="F6" s="129"/>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8"/>
      <c r="BN6" s="128"/>
      <c r="BO6" s="128"/>
      <c r="BP6" s="128"/>
      <c r="BQ6" s="128"/>
      <c r="BR6" s="128"/>
      <c r="BS6" s="128"/>
      <c r="BT6" s="128"/>
      <c r="BU6" s="128"/>
      <c r="BV6" s="128"/>
      <c r="BW6" s="128"/>
      <c r="BX6" s="128"/>
      <c r="BY6" s="128"/>
      <c r="BZ6" s="128"/>
      <c r="CA6" s="128"/>
      <c r="CB6" s="128"/>
      <c r="CC6" s="128"/>
      <c r="CD6" s="128"/>
      <c r="CE6" s="128"/>
      <c r="CF6" s="128"/>
      <c r="CG6" s="128"/>
      <c r="CH6" s="128"/>
      <c r="CI6" s="128"/>
      <c r="CJ6" s="128"/>
      <c r="CK6" s="128"/>
      <c r="CL6" s="128"/>
      <c r="CM6" s="128"/>
      <c r="CN6" s="128"/>
      <c r="CO6" s="128"/>
      <c r="CP6" s="128"/>
      <c r="CQ6" s="128"/>
      <c r="CR6" s="128"/>
      <c r="CS6" s="128"/>
      <c r="CT6" s="128"/>
      <c r="CU6" s="128"/>
      <c r="CV6" s="128"/>
      <c r="CW6" s="128"/>
      <c r="CX6" s="128"/>
      <c r="CY6" s="128"/>
      <c r="CZ6" s="128"/>
      <c r="DA6" s="128"/>
      <c r="DB6" s="128"/>
      <c r="DC6" s="128"/>
      <c r="DD6" s="128"/>
      <c r="DE6" s="128"/>
      <c r="DF6" s="128"/>
      <c r="DG6" s="128"/>
      <c r="DH6" s="128"/>
      <c r="DI6" s="128"/>
      <c r="DJ6" s="128"/>
      <c r="DK6" s="128"/>
      <c r="DL6" s="128"/>
      <c r="DM6" s="128"/>
      <c r="DN6" s="128"/>
      <c r="DO6" s="128"/>
      <c r="DP6" s="128"/>
      <c r="DQ6" s="128"/>
      <c r="DR6" s="128"/>
      <c r="DS6" s="128"/>
      <c r="DT6" s="128"/>
      <c r="DU6" s="128"/>
      <c r="DV6" s="128"/>
      <c r="DW6" s="128"/>
      <c r="DX6" s="128"/>
      <c r="DY6" s="128"/>
      <c r="DZ6" s="128"/>
      <c r="EA6" s="128"/>
      <c r="EB6" s="128"/>
      <c r="EC6" s="128"/>
      <c r="ED6" s="128"/>
      <c r="EE6" s="128"/>
      <c r="EF6" s="128"/>
      <c r="EG6" s="128"/>
      <c r="EH6" s="128"/>
      <c r="EI6" s="128"/>
      <c r="EJ6" s="128"/>
      <c r="EK6" s="128"/>
      <c r="EL6" s="128"/>
      <c r="EM6" s="128"/>
      <c r="EN6" s="128"/>
      <c r="EO6" s="128"/>
      <c r="EP6" s="128"/>
      <c r="EQ6" s="128"/>
      <c r="ER6" s="128"/>
      <c r="ES6" s="128"/>
      <c r="ET6" s="128"/>
      <c r="EU6" s="128"/>
      <c r="EV6" s="128"/>
      <c r="EW6" s="128"/>
      <c r="EX6" s="128"/>
      <c r="EY6" s="128"/>
      <c r="EZ6" s="128"/>
      <c r="FA6" s="128"/>
      <c r="FB6" s="128"/>
      <c r="FC6" s="128"/>
      <c r="FD6" s="128"/>
      <c r="FE6" s="128"/>
      <c r="FF6" s="128"/>
      <c r="FG6" s="128"/>
      <c r="FH6" s="128"/>
      <c r="FI6" s="128"/>
      <c r="FJ6" s="128"/>
      <c r="FK6" s="128"/>
      <c r="FL6" s="128"/>
      <c r="FM6" s="128"/>
      <c r="FN6" s="128"/>
      <c r="FO6" s="128"/>
      <c r="FP6" s="128"/>
      <c r="FQ6" s="128"/>
      <c r="FR6" s="128"/>
      <c r="FS6" s="128"/>
      <c r="FT6" s="128"/>
      <c r="FU6" s="128"/>
      <c r="FV6" s="128"/>
      <c r="FW6" s="128"/>
      <c r="FX6" s="128"/>
      <c r="FY6" s="128"/>
      <c r="FZ6" s="128"/>
      <c r="GA6" s="128"/>
      <c r="GB6" s="128"/>
      <c r="GC6" s="128"/>
      <c r="GD6" s="128"/>
      <c r="GE6" s="128"/>
      <c r="GF6" s="128"/>
      <c r="GG6" s="128"/>
      <c r="GH6" s="128"/>
      <c r="GI6" s="128"/>
      <c r="GJ6" s="128"/>
      <c r="GK6" s="128"/>
      <c r="GL6" s="128"/>
      <c r="GM6" s="128"/>
      <c r="GN6" s="128"/>
      <c r="GO6" s="128"/>
      <c r="GP6" s="128"/>
    </row>
    <row r="7" spans="1:198" s="130" customFormat="1" ht="15" x14ac:dyDescent="0.25">
      <c r="A7" s="139" t="s">
        <v>327</v>
      </c>
      <c r="B7" s="226" t="s">
        <v>332</v>
      </c>
      <c r="C7" s="226"/>
      <c r="D7" s="226"/>
      <c r="E7" s="128"/>
      <c r="F7" s="128"/>
      <c r="G7" s="128"/>
      <c r="H7" s="128"/>
      <c r="I7" s="128"/>
      <c r="J7" s="128"/>
      <c r="K7" s="128"/>
      <c r="L7" s="128"/>
      <c r="M7" s="128"/>
      <c r="N7" s="128"/>
      <c r="O7" s="128"/>
      <c r="P7" s="128"/>
      <c r="Q7" s="128"/>
      <c r="R7" s="128"/>
      <c r="S7" s="128"/>
      <c r="T7" s="128"/>
      <c r="U7" s="128"/>
      <c r="V7" s="128"/>
      <c r="W7" s="128"/>
      <c r="X7" s="128"/>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28"/>
      <c r="BX7" s="128"/>
      <c r="BY7" s="128"/>
      <c r="BZ7" s="128"/>
      <c r="CA7" s="128"/>
      <c r="CB7" s="128"/>
      <c r="CC7" s="128"/>
      <c r="CD7" s="128"/>
      <c r="CE7" s="128"/>
      <c r="CF7" s="128"/>
      <c r="CG7" s="128"/>
      <c r="CH7" s="128"/>
      <c r="CI7" s="128"/>
      <c r="CJ7" s="128"/>
      <c r="CK7" s="128"/>
      <c r="CL7" s="128"/>
      <c r="CM7" s="128"/>
      <c r="CN7" s="128"/>
      <c r="CO7" s="128"/>
      <c r="CP7" s="128"/>
      <c r="CQ7" s="128"/>
      <c r="CR7" s="128"/>
      <c r="CS7" s="128"/>
      <c r="CT7" s="128"/>
      <c r="CU7" s="128"/>
      <c r="CV7" s="128"/>
      <c r="CW7" s="128"/>
      <c r="CX7" s="128"/>
      <c r="CY7" s="128"/>
      <c r="CZ7" s="128"/>
      <c r="DA7" s="128"/>
      <c r="DB7" s="128"/>
      <c r="DC7" s="128"/>
      <c r="DD7" s="128"/>
      <c r="DE7" s="128"/>
      <c r="DF7" s="128"/>
      <c r="DG7" s="128"/>
      <c r="DH7" s="128"/>
      <c r="DI7" s="128"/>
      <c r="DJ7" s="128"/>
      <c r="DK7" s="128"/>
      <c r="DL7" s="128"/>
      <c r="DM7" s="128"/>
      <c r="DN7" s="128"/>
      <c r="DO7" s="128"/>
      <c r="DP7" s="128"/>
      <c r="DQ7" s="128"/>
      <c r="DR7" s="128"/>
      <c r="DS7" s="128"/>
      <c r="DT7" s="128"/>
      <c r="DU7" s="128"/>
      <c r="DV7" s="128"/>
      <c r="DW7" s="128"/>
      <c r="DX7" s="128"/>
      <c r="DY7" s="128"/>
      <c r="DZ7" s="128"/>
      <c r="EA7" s="128"/>
      <c r="EB7" s="128"/>
      <c r="EC7" s="128"/>
      <c r="ED7" s="128"/>
      <c r="EE7" s="128"/>
      <c r="EF7" s="128"/>
      <c r="EG7" s="128"/>
      <c r="EH7" s="128"/>
      <c r="EI7" s="128"/>
      <c r="EJ7" s="128"/>
      <c r="EK7" s="128"/>
      <c r="EL7" s="128"/>
      <c r="EM7" s="128"/>
      <c r="EN7" s="128"/>
      <c r="EO7" s="128"/>
      <c r="EP7" s="128"/>
      <c r="EQ7" s="128"/>
      <c r="ER7" s="128"/>
      <c r="ES7" s="128"/>
      <c r="ET7" s="128"/>
      <c r="EU7" s="128"/>
      <c r="EV7" s="128"/>
      <c r="EW7" s="128"/>
      <c r="EX7" s="128"/>
      <c r="EY7" s="128"/>
      <c r="EZ7" s="128"/>
      <c r="FA7" s="128"/>
      <c r="FB7" s="128"/>
      <c r="FC7" s="128"/>
      <c r="FD7" s="128"/>
      <c r="FE7" s="128"/>
      <c r="FF7" s="128"/>
      <c r="FG7" s="128"/>
      <c r="FH7" s="128"/>
      <c r="FI7" s="128"/>
      <c r="FJ7" s="128"/>
      <c r="FK7" s="128"/>
      <c r="FL7" s="128"/>
      <c r="FM7" s="128"/>
      <c r="FN7" s="128"/>
      <c r="FO7" s="128"/>
      <c r="FP7" s="128"/>
      <c r="FQ7" s="128"/>
      <c r="FR7" s="128"/>
      <c r="FS7" s="128"/>
      <c r="FT7" s="128"/>
      <c r="FU7" s="128"/>
      <c r="FV7" s="128"/>
      <c r="FW7" s="128"/>
      <c r="FX7" s="128"/>
      <c r="FY7" s="128"/>
      <c r="FZ7" s="128"/>
      <c r="GA7" s="128"/>
      <c r="GB7" s="128"/>
      <c r="GC7" s="128"/>
      <c r="GD7" s="128"/>
      <c r="GE7" s="128"/>
      <c r="GF7" s="128"/>
      <c r="GG7" s="128"/>
      <c r="GH7" s="128"/>
      <c r="GI7" s="128"/>
      <c r="GJ7" s="128"/>
      <c r="GK7" s="128"/>
      <c r="GL7" s="128"/>
      <c r="GM7" s="128"/>
      <c r="GN7" s="128"/>
      <c r="GO7" s="128"/>
      <c r="GP7" s="128"/>
    </row>
    <row r="8" spans="1:198" s="130" customFormat="1" x14ac:dyDescent="0.2">
      <c r="A8" s="6" t="s">
        <v>4</v>
      </c>
      <c r="B8" s="229" t="s">
        <v>820</v>
      </c>
      <c r="C8" s="229"/>
      <c r="D8" s="229"/>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A8" s="128"/>
      <c r="BB8" s="128"/>
      <c r="BC8" s="128"/>
      <c r="BD8" s="128"/>
      <c r="BE8" s="128"/>
      <c r="BF8" s="128"/>
      <c r="BG8" s="128"/>
      <c r="BH8" s="128"/>
      <c r="BI8" s="128"/>
      <c r="BJ8" s="128"/>
      <c r="BK8" s="128"/>
      <c r="BL8" s="128"/>
      <c r="BM8" s="128"/>
      <c r="BN8" s="128"/>
      <c r="BO8" s="128"/>
      <c r="BP8" s="128"/>
      <c r="BQ8" s="128"/>
      <c r="BR8" s="128"/>
      <c r="BS8" s="128"/>
      <c r="BT8" s="128"/>
      <c r="BU8" s="128"/>
      <c r="BV8" s="128"/>
      <c r="BW8" s="128"/>
      <c r="BX8" s="128"/>
      <c r="BY8" s="128"/>
      <c r="BZ8" s="128"/>
      <c r="CA8" s="128"/>
      <c r="CB8" s="128"/>
      <c r="CC8" s="128"/>
      <c r="CD8" s="128"/>
      <c r="CE8" s="128"/>
      <c r="CF8" s="128"/>
      <c r="CG8" s="128"/>
      <c r="CH8" s="128"/>
      <c r="CI8" s="128"/>
      <c r="CJ8" s="128"/>
      <c r="CK8" s="128"/>
      <c r="CL8" s="128"/>
      <c r="CM8" s="128"/>
      <c r="CN8" s="128"/>
      <c r="CO8" s="128"/>
      <c r="CP8" s="128"/>
      <c r="CQ8" s="128"/>
      <c r="CR8" s="128"/>
      <c r="CS8" s="128"/>
      <c r="CT8" s="128"/>
      <c r="CU8" s="128"/>
      <c r="CV8" s="128"/>
      <c r="CW8" s="128"/>
      <c r="CX8" s="128"/>
      <c r="CY8" s="128"/>
      <c r="CZ8" s="128"/>
      <c r="DA8" s="128"/>
      <c r="DB8" s="128"/>
      <c r="DC8" s="128"/>
      <c r="DD8" s="128"/>
      <c r="DE8" s="128"/>
      <c r="DF8" s="128"/>
      <c r="DG8" s="128"/>
      <c r="DH8" s="128"/>
      <c r="DI8" s="128"/>
      <c r="DJ8" s="128"/>
      <c r="DK8" s="128"/>
      <c r="DL8" s="128"/>
      <c r="DM8" s="128"/>
      <c r="DN8" s="128"/>
      <c r="DO8" s="128"/>
      <c r="DP8" s="128"/>
      <c r="DQ8" s="128"/>
      <c r="DR8" s="128"/>
      <c r="DS8" s="128"/>
      <c r="DT8" s="128"/>
      <c r="DU8" s="128"/>
      <c r="DV8" s="128"/>
      <c r="DW8" s="128"/>
      <c r="DX8" s="128"/>
      <c r="DY8" s="128"/>
      <c r="DZ8" s="128"/>
      <c r="EA8" s="128"/>
      <c r="EB8" s="128"/>
      <c r="EC8" s="128"/>
      <c r="ED8" s="128"/>
      <c r="EE8" s="128"/>
      <c r="EF8" s="128"/>
      <c r="EG8" s="128"/>
      <c r="EH8" s="128"/>
      <c r="EI8" s="128"/>
      <c r="EJ8" s="128"/>
      <c r="EK8" s="128"/>
      <c r="EL8" s="128"/>
      <c r="EM8" s="128"/>
      <c r="EN8" s="128"/>
      <c r="EO8" s="128"/>
      <c r="EP8" s="128"/>
      <c r="EQ8" s="128"/>
      <c r="ER8" s="128"/>
      <c r="ES8" s="128"/>
      <c r="ET8" s="128"/>
      <c r="EU8" s="128"/>
      <c r="EV8" s="128"/>
      <c r="EW8" s="128"/>
      <c r="EX8" s="128"/>
      <c r="EY8" s="128"/>
      <c r="EZ8" s="128"/>
      <c r="FA8" s="128"/>
      <c r="FB8" s="128"/>
      <c r="FC8" s="128"/>
      <c r="FD8" s="128"/>
      <c r="FE8" s="128"/>
      <c r="FF8" s="128"/>
      <c r="FG8" s="128"/>
      <c r="FH8" s="128"/>
      <c r="FI8" s="128"/>
      <c r="FJ8" s="128"/>
      <c r="FK8" s="128"/>
      <c r="FL8" s="128"/>
      <c r="FM8" s="128"/>
      <c r="FN8" s="128"/>
      <c r="FO8" s="128"/>
      <c r="FP8" s="128"/>
      <c r="FQ8" s="128"/>
      <c r="FR8" s="128"/>
      <c r="FS8" s="128"/>
      <c r="FT8" s="128"/>
      <c r="FU8" s="128"/>
      <c r="FV8" s="128"/>
      <c r="FW8" s="128"/>
      <c r="FX8" s="128"/>
      <c r="FY8" s="128"/>
      <c r="FZ8" s="128"/>
      <c r="GA8" s="128"/>
      <c r="GB8" s="128"/>
      <c r="GC8" s="128"/>
      <c r="GD8" s="128"/>
      <c r="GE8" s="128"/>
      <c r="GF8" s="128"/>
      <c r="GG8" s="128"/>
      <c r="GH8" s="128"/>
      <c r="GI8" s="128"/>
      <c r="GJ8" s="128"/>
      <c r="GK8" s="128"/>
      <c r="GL8" s="128"/>
      <c r="GM8" s="128"/>
      <c r="GN8" s="128"/>
      <c r="GO8" s="128"/>
      <c r="GP8" s="128"/>
    </row>
    <row r="9" spans="1:198" s="130" customFormat="1" ht="26.25" customHeight="1" x14ac:dyDescent="0.2">
      <c r="A9" s="247" t="s">
        <v>5</v>
      </c>
      <c r="B9" s="247"/>
      <c r="C9" s="247"/>
      <c r="D9" s="247"/>
      <c r="E9" s="128"/>
      <c r="F9" s="131"/>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8"/>
      <c r="DU9" s="128"/>
      <c r="DV9" s="128"/>
      <c r="DW9" s="128"/>
      <c r="DX9" s="128"/>
      <c r="DY9" s="128"/>
      <c r="DZ9" s="128"/>
      <c r="EA9" s="128"/>
      <c r="EB9" s="128"/>
      <c r="EC9" s="128"/>
      <c r="ED9" s="128"/>
      <c r="EE9" s="128"/>
      <c r="EF9" s="128"/>
      <c r="EG9" s="128"/>
      <c r="EH9" s="128"/>
      <c r="EI9" s="128"/>
      <c r="EJ9" s="128"/>
      <c r="EK9" s="128"/>
      <c r="EL9" s="128"/>
      <c r="EM9" s="128"/>
      <c r="EN9" s="128"/>
      <c r="EO9" s="128"/>
      <c r="EP9" s="128"/>
      <c r="EQ9" s="128"/>
      <c r="ER9" s="128"/>
      <c r="ES9" s="128"/>
      <c r="ET9" s="128"/>
      <c r="EU9" s="128"/>
      <c r="EV9" s="128"/>
      <c r="EW9" s="128"/>
      <c r="EX9" s="128"/>
      <c r="EY9" s="128"/>
      <c r="EZ9" s="128"/>
      <c r="FA9" s="128"/>
      <c r="FB9" s="128"/>
      <c r="FC9" s="128"/>
      <c r="FD9" s="128"/>
      <c r="FE9" s="128"/>
      <c r="FF9" s="128"/>
      <c r="FG9" s="128"/>
      <c r="FH9" s="128"/>
      <c r="FI9" s="128"/>
      <c r="FJ9" s="128"/>
      <c r="FK9" s="128"/>
      <c r="FL9" s="128"/>
      <c r="FM9" s="128"/>
      <c r="FN9" s="128"/>
      <c r="FO9" s="128"/>
      <c r="FP9" s="128"/>
      <c r="FQ9" s="128"/>
      <c r="FR9" s="128"/>
      <c r="FS9" s="128"/>
      <c r="FT9" s="128"/>
      <c r="FU9" s="128"/>
      <c r="FV9" s="128"/>
      <c r="FW9" s="128"/>
      <c r="FX9" s="128"/>
      <c r="FY9" s="128"/>
      <c r="FZ9" s="128"/>
      <c r="GA9" s="128"/>
      <c r="GB9" s="128"/>
      <c r="GC9" s="128"/>
      <c r="GD9" s="128"/>
      <c r="GE9" s="128"/>
      <c r="GF9" s="128"/>
      <c r="GG9" s="128"/>
      <c r="GH9" s="128"/>
      <c r="GI9" s="128"/>
      <c r="GJ9" s="128"/>
      <c r="GK9" s="128"/>
      <c r="GL9" s="128"/>
      <c r="GM9" s="128"/>
      <c r="GN9" s="128"/>
      <c r="GO9" s="128"/>
      <c r="GP9" s="128"/>
    </row>
    <row r="10" spans="1:198" s="130" customFormat="1" ht="26.25" customHeight="1" x14ac:dyDescent="0.2">
      <c r="A10" s="19" t="s">
        <v>6</v>
      </c>
      <c r="B10" s="20" t="s">
        <v>7</v>
      </c>
      <c r="C10" s="21" t="s">
        <v>8</v>
      </c>
      <c r="D10" s="19" t="s">
        <v>9</v>
      </c>
      <c r="E10" s="128"/>
      <c r="F10" s="128"/>
      <c r="G10" s="128"/>
      <c r="H10" s="128"/>
      <c r="I10" s="128"/>
      <c r="J10" s="128"/>
      <c r="K10" s="128"/>
      <c r="L10" s="128"/>
      <c r="M10" s="128"/>
      <c r="N10" s="128"/>
      <c r="O10" s="128"/>
      <c r="P10" s="128"/>
      <c r="Q10" s="128"/>
      <c r="R10" s="128"/>
      <c r="S10" s="128"/>
      <c r="T10" s="128"/>
      <c r="U10" s="128"/>
      <c r="V10" s="128"/>
      <c r="W10" s="128"/>
      <c r="X10" s="128"/>
      <c r="Y10" s="128"/>
      <c r="Z10" s="128"/>
      <c r="AA10" s="128"/>
      <c r="AB10" s="128"/>
      <c r="AC10" s="128"/>
      <c r="AD10" s="128"/>
      <c r="AE10" s="128"/>
      <c r="AF10" s="128"/>
      <c r="AG10" s="128"/>
      <c r="AH10" s="128"/>
      <c r="AI10" s="128"/>
      <c r="AJ10" s="128"/>
      <c r="AK10" s="128"/>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128"/>
      <c r="BL10" s="128"/>
      <c r="BM10" s="128"/>
      <c r="BN10" s="128"/>
      <c r="BO10" s="128"/>
      <c r="BP10" s="128"/>
      <c r="BQ10" s="128"/>
      <c r="BR10" s="128"/>
      <c r="BS10" s="128"/>
      <c r="BT10" s="128"/>
      <c r="BU10" s="128"/>
      <c r="BV10" s="128"/>
      <c r="BW10" s="128"/>
      <c r="BX10" s="128"/>
      <c r="BY10" s="128"/>
      <c r="BZ10" s="128"/>
      <c r="CA10" s="128"/>
      <c r="CB10" s="128"/>
      <c r="CC10" s="128"/>
      <c r="CD10" s="128"/>
      <c r="CE10" s="128"/>
      <c r="CF10" s="128"/>
      <c r="CG10" s="128"/>
      <c r="CH10" s="128"/>
      <c r="CI10" s="128"/>
      <c r="CJ10" s="128"/>
      <c r="CK10" s="128"/>
      <c r="CL10" s="128"/>
      <c r="CM10" s="128"/>
      <c r="CN10" s="128"/>
      <c r="CO10" s="128"/>
      <c r="CP10" s="128"/>
      <c r="CQ10" s="128"/>
      <c r="CR10" s="128"/>
      <c r="CS10" s="128"/>
      <c r="CT10" s="128"/>
      <c r="CU10" s="128"/>
      <c r="CV10" s="128"/>
      <c r="CW10" s="128"/>
      <c r="CX10" s="128"/>
      <c r="CY10" s="128"/>
      <c r="CZ10" s="128"/>
      <c r="DA10" s="128"/>
      <c r="DB10" s="128"/>
      <c r="DC10" s="128"/>
      <c r="DD10" s="128"/>
      <c r="DE10" s="128"/>
      <c r="DF10" s="128"/>
      <c r="DG10" s="128"/>
      <c r="DH10" s="128"/>
      <c r="DI10" s="128"/>
      <c r="DJ10" s="128"/>
      <c r="DK10" s="128"/>
      <c r="DL10" s="128"/>
      <c r="DM10" s="128"/>
      <c r="DN10" s="128"/>
      <c r="DO10" s="128"/>
      <c r="DP10" s="128"/>
      <c r="DQ10" s="128"/>
      <c r="DR10" s="128"/>
      <c r="DS10" s="128"/>
      <c r="DT10" s="128"/>
      <c r="DU10" s="128"/>
      <c r="DV10" s="128"/>
      <c r="DW10" s="128"/>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c r="FF10" s="128"/>
      <c r="FG10" s="128"/>
      <c r="FH10" s="128"/>
      <c r="FI10" s="128"/>
      <c r="FJ10" s="128"/>
      <c r="FK10" s="128"/>
      <c r="FL10" s="128"/>
      <c r="FM10" s="128"/>
      <c r="FN10" s="128"/>
      <c r="FO10" s="128"/>
      <c r="FP10" s="128"/>
      <c r="FQ10" s="128"/>
      <c r="FR10" s="128"/>
      <c r="FS10" s="128"/>
      <c r="FT10" s="128"/>
      <c r="FU10" s="128"/>
      <c r="FV10" s="128"/>
      <c r="FW10" s="128"/>
      <c r="FX10" s="128"/>
      <c r="FY10" s="128"/>
      <c r="FZ10" s="128"/>
      <c r="GA10" s="128"/>
      <c r="GB10" s="128"/>
      <c r="GC10" s="128"/>
      <c r="GD10" s="128"/>
      <c r="GE10" s="128"/>
      <c r="GF10" s="128"/>
      <c r="GG10" s="128"/>
      <c r="GH10" s="128"/>
      <c r="GI10" s="128"/>
      <c r="GJ10" s="128"/>
      <c r="GK10" s="128"/>
      <c r="GL10" s="128"/>
      <c r="GM10" s="128"/>
      <c r="GN10" s="128"/>
      <c r="GO10" s="128"/>
      <c r="GP10" s="128"/>
    </row>
    <row r="11" spans="1:198" s="130" customFormat="1" x14ac:dyDescent="0.2">
      <c r="A11" s="22" t="s">
        <v>827</v>
      </c>
      <c r="B11" s="120">
        <v>86899030301</v>
      </c>
      <c r="C11" s="23"/>
      <c r="D11" s="24"/>
      <c r="E11" s="188" t="s">
        <v>204</v>
      </c>
      <c r="F11" s="128"/>
      <c r="G11" s="128"/>
      <c r="H11" s="128"/>
      <c r="I11" s="128"/>
      <c r="J11" s="128"/>
      <c r="K11" s="128"/>
      <c r="L11" s="128"/>
      <c r="M11" s="128"/>
      <c r="N11" s="128"/>
      <c r="O11" s="128"/>
      <c r="P11" s="128"/>
      <c r="Q11" s="128"/>
      <c r="R11" s="128"/>
      <c r="S11" s="128"/>
      <c r="T11" s="128"/>
      <c r="U11" s="128"/>
      <c r="V11" s="128"/>
      <c r="W11" s="128"/>
      <c r="X11" s="128"/>
      <c r="Y11" s="128"/>
      <c r="Z11" s="128"/>
      <c r="AA11" s="128"/>
      <c r="AB11" s="128"/>
      <c r="AC11" s="128"/>
      <c r="AD11" s="128"/>
      <c r="AE11" s="128"/>
      <c r="AF11" s="128"/>
      <c r="AG11" s="128"/>
      <c r="AH11" s="128"/>
      <c r="AI11" s="128"/>
      <c r="AJ11" s="128"/>
      <c r="AK11" s="128"/>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28"/>
      <c r="BL11" s="128"/>
      <c r="BM11" s="128"/>
      <c r="BN11" s="128"/>
      <c r="BO11" s="128"/>
      <c r="BP11" s="128"/>
      <c r="BQ11" s="128"/>
      <c r="BR11" s="128"/>
      <c r="BS11" s="128"/>
      <c r="BT11" s="128"/>
      <c r="BU11" s="128"/>
      <c r="BV11" s="128"/>
      <c r="BW11" s="128"/>
      <c r="BX11" s="128"/>
      <c r="BY11" s="128"/>
      <c r="BZ11" s="128"/>
      <c r="CA11" s="128"/>
      <c r="CB11" s="128"/>
      <c r="CC11" s="128"/>
      <c r="CD11" s="128"/>
      <c r="CE11" s="128"/>
      <c r="CF11" s="128"/>
      <c r="CG11" s="128"/>
      <c r="CH11" s="128"/>
      <c r="CI11" s="128"/>
      <c r="CJ11" s="128"/>
      <c r="CK11" s="128"/>
      <c r="CL11" s="128"/>
      <c r="CM11" s="128"/>
      <c r="CN11" s="128"/>
      <c r="CO11" s="128"/>
      <c r="CP11" s="128"/>
      <c r="CQ11" s="128"/>
      <c r="CR11" s="128"/>
      <c r="CS11" s="128"/>
      <c r="CT11" s="128"/>
      <c r="CU11" s="128"/>
      <c r="CV11" s="128"/>
      <c r="CW11" s="128"/>
      <c r="CX11" s="128"/>
      <c r="CY11" s="128"/>
      <c r="CZ11" s="128"/>
      <c r="DA11" s="128"/>
      <c r="DB11" s="128"/>
      <c r="DC11" s="128"/>
      <c r="DD11" s="128"/>
      <c r="DE11" s="128"/>
      <c r="DF11" s="128"/>
      <c r="DG11" s="128"/>
      <c r="DH11" s="128"/>
      <c r="DI11" s="128"/>
      <c r="DJ11" s="128"/>
      <c r="DK11" s="128"/>
      <c r="DL11" s="128"/>
      <c r="DM11" s="128"/>
      <c r="DN11" s="128"/>
      <c r="DO11" s="128"/>
      <c r="DP11" s="128"/>
      <c r="DQ11" s="128"/>
      <c r="DR11" s="128"/>
      <c r="DS11" s="128"/>
      <c r="DT11" s="128"/>
      <c r="DU11" s="128"/>
      <c r="DV11" s="128"/>
      <c r="DW11" s="128"/>
      <c r="DX11" s="128"/>
      <c r="DY11" s="128"/>
      <c r="DZ11" s="128"/>
      <c r="EA11" s="128"/>
      <c r="EB11" s="128"/>
      <c r="EC11" s="128"/>
      <c r="ED11" s="128"/>
      <c r="EE11" s="128"/>
      <c r="EF11" s="128"/>
      <c r="EG11" s="128"/>
      <c r="EH11" s="128"/>
      <c r="EI11" s="128"/>
      <c r="EJ11" s="128"/>
      <c r="EK11" s="128"/>
      <c r="EL11" s="128"/>
      <c r="EM11" s="128"/>
      <c r="EN11" s="128"/>
      <c r="EO11" s="128"/>
      <c r="EP11" s="128"/>
      <c r="EQ11" s="128"/>
      <c r="ER11" s="128"/>
      <c r="ES11" s="128"/>
      <c r="ET11" s="128"/>
      <c r="EU11" s="128"/>
      <c r="EV11" s="128"/>
      <c r="EW11" s="128"/>
      <c r="EX11" s="128"/>
      <c r="EY11" s="128"/>
      <c r="EZ11" s="128"/>
      <c r="FA11" s="128"/>
      <c r="FB11" s="128"/>
      <c r="FC11" s="128"/>
      <c r="FD11" s="128"/>
      <c r="FE11" s="128"/>
      <c r="FF11" s="128"/>
      <c r="FG11" s="128"/>
      <c r="FH11" s="128"/>
      <c r="FI11" s="128"/>
      <c r="FJ11" s="128"/>
      <c r="FK11" s="128"/>
      <c r="FL11" s="128"/>
      <c r="FM11" s="128"/>
      <c r="FN11" s="128"/>
      <c r="FO11" s="128"/>
      <c r="FP11" s="128"/>
      <c r="FQ11" s="128"/>
      <c r="FR11" s="128"/>
      <c r="FS11" s="128"/>
      <c r="FT11" s="128"/>
      <c r="FU11" s="128"/>
      <c r="FV11" s="128"/>
      <c r="FW11" s="128"/>
      <c r="FX11" s="128"/>
      <c r="FY11" s="128"/>
      <c r="FZ11" s="128"/>
      <c r="GA11" s="128"/>
      <c r="GB11" s="128"/>
      <c r="GC11" s="128"/>
      <c r="GD11" s="128"/>
      <c r="GE11" s="128"/>
      <c r="GF11" s="128"/>
      <c r="GG11" s="128"/>
      <c r="GH11" s="128"/>
      <c r="GI11" s="128"/>
      <c r="GJ11" s="128"/>
      <c r="GK11" s="128"/>
      <c r="GL11" s="128"/>
      <c r="GM11" s="128"/>
      <c r="GN11" s="128"/>
      <c r="GO11" s="128"/>
      <c r="GP11" s="128"/>
    </row>
    <row r="12" spans="1:198" s="130" customFormat="1" x14ac:dyDescent="0.2">
      <c r="A12" s="22" t="s">
        <v>336</v>
      </c>
      <c r="B12" s="120">
        <f>B11*10%</f>
        <v>8689903030.1000004</v>
      </c>
      <c r="C12" s="23"/>
      <c r="D12" s="24"/>
      <c r="E12" s="128"/>
      <c r="F12" s="128"/>
      <c r="G12" s="128"/>
      <c r="H12" s="128"/>
      <c r="I12" s="128"/>
      <c r="J12" s="128"/>
      <c r="K12" s="128"/>
      <c r="L12" s="128"/>
      <c r="M12" s="128"/>
      <c r="N12" s="128"/>
      <c r="O12" s="128"/>
      <c r="P12" s="128"/>
      <c r="Q12" s="128"/>
      <c r="R12" s="128"/>
      <c r="S12" s="128"/>
      <c r="T12" s="128"/>
      <c r="U12" s="128"/>
      <c r="V12" s="128"/>
      <c r="W12" s="128"/>
      <c r="X12" s="128"/>
      <c r="Y12" s="128"/>
      <c r="Z12" s="128"/>
      <c r="AA12" s="128"/>
      <c r="AB12" s="128"/>
      <c r="AC12" s="128"/>
      <c r="AD12" s="128"/>
      <c r="AE12" s="128"/>
      <c r="AF12" s="128"/>
      <c r="AG12" s="128"/>
      <c r="AH12" s="128"/>
      <c r="AI12" s="128"/>
      <c r="AJ12" s="128"/>
      <c r="AK12" s="128"/>
      <c r="AL12" s="128"/>
      <c r="AM12" s="128"/>
      <c r="AN12" s="128"/>
      <c r="AO12" s="128"/>
      <c r="AP12" s="128"/>
      <c r="AQ12" s="128"/>
      <c r="AR12" s="128"/>
      <c r="AS12" s="128"/>
      <c r="AT12" s="128"/>
      <c r="AU12" s="128"/>
      <c r="AV12" s="128"/>
      <c r="AW12" s="128"/>
      <c r="AX12" s="128"/>
      <c r="AY12" s="128"/>
      <c r="AZ12" s="128"/>
      <c r="BA12" s="128"/>
      <c r="BB12" s="128"/>
      <c r="BC12" s="128"/>
      <c r="BD12" s="128"/>
      <c r="BE12" s="128"/>
      <c r="BF12" s="128"/>
      <c r="BG12" s="128"/>
      <c r="BH12" s="128"/>
      <c r="BI12" s="128"/>
      <c r="BJ12" s="128"/>
      <c r="BK12" s="128"/>
      <c r="BL12" s="128"/>
      <c r="BM12" s="128"/>
      <c r="BN12" s="128"/>
      <c r="BO12" s="128"/>
      <c r="BP12" s="128"/>
      <c r="BQ12" s="128"/>
      <c r="BR12" s="128"/>
      <c r="BS12" s="128"/>
      <c r="BT12" s="128"/>
      <c r="BU12" s="128"/>
      <c r="BV12" s="128"/>
      <c r="BW12" s="128"/>
      <c r="BX12" s="128"/>
      <c r="BY12" s="128"/>
      <c r="BZ12" s="128"/>
      <c r="CA12" s="128"/>
      <c r="CB12" s="128"/>
      <c r="CC12" s="128"/>
      <c r="CD12" s="128"/>
      <c r="CE12" s="128"/>
      <c r="CF12" s="128"/>
      <c r="CG12" s="128"/>
      <c r="CH12" s="128"/>
      <c r="CI12" s="128"/>
      <c r="CJ12" s="128"/>
      <c r="CK12" s="128"/>
      <c r="CL12" s="128"/>
      <c r="CM12" s="128"/>
      <c r="CN12" s="128"/>
      <c r="CO12" s="128"/>
      <c r="CP12" s="128"/>
      <c r="CQ12" s="128"/>
      <c r="CR12" s="128"/>
      <c r="CS12" s="128"/>
      <c r="CT12" s="128"/>
      <c r="CU12" s="128"/>
      <c r="CV12" s="128"/>
      <c r="CW12" s="128"/>
      <c r="CX12" s="128"/>
      <c r="CY12" s="128"/>
      <c r="CZ12" s="128"/>
      <c r="DA12" s="128"/>
      <c r="DB12" s="128"/>
      <c r="DC12" s="128"/>
      <c r="DD12" s="128"/>
      <c r="DE12" s="128"/>
      <c r="DF12" s="128"/>
      <c r="DG12" s="128"/>
      <c r="DH12" s="128"/>
      <c r="DI12" s="128"/>
      <c r="DJ12" s="128"/>
      <c r="DK12" s="128"/>
      <c r="DL12" s="128"/>
      <c r="DM12" s="128"/>
      <c r="DN12" s="128"/>
      <c r="DO12" s="128"/>
      <c r="DP12" s="128"/>
      <c r="DQ12" s="128"/>
      <c r="DR12" s="128"/>
      <c r="DS12" s="128"/>
      <c r="DT12" s="128"/>
      <c r="DU12" s="128"/>
      <c r="DV12" s="128"/>
      <c r="DW12" s="128"/>
      <c r="DX12" s="128"/>
      <c r="DY12" s="128"/>
      <c r="DZ12" s="128"/>
      <c r="EA12" s="128"/>
      <c r="EB12" s="128"/>
      <c r="EC12" s="128"/>
      <c r="ED12" s="128"/>
      <c r="EE12" s="128"/>
      <c r="EF12" s="128"/>
      <c r="EG12" s="128"/>
      <c r="EH12" s="128"/>
      <c r="EI12" s="128"/>
      <c r="EJ12" s="128"/>
      <c r="EK12" s="128"/>
      <c r="EL12" s="128"/>
      <c r="EM12" s="128"/>
      <c r="EN12" s="128"/>
      <c r="EO12" s="128"/>
      <c r="EP12" s="128"/>
      <c r="EQ12" s="128"/>
      <c r="ER12" s="128"/>
      <c r="ES12" s="128"/>
      <c r="ET12" s="128"/>
      <c r="EU12" s="128"/>
      <c r="EV12" s="128"/>
      <c r="EW12" s="128"/>
      <c r="EX12" s="128"/>
      <c r="EY12" s="128"/>
      <c r="EZ12" s="128"/>
      <c r="FA12" s="128"/>
      <c r="FB12" s="128"/>
      <c r="FC12" s="128"/>
      <c r="FD12" s="128"/>
      <c r="FE12" s="128"/>
      <c r="FF12" s="128"/>
      <c r="FG12" s="128"/>
      <c r="FH12" s="128"/>
      <c r="FI12" s="128"/>
      <c r="FJ12" s="128"/>
      <c r="FK12" s="128"/>
      <c r="FL12" s="128"/>
      <c r="FM12" s="128"/>
      <c r="FN12" s="128"/>
      <c r="FO12" s="128"/>
      <c r="FP12" s="128"/>
      <c r="FQ12" s="128"/>
      <c r="FR12" s="128"/>
      <c r="FS12" s="128"/>
      <c r="FT12" s="128"/>
      <c r="FU12" s="128"/>
      <c r="FV12" s="128"/>
      <c r="FW12" s="128"/>
      <c r="FX12" s="128"/>
      <c r="FY12" s="128"/>
      <c r="FZ12" s="128"/>
      <c r="GA12" s="128"/>
      <c r="GB12" s="128"/>
      <c r="GC12" s="128"/>
      <c r="GD12" s="128"/>
      <c r="GE12" s="128"/>
      <c r="GF12" s="128"/>
      <c r="GG12" s="128"/>
      <c r="GH12" s="128"/>
      <c r="GI12" s="128"/>
      <c r="GJ12" s="128"/>
      <c r="GK12" s="128"/>
      <c r="GL12" s="128"/>
      <c r="GM12" s="128"/>
      <c r="GN12" s="128"/>
      <c r="GO12" s="128"/>
      <c r="GP12" s="128"/>
    </row>
    <row r="13" spans="1:198" s="130" customFormat="1" ht="76.5" customHeight="1" x14ac:dyDescent="0.2">
      <c r="A13" s="199" t="s">
        <v>595</v>
      </c>
      <c r="B13" s="200">
        <v>9012187322</v>
      </c>
      <c r="C13" s="23"/>
      <c r="D13" s="24"/>
      <c r="E13" s="128"/>
      <c r="F13" s="128"/>
      <c r="G13" s="128"/>
      <c r="H13" s="128"/>
      <c r="I13" s="128"/>
      <c r="J13" s="128"/>
      <c r="K13" s="128"/>
      <c r="L13" s="128"/>
      <c r="M13" s="128"/>
      <c r="N13" s="128"/>
      <c r="O13" s="128"/>
      <c r="P13" s="128"/>
      <c r="Q13" s="128"/>
      <c r="R13" s="128"/>
      <c r="S13" s="128"/>
      <c r="T13" s="128"/>
      <c r="U13" s="128"/>
      <c r="V13" s="128"/>
      <c r="W13" s="128"/>
      <c r="X13" s="128"/>
      <c r="Y13" s="128"/>
      <c r="Z13" s="128"/>
      <c r="AA13" s="128"/>
      <c r="AB13" s="128"/>
      <c r="AC13" s="128"/>
      <c r="AD13" s="128"/>
      <c r="AE13" s="128"/>
      <c r="AF13" s="128"/>
      <c r="AG13" s="128"/>
      <c r="AH13" s="128"/>
      <c r="AI13" s="128"/>
      <c r="AJ13" s="128"/>
      <c r="AK13" s="128"/>
      <c r="AL13" s="128"/>
      <c r="AM13" s="128"/>
      <c r="AN13" s="128"/>
      <c r="AO13" s="128"/>
      <c r="AP13" s="128"/>
      <c r="AQ13" s="128"/>
      <c r="AR13" s="128"/>
      <c r="AS13" s="128"/>
      <c r="AT13" s="128"/>
      <c r="AU13" s="128"/>
      <c r="AV13" s="128"/>
      <c r="AW13" s="128"/>
      <c r="AX13" s="128"/>
      <c r="AY13" s="128"/>
      <c r="AZ13" s="128"/>
      <c r="BA13" s="128"/>
      <c r="BB13" s="128"/>
      <c r="BC13" s="128"/>
      <c r="BD13" s="128"/>
      <c r="BE13" s="128"/>
      <c r="BF13" s="128"/>
      <c r="BG13" s="128"/>
      <c r="BH13" s="128"/>
      <c r="BI13" s="128"/>
      <c r="BJ13" s="128"/>
      <c r="BK13" s="128"/>
      <c r="BL13" s="128"/>
      <c r="BM13" s="128"/>
      <c r="BN13" s="128"/>
      <c r="BO13" s="128"/>
      <c r="BP13" s="128"/>
      <c r="BQ13" s="128"/>
      <c r="BR13" s="128"/>
      <c r="BS13" s="128"/>
      <c r="BT13" s="128"/>
      <c r="BU13" s="128"/>
      <c r="BV13" s="128"/>
      <c r="BW13" s="128"/>
      <c r="BX13" s="128"/>
      <c r="BY13" s="128"/>
      <c r="BZ13" s="128"/>
      <c r="CA13" s="128"/>
      <c r="CB13" s="128"/>
      <c r="CC13" s="128"/>
      <c r="CD13" s="128"/>
      <c r="CE13" s="128"/>
      <c r="CF13" s="128"/>
      <c r="CG13" s="128"/>
      <c r="CH13" s="128"/>
      <c r="CI13" s="128"/>
      <c r="CJ13" s="128"/>
      <c r="CK13" s="128"/>
      <c r="CL13" s="128"/>
      <c r="CM13" s="128"/>
      <c r="CN13" s="128"/>
      <c r="CO13" s="128"/>
      <c r="CP13" s="128"/>
      <c r="CQ13" s="128"/>
      <c r="CR13" s="128"/>
      <c r="CS13" s="128"/>
      <c r="CT13" s="128"/>
      <c r="CU13" s="128"/>
      <c r="CV13" s="128"/>
      <c r="CW13" s="128"/>
      <c r="CX13" s="128"/>
      <c r="CY13" s="128"/>
      <c r="CZ13" s="128"/>
      <c r="DA13" s="128"/>
      <c r="DB13" s="128"/>
      <c r="DC13" s="128"/>
      <c r="DD13" s="128"/>
      <c r="DE13" s="128"/>
      <c r="DF13" s="128"/>
      <c r="DG13" s="128"/>
      <c r="DH13" s="128"/>
      <c r="DI13" s="128"/>
      <c r="DJ13" s="128"/>
      <c r="DK13" s="128"/>
      <c r="DL13" s="128"/>
      <c r="DM13" s="128"/>
      <c r="DN13" s="128"/>
      <c r="DO13" s="128"/>
      <c r="DP13" s="128"/>
      <c r="DQ13" s="128"/>
      <c r="DR13" s="128"/>
      <c r="DS13" s="128"/>
      <c r="DT13" s="128"/>
      <c r="DU13" s="128"/>
      <c r="DV13" s="128"/>
      <c r="DW13" s="128"/>
      <c r="DX13" s="128"/>
      <c r="DY13" s="128"/>
      <c r="DZ13" s="128"/>
      <c r="EA13" s="128"/>
      <c r="EB13" s="128"/>
      <c r="EC13" s="128"/>
      <c r="ED13" s="128"/>
      <c r="EE13" s="128"/>
      <c r="EF13" s="128"/>
      <c r="EG13" s="128"/>
      <c r="EH13" s="128"/>
      <c r="EI13" s="128"/>
      <c r="EJ13" s="128"/>
      <c r="EK13" s="128"/>
      <c r="EL13" s="128"/>
      <c r="EM13" s="128"/>
      <c r="EN13" s="128"/>
      <c r="EO13" s="128"/>
      <c r="EP13" s="128"/>
      <c r="EQ13" s="128"/>
      <c r="ER13" s="128"/>
      <c r="ES13" s="128"/>
      <c r="ET13" s="128"/>
      <c r="EU13" s="128"/>
      <c r="EV13" s="128"/>
      <c r="EW13" s="128"/>
      <c r="EX13" s="128"/>
      <c r="EY13" s="128"/>
      <c r="EZ13" s="128"/>
      <c r="FA13" s="128"/>
      <c r="FB13" s="128"/>
      <c r="FC13" s="128"/>
      <c r="FD13" s="128"/>
      <c r="FE13" s="128"/>
      <c r="FF13" s="128"/>
      <c r="FG13" s="128"/>
      <c r="FH13" s="128"/>
      <c r="FI13" s="128"/>
      <c r="FJ13" s="128"/>
      <c r="FK13" s="128"/>
      <c r="FL13" s="128"/>
      <c r="FM13" s="128"/>
      <c r="FN13" s="128"/>
      <c r="FO13" s="128"/>
      <c r="FP13" s="128"/>
      <c r="FQ13" s="128"/>
      <c r="FR13" s="128"/>
      <c r="FS13" s="128"/>
      <c r="FT13" s="128"/>
      <c r="FU13" s="128"/>
      <c r="FV13" s="128"/>
      <c r="FW13" s="128"/>
      <c r="FX13" s="128"/>
      <c r="FY13" s="128"/>
      <c r="FZ13" s="128"/>
      <c r="GA13" s="128"/>
      <c r="GB13" s="128"/>
      <c r="GC13" s="128"/>
      <c r="GD13" s="128"/>
      <c r="GE13" s="128"/>
      <c r="GF13" s="128"/>
      <c r="GG13" s="128"/>
      <c r="GH13" s="128"/>
      <c r="GI13" s="128"/>
      <c r="GJ13" s="128"/>
      <c r="GK13" s="128"/>
      <c r="GL13" s="128"/>
      <c r="GM13" s="128"/>
      <c r="GN13" s="128"/>
      <c r="GO13" s="128"/>
      <c r="GP13" s="128"/>
    </row>
    <row r="14" spans="1:198" s="130" customFormat="1" ht="24.75" customHeight="1" x14ac:dyDescent="0.2">
      <c r="A14" s="2" t="s">
        <v>11</v>
      </c>
      <c r="B14" s="15">
        <f>SUM(B11:B13)</f>
        <v>104601120653.10001</v>
      </c>
      <c r="C14" s="15"/>
      <c r="D14" s="24"/>
      <c r="E14" s="128"/>
      <c r="F14" s="128"/>
      <c r="G14" s="128"/>
      <c r="H14" s="128"/>
      <c r="I14" s="128"/>
      <c r="J14" s="128"/>
      <c r="K14" s="128"/>
      <c r="L14" s="128"/>
      <c r="M14" s="128"/>
      <c r="N14" s="128"/>
      <c r="O14" s="128"/>
      <c r="P14" s="128"/>
      <c r="Q14" s="128"/>
      <c r="R14" s="128"/>
      <c r="S14" s="128"/>
      <c r="T14" s="128"/>
      <c r="U14" s="128"/>
      <c r="V14" s="128"/>
      <c r="W14" s="128"/>
      <c r="X14" s="128"/>
      <c r="Y14" s="128"/>
      <c r="Z14" s="128"/>
      <c r="AA14" s="128"/>
      <c r="AB14" s="128"/>
      <c r="AC14" s="128"/>
      <c r="AD14" s="128"/>
      <c r="AE14" s="128"/>
      <c r="AF14" s="128"/>
      <c r="AG14" s="128"/>
      <c r="AH14" s="128"/>
      <c r="AI14" s="128"/>
      <c r="AJ14" s="128"/>
      <c r="AK14" s="128"/>
      <c r="AL14" s="128"/>
      <c r="AM14" s="128"/>
      <c r="AN14" s="128"/>
      <c r="AO14" s="128"/>
      <c r="AP14" s="128"/>
      <c r="AQ14" s="128"/>
      <c r="AR14" s="128"/>
      <c r="AS14" s="128"/>
      <c r="AT14" s="128"/>
      <c r="AU14" s="128"/>
      <c r="AV14" s="128"/>
      <c r="AW14" s="128"/>
      <c r="AX14" s="128"/>
      <c r="AY14" s="128"/>
      <c r="AZ14" s="128"/>
      <c r="BA14" s="128"/>
      <c r="BB14" s="128"/>
      <c r="BC14" s="128"/>
      <c r="BD14" s="128"/>
      <c r="BE14" s="128"/>
      <c r="BF14" s="128"/>
      <c r="BG14" s="128"/>
      <c r="BH14" s="128"/>
      <c r="BI14" s="128"/>
      <c r="BJ14" s="128"/>
      <c r="BK14" s="128"/>
      <c r="BL14" s="128"/>
      <c r="BM14" s="128"/>
      <c r="BN14" s="128"/>
      <c r="BO14" s="128"/>
      <c r="BP14" s="128"/>
      <c r="BQ14" s="128"/>
      <c r="BR14" s="128"/>
      <c r="BS14" s="128"/>
      <c r="BT14" s="128"/>
      <c r="BU14" s="128"/>
      <c r="BV14" s="128"/>
      <c r="BW14" s="128"/>
      <c r="BX14" s="128"/>
      <c r="BY14" s="128"/>
      <c r="BZ14" s="128"/>
      <c r="CA14" s="128"/>
      <c r="CB14" s="128"/>
      <c r="CC14" s="128"/>
      <c r="CD14" s="128"/>
      <c r="CE14" s="128"/>
      <c r="CF14" s="128"/>
      <c r="CG14" s="128"/>
      <c r="CH14" s="128"/>
      <c r="CI14" s="128"/>
      <c r="CJ14" s="128"/>
      <c r="CK14" s="128"/>
      <c r="CL14" s="128"/>
      <c r="CM14" s="128"/>
      <c r="CN14" s="128"/>
      <c r="CO14" s="128"/>
      <c r="CP14" s="128"/>
      <c r="CQ14" s="128"/>
      <c r="CR14" s="128"/>
      <c r="CS14" s="128"/>
      <c r="CT14" s="128"/>
      <c r="CU14" s="128"/>
      <c r="CV14" s="128"/>
      <c r="CW14" s="128"/>
      <c r="CX14" s="128"/>
      <c r="CY14" s="128"/>
      <c r="CZ14" s="128"/>
      <c r="DA14" s="128"/>
      <c r="DB14" s="128"/>
      <c r="DC14" s="128"/>
      <c r="DD14" s="128"/>
      <c r="DE14" s="128"/>
      <c r="DF14" s="128"/>
      <c r="DG14" s="128"/>
      <c r="DH14" s="128"/>
      <c r="DI14" s="128"/>
      <c r="DJ14" s="128"/>
      <c r="DK14" s="128"/>
      <c r="DL14" s="128"/>
      <c r="DM14" s="128"/>
      <c r="DN14" s="128"/>
      <c r="DO14" s="128"/>
      <c r="DP14" s="128"/>
      <c r="DQ14" s="128"/>
      <c r="DR14" s="128"/>
      <c r="DS14" s="128"/>
      <c r="DT14" s="128"/>
      <c r="DU14" s="128"/>
      <c r="DV14" s="128"/>
      <c r="DW14" s="128"/>
      <c r="DX14" s="128"/>
      <c r="DY14" s="128"/>
      <c r="DZ14" s="128"/>
      <c r="EA14" s="128"/>
      <c r="EB14" s="128"/>
      <c r="EC14" s="128"/>
      <c r="ED14" s="128"/>
      <c r="EE14" s="128"/>
      <c r="EF14" s="128"/>
      <c r="EG14" s="128"/>
      <c r="EH14" s="128"/>
      <c r="EI14" s="128"/>
      <c r="EJ14" s="128"/>
      <c r="EK14" s="128"/>
      <c r="EL14" s="128"/>
      <c r="EM14" s="128"/>
      <c r="EN14" s="128"/>
      <c r="EO14" s="128"/>
      <c r="EP14" s="128"/>
      <c r="EQ14" s="128"/>
      <c r="ER14" s="128"/>
      <c r="ES14" s="128"/>
      <c r="ET14" s="128"/>
      <c r="EU14" s="128"/>
      <c r="EV14" s="128"/>
      <c r="EW14" s="128"/>
      <c r="EX14" s="128"/>
      <c r="EY14" s="128"/>
      <c r="EZ14" s="128"/>
      <c r="FA14" s="128"/>
      <c r="FB14" s="128"/>
      <c r="FC14" s="128"/>
      <c r="FD14" s="128"/>
      <c r="FE14" s="128"/>
      <c r="FF14" s="128"/>
      <c r="FG14" s="128"/>
      <c r="FH14" s="128"/>
      <c r="FI14" s="128"/>
      <c r="FJ14" s="128"/>
      <c r="FK14" s="128"/>
      <c r="FL14" s="128"/>
      <c r="FM14" s="128"/>
      <c r="FN14" s="128"/>
      <c r="FO14" s="128"/>
      <c r="FP14" s="128"/>
      <c r="FQ14" s="128"/>
      <c r="FR14" s="128"/>
      <c r="FS14" s="128"/>
      <c r="FT14" s="128"/>
      <c r="FU14" s="128"/>
      <c r="FV14" s="128"/>
      <c r="FW14" s="128"/>
      <c r="FX14" s="128"/>
      <c r="FY14" s="128"/>
      <c r="FZ14" s="128"/>
      <c r="GA14" s="128"/>
      <c r="GB14" s="128"/>
      <c r="GC14" s="128"/>
      <c r="GD14" s="128"/>
      <c r="GE14" s="128"/>
      <c r="GF14" s="128"/>
      <c r="GG14" s="128"/>
      <c r="GH14" s="128"/>
      <c r="GI14" s="128"/>
      <c r="GJ14" s="128"/>
      <c r="GK14" s="128"/>
      <c r="GL14" s="128"/>
      <c r="GM14" s="128"/>
      <c r="GN14" s="128"/>
      <c r="GO14" s="128"/>
      <c r="GP14" s="128"/>
    </row>
    <row r="15" spans="1:198" s="130" customFormat="1" ht="24.75" customHeight="1" x14ac:dyDescent="0.2">
      <c r="A15" s="11" t="s">
        <v>571</v>
      </c>
      <c r="B15" s="16">
        <f>+B14*0.05</f>
        <v>5230056032.6550007</v>
      </c>
      <c r="C15" s="16"/>
      <c r="D15" s="24"/>
      <c r="E15" s="128"/>
      <c r="F15" s="128"/>
      <c r="G15" s="128"/>
      <c r="H15" s="128"/>
      <c r="I15" s="128"/>
      <c r="J15" s="128"/>
      <c r="K15" s="128"/>
      <c r="L15" s="128"/>
      <c r="M15" s="128"/>
      <c r="N15" s="128"/>
      <c r="O15" s="128"/>
      <c r="P15" s="128"/>
      <c r="Q15" s="128"/>
      <c r="R15" s="128"/>
      <c r="S15" s="128"/>
      <c r="T15" s="128"/>
      <c r="U15" s="128"/>
      <c r="V15" s="128"/>
      <c r="W15" s="128"/>
      <c r="X15" s="128"/>
      <c r="Y15" s="128"/>
      <c r="Z15" s="128"/>
      <c r="AA15" s="128"/>
      <c r="AB15" s="128"/>
      <c r="AC15" s="128"/>
      <c r="AD15" s="128"/>
      <c r="AE15" s="128"/>
      <c r="AF15" s="128"/>
      <c r="AG15" s="128"/>
      <c r="AH15" s="128"/>
      <c r="AI15" s="128"/>
      <c r="AJ15" s="128"/>
      <c r="AK15" s="128"/>
      <c r="AL15" s="128"/>
      <c r="AM15" s="128"/>
      <c r="AN15" s="128"/>
      <c r="AO15" s="128"/>
      <c r="AP15" s="128"/>
      <c r="AQ15" s="128"/>
      <c r="AR15" s="128"/>
      <c r="AS15" s="128"/>
      <c r="AT15" s="128"/>
      <c r="AU15" s="128"/>
      <c r="AV15" s="128"/>
      <c r="AW15" s="128"/>
      <c r="AX15" s="128"/>
      <c r="AY15" s="128"/>
      <c r="AZ15" s="128"/>
      <c r="BA15" s="128"/>
      <c r="BB15" s="128"/>
      <c r="BC15" s="128"/>
      <c r="BD15" s="128"/>
      <c r="BE15" s="128"/>
      <c r="BF15" s="128"/>
      <c r="BG15" s="128"/>
      <c r="BH15" s="128"/>
      <c r="BI15" s="128"/>
      <c r="BJ15" s="128"/>
      <c r="BK15" s="128"/>
      <c r="BL15" s="128"/>
      <c r="BM15" s="128"/>
      <c r="BN15" s="128"/>
      <c r="BO15" s="128"/>
      <c r="BP15" s="128"/>
      <c r="BQ15" s="128"/>
      <c r="BR15" s="128"/>
      <c r="BS15" s="128"/>
      <c r="BT15" s="128"/>
      <c r="BU15" s="128"/>
      <c r="BV15" s="128"/>
      <c r="BW15" s="128"/>
      <c r="BX15" s="128"/>
      <c r="BY15" s="128"/>
      <c r="BZ15" s="128"/>
      <c r="CA15" s="128"/>
      <c r="CB15" s="128"/>
      <c r="CC15" s="128"/>
      <c r="CD15" s="128"/>
      <c r="CE15" s="128"/>
      <c r="CF15" s="128"/>
      <c r="CG15" s="128"/>
      <c r="CH15" s="128"/>
      <c r="CI15" s="128"/>
      <c r="CJ15" s="128"/>
      <c r="CK15" s="128"/>
      <c r="CL15" s="128"/>
      <c r="CM15" s="128"/>
      <c r="CN15" s="128"/>
      <c r="CO15" s="128"/>
      <c r="CP15" s="128"/>
      <c r="CQ15" s="128"/>
      <c r="CR15" s="128"/>
      <c r="CS15" s="128"/>
      <c r="CT15" s="128"/>
      <c r="CU15" s="128"/>
      <c r="CV15" s="128"/>
      <c r="CW15" s="128"/>
      <c r="CX15" s="128"/>
      <c r="CY15" s="128"/>
      <c r="CZ15" s="128"/>
      <c r="DA15" s="128"/>
      <c r="DB15" s="128"/>
      <c r="DC15" s="128"/>
      <c r="DD15" s="128"/>
      <c r="DE15" s="128"/>
      <c r="DF15" s="128"/>
      <c r="DG15" s="128"/>
      <c r="DH15" s="128"/>
      <c r="DI15" s="128"/>
      <c r="DJ15" s="128"/>
      <c r="DK15" s="128"/>
      <c r="DL15" s="128"/>
      <c r="DM15" s="128"/>
      <c r="DN15" s="128"/>
      <c r="DO15" s="128"/>
      <c r="DP15" s="128"/>
      <c r="DQ15" s="128"/>
      <c r="DR15" s="128"/>
      <c r="DS15" s="128"/>
      <c r="DT15" s="128"/>
      <c r="DU15" s="128"/>
      <c r="DV15" s="128"/>
      <c r="DW15" s="128"/>
      <c r="DX15" s="128"/>
      <c r="DY15" s="128"/>
      <c r="DZ15" s="128"/>
      <c r="EA15" s="128"/>
      <c r="EB15" s="128"/>
      <c r="EC15" s="128"/>
      <c r="ED15" s="128"/>
      <c r="EE15" s="128"/>
      <c r="EF15" s="128"/>
      <c r="EG15" s="128"/>
      <c r="EH15" s="128"/>
      <c r="EI15" s="128"/>
      <c r="EJ15" s="128"/>
      <c r="EK15" s="128"/>
      <c r="EL15" s="128"/>
      <c r="EM15" s="128"/>
      <c r="EN15" s="128"/>
      <c r="EO15" s="128"/>
      <c r="EP15" s="128"/>
      <c r="EQ15" s="128"/>
      <c r="ER15" s="128"/>
      <c r="ES15" s="128"/>
      <c r="ET15" s="128"/>
      <c r="EU15" s="128"/>
      <c r="EV15" s="128"/>
      <c r="EW15" s="128"/>
      <c r="EX15" s="128"/>
      <c r="EY15" s="128"/>
      <c r="EZ15" s="128"/>
      <c r="FA15" s="128"/>
      <c r="FB15" s="128"/>
      <c r="FC15" s="128"/>
      <c r="FD15" s="128"/>
      <c r="FE15" s="128"/>
      <c r="FF15" s="128"/>
      <c r="FG15" s="128"/>
      <c r="FH15" s="128"/>
      <c r="FI15" s="128"/>
      <c r="FJ15" s="128"/>
      <c r="FK15" s="128"/>
      <c r="FL15" s="128"/>
      <c r="FM15" s="128"/>
      <c r="FN15" s="128"/>
      <c r="FO15" s="128"/>
      <c r="FP15" s="128"/>
      <c r="FQ15" s="128"/>
      <c r="FR15" s="128"/>
      <c r="FS15" s="128"/>
      <c r="FT15" s="128"/>
      <c r="FU15" s="128"/>
      <c r="FV15" s="128"/>
      <c r="FW15" s="128"/>
      <c r="FX15" s="128"/>
      <c r="FY15" s="128"/>
      <c r="FZ15" s="128"/>
      <c r="GA15" s="128"/>
      <c r="GB15" s="128"/>
      <c r="GC15" s="128"/>
      <c r="GD15" s="128"/>
      <c r="GE15" s="128"/>
      <c r="GF15" s="128"/>
      <c r="GG15" s="128"/>
      <c r="GH15" s="128"/>
      <c r="GI15" s="128"/>
      <c r="GJ15" s="128"/>
      <c r="GK15" s="128"/>
      <c r="GL15" s="128"/>
      <c r="GM15" s="128"/>
      <c r="GN15" s="128"/>
      <c r="GO15" s="128"/>
      <c r="GP15" s="128"/>
    </row>
    <row r="16" spans="1:198" s="130" customFormat="1" ht="12" customHeight="1" x14ac:dyDescent="0.2">
      <c r="A16" s="1"/>
      <c r="B16" s="14"/>
      <c r="C16" s="25"/>
      <c r="D16" s="25"/>
      <c r="E16" s="128"/>
      <c r="F16" s="128"/>
      <c r="G16" s="128"/>
      <c r="H16" s="128"/>
      <c r="I16" s="128"/>
      <c r="J16" s="128"/>
      <c r="K16" s="128"/>
      <c r="L16" s="128"/>
      <c r="M16" s="128"/>
      <c r="N16" s="128"/>
      <c r="O16" s="128"/>
      <c r="P16" s="128"/>
      <c r="Q16" s="128"/>
      <c r="R16" s="128"/>
      <c r="S16" s="128"/>
      <c r="T16" s="128"/>
      <c r="U16" s="128"/>
      <c r="V16" s="128"/>
      <c r="W16" s="128"/>
      <c r="X16" s="128"/>
      <c r="Y16" s="128"/>
      <c r="Z16" s="128"/>
      <c r="AA16" s="128"/>
      <c r="AB16" s="128"/>
      <c r="AC16" s="128"/>
      <c r="AD16" s="128"/>
      <c r="AE16" s="128"/>
      <c r="AF16" s="128"/>
      <c r="AG16" s="128"/>
      <c r="AH16" s="128"/>
      <c r="AI16" s="128"/>
      <c r="AJ16" s="128"/>
      <c r="AK16" s="128"/>
      <c r="AL16" s="128"/>
      <c r="AM16" s="128"/>
      <c r="AN16" s="128"/>
      <c r="AO16" s="128"/>
      <c r="AP16" s="128"/>
      <c r="AQ16" s="128"/>
      <c r="AR16" s="128"/>
      <c r="AS16" s="128"/>
      <c r="AT16" s="128"/>
      <c r="AU16" s="128"/>
      <c r="AV16" s="128"/>
      <c r="AW16" s="128"/>
      <c r="AX16" s="128"/>
      <c r="AY16" s="128"/>
      <c r="AZ16" s="128"/>
      <c r="BA16" s="128"/>
      <c r="BB16" s="128"/>
      <c r="BC16" s="128"/>
      <c r="BD16" s="128"/>
      <c r="BE16" s="128"/>
      <c r="BF16" s="128"/>
      <c r="BG16" s="128"/>
      <c r="BH16" s="128"/>
      <c r="BI16" s="128"/>
      <c r="BJ16" s="128"/>
      <c r="BK16" s="128"/>
      <c r="BL16" s="128"/>
      <c r="BM16" s="128"/>
      <c r="BN16" s="128"/>
      <c r="BO16" s="128"/>
      <c r="BP16" s="128"/>
      <c r="BQ16" s="128"/>
      <c r="BR16" s="128"/>
      <c r="BS16" s="128"/>
      <c r="BT16" s="128"/>
      <c r="BU16" s="128"/>
      <c r="BV16" s="128"/>
      <c r="BW16" s="128"/>
      <c r="BX16" s="128"/>
      <c r="BY16" s="128"/>
      <c r="BZ16" s="128"/>
      <c r="CA16" s="128"/>
      <c r="CB16" s="128"/>
      <c r="CC16" s="128"/>
      <c r="CD16" s="128"/>
      <c r="CE16" s="128"/>
      <c r="CF16" s="128"/>
      <c r="CG16" s="128"/>
      <c r="CH16" s="128"/>
      <c r="CI16" s="128"/>
      <c r="CJ16" s="128"/>
      <c r="CK16" s="128"/>
      <c r="CL16" s="128"/>
      <c r="CM16" s="128"/>
      <c r="CN16" s="128"/>
      <c r="CO16" s="128"/>
      <c r="CP16" s="128"/>
      <c r="CQ16" s="128"/>
      <c r="CR16" s="128"/>
      <c r="CS16" s="128"/>
      <c r="CT16" s="128"/>
      <c r="CU16" s="128"/>
      <c r="CV16" s="128"/>
      <c r="CW16" s="128"/>
      <c r="CX16" s="128"/>
      <c r="CY16" s="128"/>
      <c r="CZ16" s="128"/>
      <c r="DA16" s="128"/>
      <c r="DB16" s="128"/>
      <c r="DC16" s="128"/>
      <c r="DD16" s="128"/>
      <c r="DE16" s="128"/>
      <c r="DF16" s="128"/>
      <c r="DG16" s="128"/>
      <c r="DH16" s="128"/>
      <c r="DI16" s="128"/>
      <c r="DJ16" s="128"/>
      <c r="DK16" s="128"/>
      <c r="DL16" s="128"/>
      <c r="DM16" s="128"/>
      <c r="DN16" s="128"/>
      <c r="DO16" s="128"/>
      <c r="DP16" s="128"/>
      <c r="DQ16" s="128"/>
      <c r="DR16" s="128"/>
      <c r="DS16" s="128"/>
      <c r="DT16" s="128"/>
      <c r="DU16" s="128"/>
      <c r="DV16" s="128"/>
      <c r="DW16" s="128"/>
      <c r="DX16" s="128"/>
      <c r="DY16" s="128"/>
      <c r="DZ16" s="128"/>
      <c r="EA16" s="128"/>
      <c r="EB16" s="128"/>
      <c r="EC16" s="128"/>
      <c r="ED16" s="128"/>
      <c r="EE16" s="128"/>
      <c r="EF16" s="128"/>
      <c r="EG16" s="128"/>
      <c r="EH16" s="128"/>
      <c r="EI16" s="128"/>
      <c r="EJ16" s="128"/>
      <c r="EK16" s="128"/>
      <c r="EL16" s="128"/>
      <c r="EM16" s="128"/>
      <c r="EN16" s="128"/>
      <c r="EO16" s="128"/>
      <c r="EP16" s="128"/>
      <c r="EQ16" s="128"/>
      <c r="ER16" s="128"/>
      <c r="ES16" s="128"/>
      <c r="ET16" s="128"/>
      <c r="EU16" s="128"/>
      <c r="EV16" s="128"/>
      <c r="EW16" s="128"/>
      <c r="EX16" s="128"/>
      <c r="EY16" s="128"/>
      <c r="EZ16" s="128"/>
      <c r="FA16" s="128"/>
      <c r="FB16" s="128"/>
      <c r="FC16" s="128"/>
      <c r="FD16" s="128"/>
      <c r="FE16" s="128"/>
      <c r="FF16" s="128"/>
      <c r="FG16" s="128"/>
      <c r="FH16" s="128"/>
      <c r="FI16" s="128"/>
      <c r="FJ16" s="128"/>
      <c r="FK16" s="128"/>
      <c r="FL16" s="128"/>
      <c r="FM16" s="128"/>
      <c r="FN16" s="128"/>
      <c r="FO16" s="128"/>
      <c r="FP16" s="128"/>
      <c r="FQ16" s="128"/>
      <c r="FR16" s="128"/>
      <c r="FS16" s="128"/>
      <c r="FT16" s="128"/>
      <c r="FU16" s="128"/>
      <c r="FV16" s="128"/>
      <c r="FW16" s="128"/>
      <c r="FX16" s="128"/>
      <c r="FY16" s="128"/>
      <c r="FZ16" s="128"/>
      <c r="GA16" s="128"/>
      <c r="GB16" s="128"/>
      <c r="GC16" s="128"/>
      <c r="GD16" s="128"/>
      <c r="GE16" s="128"/>
      <c r="GF16" s="128"/>
      <c r="GG16" s="128"/>
      <c r="GH16" s="128"/>
      <c r="GI16" s="128"/>
      <c r="GJ16" s="128"/>
      <c r="GK16" s="128"/>
      <c r="GL16" s="128"/>
      <c r="GM16" s="128"/>
      <c r="GN16" s="128"/>
      <c r="GO16" s="128"/>
      <c r="GP16" s="128"/>
    </row>
    <row r="17" spans="1:5" s="130" customFormat="1" ht="15.75" customHeight="1" x14ac:dyDescent="0.2">
      <c r="A17" s="6" t="s">
        <v>12</v>
      </c>
      <c r="B17" s="17">
        <f>SUM(B14:B16)</f>
        <v>109831176685.755</v>
      </c>
      <c r="C17" s="17"/>
      <c r="D17" s="26"/>
    </row>
    <row r="18" spans="1:5" s="130" customFormat="1" ht="15.75" customHeight="1" x14ac:dyDescent="0.2">
      <c r="A18" s="6" t="s">
        <v>9</v>
      </c>
      <c r="B18" s="12"/>
      <c r="C18" s="13"/>
      <c r="D18" s="27" t="s">
        <v>204</v>
      </c>
    </row>
    <row r="19" spans="1:5" s="130" customFormat="1" ht="15.75" customHeight="1" x14ac:dyDescent="0.2">
      <c r="A19" s="6" t="s">
        <v>13</v>
      </c>
      <c r="B19" s="248"/>
      <c r="C19" s="248"/>
      <c r="D19" s="27" t="s">
        <v>204</v>
      </c>
    </row>
    <row r="20" spans="1:5" s="130" customFormat="1" ht="15.75" customHeight="1" x14ac:dyDescent="0.2">
      <c r="A20" s="6" t="s">
        <v>12</v>
      </c>
      <c r="B20" s="248"/>
      <c r="C20" s="248"/>
      <c r="D20" s="27" t="s">
        <v>204</v>
      </c>
    </row>
    <row r="21" spans="1:5" s="130" customFormat="1" ht="47.25" customHeight="1" x14ac:dyDescent="0.2">
      <c r="A21" s="19" t="s">
        <v>14</v>
      </c>
      <c r="B21" s="238" t="s">
        <v>209</v>
      </c>
      <c r="C21" s="238"/>
      <c r="D21" s="238"/>
    </row>
    <row r="22" spans="1:5" s="130" customFormat="1" ht="27.75" customHeight="1" x14ac:dyDescent="0.2">
      <c r="A22" s="234" t="s">
        <v>15</v>
      </c>
      <c r="B22" s="234"/>
      <c r="C22" s="234"/>
      <c r="D22" s="234"/>
    </row>
    <row r="23" spans="1:5" s="130" customFormat="1" ht="183" customHeight="1" x14ac:dyDescent="0.2">
      <c r="A23" s="235" t="s">
        <v>777</v>
      </c>
      <c r="B23" s="236"/>
      <c r="C23" s="236"/>
      <c r="D23" s="236"/>
      <c r="E23" s="189" t="s">
        <v>204</v>
      </c>
    </row>
    <row r="24" spans="1:5" s="130" customFormat="1" ht="54.75" customHeight="1" x14ac:dyDescent="0.2">
      <c r="A24" s="230" t="s">
        <v>142</v>
      </c>
      <c r="B24" s="237"/>
      <c r="C24" s="237"/>
      <c r="D24" s="237"/>
    </row>
    <row r="25" spans="1:5" s="130" customFormat="1" ht="27" customHeight="1" x14ac:dyDescent="0.2">
      <c r="A25" s="231" t="s">
        <v>231</v>
      </c>
      <c r="B25" s="232"/>
      <c r="C25" s="232"/>
      <c r="D25" s="232"/>
    </row>
    <row r="26" spans="1:5" s="130" customFormat="1" ht="172.5" customHeight="1" x14ac:dyDescent="0.2">
      <c r="A26" s="233" t="s">
        <v>316</v>
      </c>
      <c r="B26" s="233"/>
      <c r="C26" s="233"/>
      <c r="D26" s="233"/>
    </row>
    <row r="27" spans="1:5" s="130" customFormat="1" ht="46.5" customHeight="1" x14ac:dyDescent="0.2">
      <c r="A27" s="18" t="s">
        <v>16</v>
      </c>
      <c r="B27" s="230" t="s">
        <v>596</v>
      </c>
      <c r="C27" s="230"/>
      <c r="D27" s="230"/>
      <c r="E27" s="189" t="s">
        <v>204</v>
      </c>
    </row>
    <row r="28" spans="1:5" s="130" customFormat="1" ht="21" customHeight="1" x14ac:dyDescent="0.2">
      <c r="A28" s="234" t="s">
        <v>17</v>
      </c>
      <c r="B28" s="234"/>
      <c r="C28" s="234"/>
      <c r="D28" s="234"/>
    </row>
    <row r="29" spans="1:5" s="130" customFormat="1" ht="26.25" customHeight="1" x14ac:dyDescent="0.2">
      <c r="A29" s="10" t="s">
        <v>320</v>
      </c>
      <c r="B29" s="246">
        <v>1</v>
      </c>
      <c r="C29" s="246"/>
      <c r="D29" s="246"/>
    </row>
    <row r="30" spans="1:5" s="130" customFormat="1" ht="26.25" customHeight="1" x14ac:dyDescent="0.2">
      <c r="A30" s="5" t="s">
        <v>218</v>
      </c>
      <c r="B30" s="246" t="s">
        <v>778</v>
      </c>
      <c r="C30" s="246"/>
      <c r="D30" s="246"/>
      <c r="E30" s="189" t="s">
        <v>204</v>
      </c>
    </row>
    <row r="31" spans="1:5" s="130" customFormat="1" ht="26.25" customHeight="1" x14ac:dyDescent="0.2">
      <c r="A31" s="1" t="s">
        <v>324</v>
      </c>
      <c r="B31" s="239">
        <v>4000000000</v>
      </c>
      <c r="C31" s="240"/>
      <c r="D31" s="241"/>
    </row>
    <row r="32" spans="1:5" s="130" customFormat="1" ht="26.25" customHeight="1" x14ac:dyDescent="0.2">
      <c r="A32" s="1" t="s">
        <v>10</v>
      </c>
      <c r="B32" s="239">
        <v>800000000</v>
      </c>
      <c r="C32" s="240"/>
      <c r="D32" s="241"/>
    </row>
    <row r="33" spans="1:5" s="130" customFormat="1" ht="26.25" customHeight="1" x14ac:dyDescent="0.2">
      <c r="A33" s="1" t="s">
        <v>572</v>
      </c>
      <c r="B33" s="239">
        <v>6000000000</v>
      </c>
      <c r="C33" s="240"/>
      <c r="D33" s="241"/>
    </row>
    <row r="34" spans="1:5" s="130" customFormat="1" ht="26.25" customHeight="1" x14ac:dyDescent="0.2">
      <c r="A34" s="1" t="s">
        <v>573</v>
      </c>
      <c r="B34" s="239">
        <v>400000000</v>
      </c>
      <c r="C34" s="240"/>
      <c r="D34" s="241"/>
    </row>
    <row r="35" spans="1:5" s="130" customFormat="1" ht="26.25" customHeight="1" x14ac:dyDescent="0.2">
      <c r="A35" s="10" t="s">
        <v>18</v>
      </c>
      <c r="B35" s="239">
        <v>50000000</v>
      </c>
      <c r="C35" s="240"/>
      <c r="D35" s="241"/>
    </row>
    <row r="36" spans="1:5" s="132" customFormat="1" ht="24.75" customHeight="1" x14ac:dyDescent="0.2">
      <c r="A36" s="249" t="s">
        <v>19</v>
      </c>
      <c r="B36" s="249"/>
      <c r="C36" s="249"/>
      <c r="D36" s="249"/>
    </row>
    <row r="37" spans="1:5" s="132" customFormat="1" ht="8.25" customHeight="1" x14ac:dyDescent="0.2">
      <c r="A37" s="250"/>
      <c r="B37" s="251"/>
      <c r="C37" s="251"/>
      <c r="D37" s="252"/>
    </row>
    <row r="38" spans="1:5" s="132" customFormat="1" ht="120.75" customHeight="1" x14ac:dyDescent="0.2">
      <c r="A38" s="242" t="s">
        <v>293</v>
      </c>
      <c r="B38" s="242"/>
      <c r="C38" s="242"/>
      <c r="D38" s="242"/>
    </row>
    <row r="39" spans="1:5" s="132" customFormat="1" ht="54.75" customHeight="1" x14ac:dyDescent="0.2">
      <c r="A39" s="243" t="s">
        <v>335</v>
      </c>
      <c r="B39" s="243"/>
      <c r="C39" s="243"/>
      <c r="D39" s="243"/>
    </row>
    <row r="40" spans="1:5" s="132" customFormat="1" ht="29.25" customHeight="1" x14ac:dyDescent="0.2">
      <c r="A40" s="245" t="s">
        <v>20</v>
      </c>
      <c r="B40" s="245"/>
      <c r="C40" s="245"/>
      <c r="D40" s="245"/>
    </row>
    <row r="41" spans="1:5" s="132" customFormat="1" x14ac:dyDescent="0.2">
      <c r="A41" s="242" t="s">
        <v>821</v>
      </c>
      <c r="B41" s="242"/>
      <c r="C41" s="242"/>
      <c r="D41" s="242"/>
    </row>
    <row r="42" spans="1:5" s="130" customFormat="1" ht="36" customHeight="1" x14ac:dyDescent="0.2">
      <c r="A42" s="243" t="s">
        <v>219</v>
      </c>
      <c r="B42" s="243"/>
      <c r="C42" s="243"/>
      <c r="D42" s="243"/>
    </row>
    <row r="43" spans="1:5" s="130" customFormat="1" ht="21.75" customHeight="1" x14ac:dyDescent="0.2">
      <c r="A43" s="244" t="s">
        <v>232</v>
      </c>
      <c r="B43" s="244"/>
      <c r="C43" s="244"/>
      <c r="D43" s="244"/>
    </row>
    <row r="44" spans="1:5" s="130" customFormat="1" ht="21.75" customHeight="1" x14ac:dyDescent="0.2">
      <c r="A44" s="253" t="s">
        <v>220</v>
      </c>
      <c r="B44" s="253"/>
      <c r="C44" s="253"/>
      <c r="D44" s="253"/>
    </row>
    <row r="45" spans="1:5" s="132" customFormat="1" ht="32.25" customHeight="1" x14ac:dyDescent="0.2">
      <c r="A45" s="254" t="s">
        <v>779</v>
      </c>
      <c r="B45" s="254"/>
      <c r="C45" s="254"/>
      <c r="D45" s="254"/>
      <c r="E45" s="190" t="s">
        <v>204</v>
      </c>
    </row>
    <row r="46" spans="1:5" s="132" customFormat="1" ht="21.75" customHeight="1" x14ac:dyDescent="0.2">
      <c r="A46" s="244" t="s">
        <v>321</v>
      </c>
      <c r="B46" s="244"/>
      <c r="C46" s="244"/>
      <c r="D46" s="244"/>
    </row>
    <row r="47" spans="1:5" s="132" customFormat="1" ht="35.25" customHeight="1" x14ac:dyDescent="0.2">
      <c r="A47" s="255" t="s">
        <v>311</v>
      </c>
      <c r="B47" s="256"/>
      <c r="C47" s="256"/>
      <c r="D47" s="256"/>
    </row>
    <row r="48" spans="1:5" s="132" customFormat="1" ht="30.75" customHeight="1" x14ac:dyDescent="0.2">
      <c r="A48" s="244" t="s">
        <v>21</v>
      </c>
      <c r="B48" s="257"/>
      <c r="C48" s="257"/>
      <c r="D48" s="257"/>
    </row>
    <row r="49" spans="1:5" s="130" customFormat="1" ht="25.5" customHeight="1" x14ac:dyDescent="0.2">
      <c r="A49" s="244" t="s">
        <v>22</v>
      </c>
      <c r="B49" s="244"/>
      <c r="C49" s="244"/>
      <c r="D49" s="244"/>
    </row>
    <row r="50" spans="1:5" s="128" customFormat="1" ht="63" customHeight="1" x14ac:dyDescent="0.2">
      <c r="A50" s="228" t="s">
        <v>780</v>
      </c>
      <c r="B50" s="228"/>
      <c r="C50" s="228"/>
      <c r="D50" s="228"/>
      <c r="E50" s="191" t="s">
        <v>204</v>
      </c>
    </row>
    <row r="51" spans="1:5" s="128" customFormat="1" ht="48.75" customHeight="1" x14ac:dyDescent="0.2">
      <c r="A51" s="228" t="s">
        <v>211</v>
      </c>
      <c r="B51" s="228"/>
      <c r="C51" s="228"/>
      <c r="D51" s="228"/>
    </row>
    <row r="52" spans="1:5" s="128" customFormat="1" ht="78.75" customHeight="1" x14ac:dyDescent="0.2">
      <c r="A52" s="228" t="s">
        <v>102</v>
      </c>
      <c r="B52" s="228"/>
      <c r="C52" s="228"/>
      <c r="D52" s="228"/>
    </row>
    <row r="53" spans="1:5" s="130" customFormat="1" ht="54.75" customHeight="1" x14ac:dyDescent="0.2">
      <c r="A53" s="228" t="s">
        <v>212</v>
      </c>
      <c r="B53" s="228"/>
      <c r="C53" s="228"/>
      <c r="D53" s="228"/>
    </row>
    <row r="54" spans="1:5" s="128" customFormat="1" ht="37.5" customHeight="1" x14ac:dyDescent="0.2">
      <c r="A54" s="228" t="s">
        <v>23</v>
      </c>
      <c r="B54" s="228"/>
      <c r="C54" s="228"/>
      <c r="D54" s="228"/>
    </row>
    <row r="55" spans="1:5" s="133" customFormat="1" ht="52.5" customHeight="1" x14ac:dyDescent="0.2">
      <c r="A55" s="228" t="s">
        <v>24</v>
      </c>
      <c r="B55" s="228"/>
      <c r="C55" s="228"/>
      <c r="D55" s="228"/>
    </row>
    <row r="56" spans="1:5" s="134" customFormat="1" ht="52.5" customHeight="1" x14ac:dyDescent="0.2">
      <c r="A56" s="228" t="s">
        <v>25</v>
      </c>
      <c r="B56" s="228"/>
      <c r="C56" s="228"/>
      <c r="D56" s="228"/>
    </row>
    <row r="57" spans="1:5" s="134" customFormat="1" ht="52.5" customHeight="1" x14ac:dyDescent="0.2">
      <c r="A57" s="228" t="s">
        <v>221</v>
      </c>
      <c r="B57" s="228"/>
      <c r="C57" s="228"/>
      <c r="D57" s="228"/>
    </row>
    <row r="58" spans="1:5" s="134" customFormat="1" ht="52.5" customHeight="1" x14ac:dyDescent="0.2">
      <c r="A58" s="228" t="s">
        <v>26</v>
      </c>
      <c r="B58" s="228"/>
      <c r="C58" s="228"/>
      <c r="D58" s="228"/>
    </row>
    <row r="59" spans="1:5" s="134" customFormat="1" ht="52.5" customHeight="1" x14ac:dyDescent="0.2">
      <c r="A59" s="228" t="s">
        <v>222</v>
      </c>
      <c r="B59" s="228"/>
      <c r="C59" s="228"/>
      <c r="D59" s="228"/>
    </row>
    <row r="60" spans="1:5" s="134" customFormat="1" ht="75" customHeight="1" x14ac:dyDescent="0.2">
      <c r="A60" s="228" t="s">
        <v>223</v>
      </c>
      <c r="B60" s="228"/>
      <c r="C60" s="228"/>
      <c r="D60" s="228"/>
    </row>
    <row r="61" spans="1:5" s="134" customFormat="1" ht="52.5" customHeight="1" x14ac:dyDescent="0.2">
      <c r="A61" s="228" t="s">
        <v>574</v>
      </c>
      <c r="B61" s="228"/>
      <c r="C61" s="228"/>
      <c r="D61" s="228"/>
    </row>
    <row r="62" spans="1:5" s="134" customFormat="1" ht="52.5" customHeight="1" x14ac:dyDescent="0.2">
      <c r="A62" s="228" t="s">
        <v>27</v>
      </c>
      <c r="B62" s="228"/>
      <c r="C62" s="228"/>
      <c r="D62" s="228"/>
    </row>
    <row r="63" spans="1:5" s="130" customFormat="1" ht="30.75" customHeight="1" x14ac:dyDescent="0.2">
      <c r="A63" s="258" t="s">
        <v>290</v>
      </c>
      <c r="B63" s="258"/>
      <c r="C63" s="258"/>
      <c r="D63" s="258"/>
    </row>
    <row r="64" spans="1:5" s="130" customFormat="1" ht="30.75" customHeight="1" x14ac:dyDescent="0.2">
      <c r="A64" s="258" t="s">
        <v>224</v>
      </c>
      <c r="B64" s="258"/>
      <c r="C64" s="258"/>
      <c r="D64" s="258"/>
    </row>
    <row r="65" spans="1:7" s="130" customFormat="1" ht="99.75" customHeight="1" x14ac:dyDescent="0.2">
      <c r="A65" s="228" t="s">
        <v>233</v>
      </c>
      <c r="B65" s="228"/>
      <c r="C65" s="228"/>
      <c r="D65" s="228"/>
    </row>
    <row r="66" spans="1:7" s="128" customFormat="1" ht="67.5" customHeight="1" x14ac:dyDescent="0.2">
      <c r="A66" s="228" t="s">
        <v>28</v>
      </c>
      <c r="B66" s="228"/>
      <c r="C66" s="228"/>
      <c r="D66" s="228"/>
    </row>
    <row r="67" spans="1:7" s="128" customFormat="1" ht="51" customHeight="1" x14ac:dyDescent="0.2">
      <c r="A67" s="228" t="s">
        <v>575</v>
      </c>
      <c r="B67" s="228"/>
      <c r="C67" s="228"/>
      <c r="D67" s="228"/>
    </row>
    <row r="68" spans="1:7" s="128" customFormat="1" ht="42.75" customHeight="1" x14ac:dyDescent="0.2">
      <c r="A68" s="228" t="s">
        <v>29</v>
      </c>
      <c r="B68" s="228"/>
      <c r="C68" s="228"/>
      <c r="D68" s="228"/>
    </row>
    <row r="69" spans="1:7" s="128" customFormat="1" ht="95.25" customHeight="1" x14ac:dyDescent="0.2">
      <c r="A69" s="228" t="s">
        <v>781</v>
      </c>
      <c r="B69" s="228"/>
      <c r="C69" s="228"/>
      <c r="D69" s="228"/>
      <c r="E69" s="191" t="s">
        <v>204</v>
      </c>
    </row>
    <row r="70" spans="1:7" s="128" customFormat="1" ht="34.5" customHeight="1" x14ac:dyDescent="0.2">
      <c r="A70" s="228" t="s">
        <v>213</v>
      </c>
      <c r="B70" s="228"/>
      <c r="C70" s="228"/>
      <c r="D70" s="228"/>
    </row>
    <row r="71" spans="1:7" s="128" customFormat="1" ht="48" customHeight="1" x14ac:dyDescent="0.2">
      <c r="A71" s="228" t="s">
        <v>30</v>
      </c>
      <c r="B71" s="228"/>
      <c r="C71" s="228"/>
      <c r="D71" s="228"/>
    </row>
    <row r="72" spans="1:7" s="130" customFormat="1" ht="56.25" customHeight="1" x14ac:dyDescent="0.2">
      <c r="A72" s="258" t="s">
        <v>214</v>
      </c>
      <c r="B72" s="258"/>
      <c r="C72" s="258"/>
      <c r="D72" s="258"/>
    </row>
    <row r="73" spans="1:7" s="128" customFormat="1" ht="47.25" customHeight="1" x14ac:dyDescent="0.2">
      <c r="A73" s="258" t="s">
        <v>782</v>
      </c>
      <c r="B73" s="258"/>
      <c r="C73" s="258"/>
      <c r="D73" s="258"/>
      <c r="E73" s="191" t="s">
        <v>204</v>
      </c>
    </row>
    <row r="74" spans="1:7" s="130" customFormat="1" ht="65.25" customHeight="1" x14ac:dyDescent="0.2">
      <c r="A74" s="228" t="s">
        <v>226</v>
      </c>
      <c r="B74" s="228"/>
      <c r="C74" s="228"/>
      <c r="D74" s="228"/>
    </row>
    <row r="75" spans="1:7" s="128" customFormat="1" ht="46.5" customHeight="1" x14ac:dyDescent="0.2">
      <c r="A75" s="228" t="s">
        <v>215</v>
      </c>
      <c r="B75" s="228"/>
      <c r="C75" s="228"/>
      <c r="D75" s="228"/>
    </row>
    <row r="76" spans="1:7" s="128" customFormat="1" ht="52.5" customHeight="1" x14ac:dyDescent="0.2">
      <c r="A76" s="228" t="s">
        <v>31</v>
      </c>
      <c r="B76" s="228"/>
      <c r="C76" s="228"/>
      <c r="D76" s="228"/>
    </row>
    <row r="77" spans="1:7" s="128" customFormat="1" ht="21.75" customHeight="1" x14ac:dyDescent="0.2">
      <c r="A77" s="268" t="s">
        <v>318</v>
      </c>
      <c r="B77" s="269"/>
      <c r="C77" s="269"/>
      <c r="D77" s="270"/>
      <c r="E77" s="142"/>
      <c r="F77" s="142"/>
      <c r="G77" s="142"/>
    </row>
    <row r="78" spans="1:7" s="128" customFormat="1" ht="33" customHeight="1" x14ac:dyDescent="0.2">
      <c r="A78" s="228" t="s">
        <v>225</v>
      </c>
      <c r="B78" s="228"/>
      <c r="C78" s="228"/>
      <c r="D78" s="228"/>
    </row>
    <row r="79" spans="1:7" s="128" customFormat="1" ht="56.25" customHeight="1" x14ac:dyDescent="0.2">
      <c r="A79" s="228" t="s">
        <v>32</v>
      </c>
      <c r="B79" s="228"/>
      <c r="C79" s="228"/>
      <c r="D79" s="228"/>
    </row>
    <row r="80" spans="1:7" s="130" customFormat="1" ht="46.5" customHeight="1" x14ac:dyDescent="0.2">
      <c r="A80" s="228" t="s">
        <v>227</v>
      </c>
      <c r="B80" s="228"/>
      <c r="C80" s="228"/>
      <c r="D80" s="228"/>
    </row>
    <row r="81" spans="1:5" s="128" customFormat="1" ht="93.75" customHeight="1" x14ac:dyDescent="0.2">
      <c r="A81" s="228" t="s">
        <v>783</v>
      </c>
      <c r="B81" s="228"/>
      <c r="C81" s="228"/>
      <c r="D81" s="228"/>
      <c r="E81" s="191" t="s">
        <v>204</v>
      </c>
    </row>
    <row r="82" spans="1:5" s="128" customFormat="1" ht="66" customHeight="1" x14ac:dyDescent="0.2">
      <c r="A82" s="228" t="s">
        <v>33</v>
      </c>
      <c r="B82" s="228"/>
      <c r="C82" s="228"/>
      <c r="D82" s="228"/>
    </row>
    <row r="83" spans="1:5" s="130" customFormat="1" ht="76.5" customHeight="1" x14ac:dyDescent="0.2">
      <c r="A83" s="259" t="s">
        <v>322</v>
      </c>
      <c r="B83" s="228"/>
      <c r="C83" s="228"/>
      <c r="D83" s="228"/>
    </row>
    <row r="84" spans="1:5" s="130" customFormat="1" ht="32.25" customHeight="1" x14ac:dyDescent="0.2">
      <c r="A84" s="228" t="s">
        <v>323</v>
      </c>
      <c r="B84" s="228"/>
      <c r="C84" s="228"/>
      <c r="D84" s="228"/>
    </row>
    <row r="85" spans="1:5" s="128" customFormat="1" ht="50.25" customHeight="1" x14ac:dyDescent="0.2">
      <c r="A85" s="260" t="s">
        <v>576</v>
      </c>
      <c r="B85" s="260"/>
      <c r="C85" s="260"/>
      <c r="D85" s="260"/>
    </row>
    <row r="86" spans="1:5" s="128" customFormat="1" ht="88.5" customHeight="1" x14ac:dyDescent="0.2">
      <c r="A86" s="260" t="s">
        <v>319</v>
      </c>
      <c r="B86" s="260"/>
      <c r="C86" s="260"/>
      <c r="D86" s="260"/>
    </row>
    <row r="87" spans="1:5" s="128" customFormat="1" ht="57.75" customHeight="1" x14ac:dyDescent="0.2">
      <c r="A87" s="261" t="s">
        <v>310</v>
      </c>
      <c r="B87" s="261"/>
      <c r="C87" s="261"/>
      <c r="D87" s="261"/>
    </row>
    <row r="88" spans="1:5" s="130" customFormat="1" ht="45" customHeight="1" x14ac:dyDescent="0.2">
      <c r="A88" s="258" t="s">
        <v>228</v>
      </c>
      <c r="B88" s="258"/>
      <c r="C88" s="258"/>
      <c r="D88" s="258"/>
    </row>
    <row r="89" spans="1:5" s="128" customFormat="1" ht="40.5" customHeight="1" x14ac:dyDescent="0.2">
      <c r="A89" s="258" t="s">
        <v>34</v>
      </c>
      <c r="B89" s="258"/>
      <c r="C89" s="258"/>
      <c r="D89" s="258"/>
    </row>
    <row r="90" spans="1:5" s="130" customFormat="1" ht="54.75" customHeight="1" x14ac:dyDescent="0.2">
      <c r="A90" s="258" t="s">
        <v>577</v>
      </c>
      <c r="B90" s="258"/>
      <c r="C90" s="258"/>
      <c r="D90" s="258"/>
    </row>
    <row r="91" spans="1:5" s="130" customFormat="1" ht="41.25" customHeight="1" x14ac:dyDescent="0.2">
      <c r="A91" s="258" t="s">
        <v>35</v>
      </c>
      <c r="B91" s="258"/>
      <c r="C91" s="258"/>
      <c r="D91" s="258"/>
    </row>
    <row r="92" spans="1:5" s="134" customFormat="1" ht="33.75" customHeight="1" x14ac:dyDescent="0.2">
      <c r="A92" s="228" t="s">
        <v>300</v>
      </c>
      <c r="B92" s="228"/>
      <c r="C92" s="228"/>
      <c r="D92" s="228"/>
    </row>
    <row r="93" spans="1:5" s="133" customFormat="1" ht="21" customHeight="1" x14ac:dyDescent="0.2">
      <c r="A93" s="228" t="s">
        <v>301</v>
      </c>
      <c r="B93" s="228"/>
      <c r="C93" s="228"/>
      <c r="D93" s="228"/>
    </row>
    <row r="94" spans="1:5" s="134" customFormat="1" ht="33.75" customHeight="1" x14ac:dyDescent="0.2">
      <c r="A94" s="228" t="s">
        <v>784</v>
      </c>
      <c r="B94" s="228"/>
      <c r="C94" s="228"/>
      <c r="D94" s="228"/>
      <c r="E94" s="192" t="s">
        <v>204</v>
      </c>
    </row>
    <row r="95" spans="1:5" s="133" customFormat="1" ht="33.75" customHeight="1" x14ac:dyDescent="0.2">
      <c r="A95" s="228" t="s">
        <v>785</v>
      </c>
      <c r="B95" s="228"/>
      <c r="C95" s="228"/>
      <c r="D95" s="228"/>
      <c r="E95" s="192" t="s">
        <v>204</v>
      </c>
    </row>
    <row r="96" spans="1:5" s="134" customFormat="1" ht="33.75" customHeight="1" x14ac:dyDescent="0.2">
      <c r="A96" s="228" t="s">
        <v>786</v>
      </c>
      <c r="B96" s="228"/>
      <c r="C96" s="228"/>
      <c r="D96" s="228"/>
      <c r="E96" s="192" t="s">
        <v>204</v>
      </c>
    </row>
    <row r="97" spans="1:10" s="133" customFormat="1" ht="33.75" customHeight="1" x14ac:dyDescent="0.2">
      <c r="A97" s="228" t="s">
        <v>302</v>
      </c>
      <c r="B97" s="228"/>
      <c r="C97" s="228"/>
      <c r="D97" s="228"/>
      <c r="E97" s="133" t="s">
        <v>204</v>
      </c>
    </row>
    <row r="98" spans="1:10" s="134" customFormat="1" x14ac:dyDescent="0.2">
      <c r="A98" s="262" t="s">
        <v>36</v>
      </c>
      <c r="B98" s="262"/>
      <c r="C98" s="262"/>
      <c r="D98" s="262"/>
    </row>
    <row r="99" spans="1:10" s="134" customFormat="1" ht="33.75" customHeight="1" x14ac:dyDescent="0.2">
      <c r="A99" s="228" t="s">
        <v>334</v>
      </c>
      <c r="B99" s="228"/>
      <c r="C99" s="228"/>
      <c r="D99" s="228"/>
    </row>
    <row r="100" spans="1:10" s="133" customFormat="1" ht="33.75" customHeight="1" x14ac:dyDescent="0.2">
      <c r="A100" s="228" t="s">
        <v>37</v>
      </c>
      <c r="B100" s="228"/>
      <c r="C100" s="228"/>
      <c r="D100" s="228"/>
    </row>
    <row r="101" spans="1:10" s="128" customFormat="1" ht="55.5" customHeight="1" x14ac:dyDescent="0.2">
      <c r="A101" s="258" t="s">
        <v>787</v>
      </c>
      <c r="B101" s="258"/>
      <c r="C101" s="258"/>
      <c r="D101" s="258"/>
      <c r="E101" s="191" t="s">
        <v>204</v>
      </c>
    </row>
    <row r="102" spans="1:10" s="130" customFormat="1" ht="24.75" customHeight="1" x14ac:dyDescent="0.2">
      <c r="A102" s="263" t="s">
        <v>578</v>
      </c>
      <c r="B102" s="263"/>
      <c r="C102" s="263"/>
      <c r="D102" s="263"/>
    </row>
    <row r="103" spans="1:10" s="130" customFormat="1" ht="31.5" customHeight="1" x14ac:dyDescent="0.2">
      <c r="A103" s="258" t="s">
        <v>38</v>
      </c>
      <c r="B103" s="258"/>
      <c r="C103" s="258"/>
      <c r="D103" s="258"/>
    </row>
    <row r="104" spans="1:10" s="130" customFormat="1" ht="33" customHeight="1" x14ac:dyDescent="0.2">
      <c r="A104" s="258" t="s">
        <v>234</v>
      </c>
      <c r="B104" s="258"/>
      <c r="C104" s="258"/>
      <c r="D104" s="258"/>
    </row>
    <row r="105" spans="1:10" s="130" customFormat="1" ht="47.25" customHeight="1" x14ac:dyDescent="0.2">
      <c r="A105" s="258" t="s">
        <v>235</v>
      </c>
      <c r="B105" s="258"/>
      <c r="C105" s="258"/>
      <c r="D105" s="258"/>
    </row>
    <row r="106" spans="1:10" s="130" customFormat="1" ht="75.75" customHeight="1" x14ac:dyDescent="0.2">
      <c r="A106" s="228" t="s">
        <v>236</v>
      </c>
      <c r="B106" s="228"/>
      <c r="C106" s="228"/>
      <c r="D106" s="228"/>
    </row>
    <row r="107" spans="1:10" s="134" customFormat="1" ht="45" customHeight="1" x14ac:dyDescent="0.2">
      <c r="A107" s="228" t="s">
        <v>296</v>
      </c>
      <c r="B107" s="228"/>
      <c r="C107" s="228"/>
      <c r="D107" s="228"/>
    </row>
    <row r="108" spans="1:10" s="134" customFormat="1" ht="47.25" customHeight="1" x14ac:dyDescent="0.2">
      <c r="A108" s="228" t="s">
        <v>295</v>
      </c>
      <c r="B108" s="228"/>
      <c r="C108" s="228"/>
      <c r="D108" s="228"/>
    </row>
    <row r="109" spans="1:10" s="134" customFormat="1" ht="33" customHeight="1" x14ac:dyDescent="0.2">
      <c r="A109" s="228" t="s">
        <v>237</v>
      </c>
      <c r="B109" s="228"/>
      <c r="C109" s="228"/>
      <c r="D109" s="228"/>
    </row>
    <row r="110" spans="1:10" s="134" customFormat="1" ht="30.75" customHeight="1" x14ac:dyDescent="0.2">
      <c r="A110" s="228" t="s">
        <v>238</v>
      </c>
      <c r="B110" s="228"/>
      <c r="C110" s="228"/>
      <c r="D110" s="228"/>
    </row>
    <row r="111" spans="1:10" s="134" customFormat="1" ht="63.75" customHeight="1" x14ac:dyDescent="0.2">
      <c r="A111" s="228" t="s">
        <v>788</v>
      </c>
      <c r="B111" s="228"/>
      <c r="C111" s="228"/>
      <c r="D111" s="228"/>
      <c r="E111" s="222" t="s">
        <v>204</v>
      </c>
      <c r="F111" s="223"/>
      <c r="G111" s="223"/>
      <c r="H111" s="223"/>
      <c r="I111" s="223"/>
      <c r="J111" s="223"/>
    </row>
    <row r="112" spans="1:10" s="133" customFormat="1" ht="47.25" customHeight="1" x14ac:dyDescent="0.2">
      <c r="A112" s="228" t="s">
        <v>303</v>
      </c>
      <c r="B112" s="228"/>
      <c r="C112" s="228"/>
      <c r="D112" s="228"/>
    </row>
    <row r="113" spans="1:5" s="134" customFormat="1" ht="20.25" customHeight="1" x14ac:dyDescent="0.2">
      <c r="A113" s="262" t="s">
        <v>291</v>
      </c>
      <c r="B113" s="228"/>
      <c r="C113" s="228"/>
      <c r="D113" s="228"/>
      <c r="E113" s="133"/>
    </row>
    <row r="114" spans="1:5" s="128" customFormat="1" ht="51" customHeight="1" x14ac:dyDescent="0.2">
      <c r="A114" s="260" t="s">
        <v>299</v>
      </c>
      <c r="B114" s="260"/>
      <c r="C114" s="260"/>
      <c r="D114" s="260"/>
    </row>
    <row r="115" spans="1:5" s="128" customFormat="1" ht="92.25" customHeight="1" x14ac:dyDescent="0.2">
      <c r="A115" s="260" t="s">
        <v>305</v>
      </c>
      <c r="B115" s="260"/>
      <c r="C115" s="260"/>
      <c r="D115" s="260"/>
    </row>
    <row r="116" spans="1:5" s="130" customFormat="1" ht="42.75" customHeight="1" x14ac:dyDescent="0.2">
      <c r="A116" s="260" t="s">
        <v>39</v>
      </c>
      <c r="B116" s="260"/>
      <c r="C116" s="260"/>
      <c r="D116" s="260"/>
      <c r="E116" s="128"/>
    </row>
    <row r="117" spans="1:5" s="130" customFormat="1" ht="42" customHeight="1" x14ac:dyDescent="0.2">
      <c r="A117" s="260" t="s">
        <v>216</v>
      </c>
      <c r="B117" s="260"/>
      <c r="C117" s="260"/>
      <c r="D117" s="260"/>
      <c r="E117" s="128"/>
    </row>
    <row r="118" spans="1:5" s="130" customFormat="1" ht="63" customHeight="1" x14ac:dyDescent="0.2">
      <c r="A118" s="260" t="s">
        <v>200</v>
      </c>
      <c r="B118" s="260"/>
      <c r="C118" s="260"/>
      <c r="D118" s="260"/>
      <c r="E118" s="128"/>
    </row>
    <row r="119" spans="1:5" s="130" customFormat="1" ht="20.25" customHeight="1" x14ac:dyDescent="0.2">
      <c r="A119" s="261" t="s">
        <v>570</v>
      </c>
      <c r="B119" s="261"/>
      <c r="C119" s="261"/>
      <c r="D119" s="261"/>
      <c r="E119" s="128"/>
    </row>
    <row r="120" spans="1:5" s="128" customFormat="1" ht="19.5" customHeight="1" x14ac:dyDescent="0.2">
      <c r="A120" s="249" t="s">
        <v>40</v>
      </c>
      <c r="B120" s="249"/>
      <c r="C120" s="249"/>
      <c r="D120" s="249"/>
      <c r="E120" s="135"/>
    </row>
    <row r="121" spans="1:5" s="128" customFormat="1" ht="16.5" customHeight="1" x14ac:dyDescent="0.2">
      <c r="A121" s="29"/>
      <c r="B121" s="29"/>
      <c r="C121" s="30"/>
      <c r="D121" s="29"/>
      <c r="E121" s="135"/>
    </row>
    <row r="122" spans="1:5" s="128" customFormat="1" ht="24.75" customHeight="1" x14ac:dyDescent="0.2">
      <c r="A122" s="249" t="s">
        <v>41</v>
      </c>
      <c r="B122" s="249"/>
      <c r="C122" s="249"/>
      <c r="D122" s="249"/>
      <c r="E122" s="135"/>
    </row>
    <row r="123" spans="1:5" s="137" customFormat="1" ht="39.75" customHeight="1" x14ac:dyDescent="0.2">
      <c r="A123" s="271" t="s">
        <v>789</v>
      </c>
      <c r="B123" s="271"/>
      <c r="C123" s="271"/>
      <c r="D123" s="271"/>
      <c r="E123" s="193" t="s">
        <v>204</v>
      </c>
    </row>
    <row r="124" spans="1:5" s="137" customFormat="1" ht="42.75" customHeight="1" x14ac:dyDescent="0.2">
      <c r="A124" s="271" t="s">
        <v>579</v>
      </c>
      <c r="B124" s="271"/>
      <c r="C124" s="271"/>
      <c r="D124" s="271"/>
      <c r="E124" s="136"/>
    </row>
    <row r="125" spans="1:5" s="137" customFormat="1" ht="51.75" customHeight="1" x14ac:dyDescent="0.2">
      <c r="A125" s="271" t="s">
        <v>42</v>
      </c>
      <c r="B125" s="271"/>
      <c r="C125" s="271"/>
      <c r="D125" s="271"/>
      <c r="E125" s="136"/>
    </row>
    <row r="126" spans="1:5" s="137" customFormat="1" x14ac:dyDescent="0.2">
      <c r="A126" s="271" t="s">
        <v>194</v>
      </c>
      <c r="B126" s="271"/>
      <c r="C126" s="271"/>
      <c r="D126" s="271"/>
      <c r="E126" s="136"/>
    </row>
    <row r="127" spans="1:5" s="137" customFormat="1" ht="50.25" customHeight="1" x14ac:dyDescent="0.2">
      <c r="A127" s="271" t="s">
        <v>43</v>
      </c>
      <c r="B127" s="271"/>
      <c r="C127" s="271"/>
      <c r="D127" s="271"/>
      <c r="E127" s="136"/>
    </row>
    <row r="128" spans="1:5" s="137" customFormat="1" ht="46.5" customHeight="1" x14ac:dyDescent="0.2">
      <c r="A128" s="271" t="s">
        <v>195</v>
      </c>
      <c r="B128" s="271"/>
      <c r="C128" s="271"/>
      <c r="D128" s="271"/>
      <c r="E128" s="136"/>
    </row>
    <row r="129" spans="1:10" s="137" customFormat="1" ht="88.5" customHeight="1" x14ac:dyDescent="0.2">
      <c r="A129" s="271" t="s">
        <v>44</v>
      </c>
      <c r="B129" s="271"/>
      <c r="C129" s="271"/>
      <c r="D129" s="271"/>
      <c r="E129" s="136"/>
    </row>
    <row r="130" spans="1:10" s="137" customFormat="1" ht="64.5" customHeight="1" x14ac:dyDescent="0.2">
      <c r="A130" s="271" t="s">
        <v>45</v>
      </c>
      <c r="B130" s="271"/>
      <c r="C130" s="271"/>
      <c r="D130" s="271"/>
      <c r="E130" s="136"/>
    </row>
    <row r="131" spans="1:10" s="137" customFormat="1" ht="42.75" customHeight="1" x14ac:dyDescent="0.2">
      <c r="A131" s="271" t="s">
        <v>46</v>
      </c>
      <c r="B131" s="271"/>
      <c r="C131" s="271"/>
      <c r="D131" s="271"/>
      <c r="E131" s="136"/>
    </row>
    <row r="132" spans="1:10" s="137" customFormat="1" ht="35.25" customHeight="1" x14ac:dyDescent="0.2">
      <c r="A132" s="271" t="s">
        <v>47</v>
      </c>
      <c r="B132" s="271"/>
      <c r="C132" s="271"/>
      <c r="D132" s="271"/>
      <c r="E132" s="136"/>
    </row>
    <row r="133" spans="1:10" s="137" customFormat="1" ht="41.25" customHeight="1" x14ac:dyDescent="0.2">
      <c r="A133" s="271" t="s">
        <v>48</v>
      </c>
      <c r="B133" s="271"/>
      <c r="C133" s="271"/>
      <c r="D133" s="271"/>
      <c r="E133" s="136"/>
    </row>
    <row r="134" spans="1:10" s="137" customFormat="1" x14ac:dyDescent="0.2">
      <c r="A134" s="271" t="s">
        <v>49</v>
      </c>
      <c r="B134" s="271"/>
      <c r="C134" s="271"/>
      <c r="D134" s="271"/>
      <c r="E134" s="136"/>
    </row>
    <row r="135" spans="1:10" s="137" customFormat="1" ht="29.25" customHeight="1" x14ac:dyDescent="0.2">
      <c r="A135" s="272" t="s">
        <v>790</v>
      </c>
      <c r="B135" s="272"/>
      <c r="C135" s="272"/>
      <c r="D135" s="272"/>
      <c r="E135" s="193" t="s">
        <v>204</v>
      </c>
    </row>
    <row r="136" spans="1:10" s="137" customFormat="1" ht="41.25" customHeight="1" x14ac:dyDescent="0.2">
      <c r="A136" s="271" t="s">
        <v>50</v>
      </c>
      <c r="B136" s="271"/>
      <c r="C136" s="271"/>
      <c r="D136" s="271"/>
      <c r="E136" s="136"/>
    </row>
    <row r="137" spans="1:10" s="130" customFormat="1" ht="4.5" customHeight="1" x14ac:dyDescent="0.2">
      <c r="A137" s="31"/>
      <c r="B137" s="31"/>
      <c r="C137" s="31"/>
      <c r="D137" s="31"/>
    </row>
    <row r="138" spans="1:10" s="130" customFormat="1" ht="25.5" customHeight="1" x14ac:dyDescent="0.2">
      <c r="A138" s="234" t="s">
        <v>51</v>
      </c>
      <c r="B138" s="234"/>
      <c r="C138" s="234" t="s">
        <v>202</v>
      </c>
      <c r="D138" s="234"/>
    </row>
    <row r="139" spans="1:10" s="134" customFormat="1" ht="31.5" customHeight="1" x14ac:dyDescent="0.2">
      <c r="A139" s="245" t="s">
        <v>791</v>
      </c>
      <c r="B139" s="245"/>
      <c r="C139" s="266"/>
      <c r="D139" s="266"/>
      <c r="E139" s="222"/>
      <c r="F139" s="223"/>
      <c r="G139" s="223"/>
      <c r="H139" s="223"/>
      <c r="I139" s="223"/>
      <c r="J139" s="223"/>
    </row>
    <row r="140" spans="1:10" s="134" customFormat="1" ht="31.5" customHeight="1" x14ac:dyDescent="0.2">
      <c r="A140" s="245" t="s">
        <v>792</v>
      </c>
      <c r="B140" s="245"/>
      <c r="C140" s="266"/>
      <c r="D140" s="266"/>
      <c r="E140" s="222"/>
      <c r="F140" s="223"/>
      <c r="G140" s="223"/>
      <c r="H140" s="223"/>
      <c r="I140" s="223"/>
      <c r="J140" s="223"/>
    </row>
    <row r="141" spans="1:10" s="134" customFormat="1" ht="31.5" customHeight="1" x14ac:dyDescent="0.2">
      <c r="A141" s="233" t="s">
        <v>793</v>
      </c>
      <c r="B141" s="233"/>
      <c r="C141" s="266"/>
      <c r="D141" s="266"/>
      <c r="E141" s="222"/>
      <c r="F141" s="223"/>
      <c r="G141" s="223"/>
      <c r="H141" s="223"/>
      <c r="I141" s="223"/>
      <c r="J141" s="223"/>
    </row>
    <row r="142" spans="1:10" s="134" customFormat="1" ht="31.5" customHeight="1" x14ac:dyDescent="0.2">
      <c r="A142" s="233" t="s">
        <v>794</v>
      </c>
      <c r="B142" s="233"/>
      <c r="C142" s="265"/>
      <c r="D142" s="265"/>
      <c r="E142" s="222"/>
      <c r="F142" s="223"/>
      <c r="G142" s="223"/>
      <c r="H142" s="223"/>
      <c r="I142" s="223"/>
      <c r="J142" s="223"/>
    </row>
    <row r="143" spans="1:10" s="134" customFormat="1" ht="31.5" customHeight="1" x14ac:dyDescent="0.2">
      <c r="A143" s="245" t="s">
        <v>795</v>
      </c>
      <c r="B143" s="245"/>
      <c r="C143" s="265"/>
      <c r="D143" s="265"/>
      <c r="E143" s="222"/>
      <c r="F143" s="223"/>
      <c r="G143" s="223"/>
      <c r="H143" s="223"/>
      <c r="I143" s="223"/>
      <c r="J143" s="223"/>
    </row>
    <row r="144" spans="1:10" ht="25.5" customHeight="1" x14ac:dyDescent="0.2">
      <c r="A144" s="234" t="s">
        <v>53</v>
      </c>
      <c r="B144" s="234"/>
      <c r="C144" s="234"/>
      <c r="D144" s="234"/>
    </row>
    <row r="145" spans="1:10" s="138" customFormat="1" ht="33" customHeight="1" x14ac:dyDescent="0.2">
      <c r="A145" s="245" t="s">
        <v>796</v>
      </c>
      <c r="B145" s="245"/>
      <c r="C145" s="266"/>
      <c r="D145" s="266"/>
      <c r="E145" s="222"/>
      <c r="F145" s="223"/>
      <c r="G145" s="223"/>
      <c r="H145" s="223"/>
      <c r="I145" s="223"/>
      <c r="J145" s="223"/>
    </row>
    <row r="146" spans="1:10" s="138" customFormat="1" ht="33" customHeight="1" x14ac:dyDescent="0.2">
      <c r="A146" s="245" t="s">
        <v>792</v>
      </c>
      <c r="B146" s="245"/>
      <c r="C146" s="266"/>
      <c r="D146" s="266"/>
      <c r="E146" s="222"/>
      <c r="F146" s="223"/>
      <c r="G146" s="223"/>
      <c r="H146" s="223"/>
      <c r="I146" s="223"/>
      <c r="J146" s="223"/>
    </row>
    <row r="147" spans="1:10" s="138" customFormat="1" ht="33" customHeight="1" x14ac:dyDescent="0.2">
      <c r="A147" s="233" t="s">
        <v>797</v>
      </c>
      <c r="B147" s="233"/>
      <c r="C147" s="266"/>
      <c r="D147" s="266"/>
      <c r="E147" s="222"/>
      <c r="F147" s="223"/>
      <c r="G147" s="223"/>
      <c r="H147" s="223"/>
      <c r="I147" s="223"/>
      <c r="J147" s="223"/>
    </row>
    <row r="148" spans="1:10" s="138" customFormat="1" ht="33" customHeight="1" x14ac:dyDescent="0.2">
      <c r="A148" s="233" t="s">
        <v>798</v>
      </c>
      <c r="B148" s="233"/>
      <c r="C148" s="266"/>
      <c r="D148" s="266"/>
      <c r="E148" s="222"/>
      <c r="F148" s="223"/>
      <c r="G148" s="223"/>
      <c r="H148" s="223"/>
      <c r="I148" s="223"/>
      <c r="J148" s="223"/>
    </row>
    <row r="149" spans="1:10" s="138" customFormat="1" ht="33" customHeight="1" x14ac:dyDescent="0.2">
      <c r="A149" s="233" t="s">
        <v>799</v>
      </c>
      <c r="B149" s="233"/>
      <c r="C149" s="265"/>
      <c r="D149" s="265"/>
      <c r="E149" s="222"/>
      <c r="F149" s="223"/>
      <c r="G149" s="223"/>
      <c r="H149" s="223"/>
      <c r="I149" s="223"/>
      <c r="J149" s="223"/>
    </row>
    <row r="150" spans="1:10" s="138" customFormat="1" ht="33" customHeight="1" x14ac:dyDescent="0.2">
      <c r="A150" s="233" t="s">
        <v>800</v>
      </c>
      <c r="B150" s="233" t="s">
        <v>52</v>
      </c>
      <c r="C150" s="265"/>
      <c r="D150" s="265"/>
      <c r="E150" s="222"/>
      <c r="F150" s="223"/>
      <c r="G150" s="223"/>
      <c r="H150" s="223"/>
      <c r="I150" s="223"/>
      <c r="J150" s="223"/>
    </row>
    <row r="151" spans="1:10" s="138" customFormat="1" ht="33" customHeight="1" x14ac:dyDescent="0.2">
      <c r="A151" s="233" t="s">
        <v>801</v>
      </c>
      <c r="B151" s="233" t="s">
        <v>54</v>
      </c>
      <c r="C151" s="265"/>
      <c r="D151" s="265"/>
      <c r="E151" s="222"/>
      <c r="F151" s="223"/>
      <c r="G151" s="223"/>
      <c r="H151" s="223"/>
      <c r="I151" s="223"/>
      <c r="J151" s="223"/>
    </row>
    <row r="152" spans="1:10" ht="21.75" customHeight="1" x14ac:dyDescent="0.2">
      <c r="A152" s="267" t="s">
        <v>55</v>
      </c>
      <c r="B152" s="267"/>
      <c r="C152" s="267"/>
      <c r="D152" s="267"/>
    </row>
    <row r="153" spans="1:10" ht="24" customHeight="1" x14ac:dyDescent="0.2">
      <c r="A153" s="264" t="s">
        <v>56</v>
      </c>
      <c r="B153" s="264"/>
      <c r="C153" s="264"/>
      <c r="D153" s="264"/>
    </row>
  </sheetData>
  <mergeCells count="168">
    <mergeCell ref="A77:D77"/>
    <mergeCell ref="A138:B138"/>
    <mergeCell ref="C138:D138"/>
    <mergeCell ref="A139:B139"/>
    <mergeCell ref="C139:D139"/>
    <mergeCell ref="A143:B143"/>
    <mergeCell ref="A140:B140"/>
    <mergeCell ref="C142:D142"/>
    <mergeCell ref="A144:D144"/>
    <mergeCell ref="A136:D136"/>
    <mergeCell ref="A135:D135"/>
    <mergeCell ref="A134:D134"/>
    <mergeCell ref="A133:D133"/>
    <mergeCell ref="A122:D122"/>
    <mergeCell ref="A132:D132"/>
    <mergeCell ref="A131:D131"/>
    <mergeCell ref="A130:D130"/>
    <mergeCell ref="A129:D129"/>
    <mergeCell ref="A128:D128"/>
    <mergeCell ref="A127:D127"/>
    <mergeCell ref="A126:D126"/>
    <mergeCell ref="A125:D125"/>
    <mergeCell ref="A124:D124"/>
    <mergeCell ref="A123:D123"/>
    <mergeCell ref="A153:D153"/>
    <mergeCell ref="A150:B150"/>
    <mergeCell ref="C150:D150"/>
    <mergeCell ref="C140:D140"/>
    <mergeCell ref="A141:B141"/>
    <mergeCell ref="C141:D141"/>
    <mergeCell ref="A148:B148"/>
    <mergeCell ref="C145:D145"/>
    <mergeCell ref="C143:D143"/>
    <mergeCell ref="A142:B142"/>
    <mergeCell ref="A147:B147"/>
    <mergeCell ref="C147:D147"/>
    <mergeCell ref="A152:D152"/>
    <mergeCell ref="A149:B149"/>
    <mergeCell ref="C149:D149"/>
    <mergeCell ref="A145:B145"/>
    <mergeCell ref="C148:D148"/>
    <mergeCell ref="A151:B151"/>
    <mergeCell ref="C151:D151"/>
    <mergeCell ref="A146:B146"/>
    <mergeCell ref="C146:D146"/>
    <mergeCell ref="A102:D102"/>
    <mergeCell ref="A103:D103"/>
    <mergeCell ref="A104:D104"/>
    <mergeCell ref="A113:D113"/>
    <mergeCell ref="A114:D114"/>
    <mergeCell ref="A109:D109"/>
    <mergeCell ref="A110:D110"/>
    <mergeCell ref="A115:D115"/>
    <mergeCell ref="A116:D116"/>
    <mergeCell ref="A105:D105"/>
    <mergeCell ref="A118:D118"/>
    <mergeCell ref="A119:D119"/>
    <mergeCell ref="A107:D107"/>
    <mergeCell ref="A108:D108"/>
    <mergeCell ref="A106:D106"/>
    <mergeCell ref="A111:D111"/>
    <mergeCell ref="A112:D112"/>
    <mergeCell ref="A120:D120"/>
    <mergeCell ref="A117:D117"/>
    <mergeCell ref="A99:D99"/>
    <mergeCell ref="A100:D100"/>
    <mergeCell ref="A88:D88"/>
    <mergeCell ref="A89:D89"/>
    <mergeCell ref="A90:D90"/>
    <mergeCell ref="A91:D91"/>
    <mergeCell ref="A101:D101"/>
    <mergeCell ref="A80:D80"/>
    <mergeCell ref="A81:D81"/>
    <mergeCell ref="A82:D82"/>
    <mergeCell ref="A83:D83"/>
    <mergeCell ref="A84:D84"/>
    <mergeCell ref="A85:D85"/>
    <mergeCell ref="A86:D86"/>
    <mergeCell ref="A87:D87"/>
    <mergeCell ref="A92:D92"/>
    <mergeCell ref="A93:D93"/>
    <mergeCell ref="A94:D94"/>
    <mergeCell ref="A95:D95"/>
    <mergeCell ref="A96:D96"/>
    <mergeCell ref="A97:D97"/>
    <mergeCell ref="A98:D98"/>
    <mergeCell ref="A78:D78"/>
    <mergeCell ref="A79:D79"/>
    <mergeCell ref="A56:D56"/>
    <mergeCell ref="A57:D57"/>
    <mergeCell ref="A58:D58"/>
    <mergeCell ref="A59:D59"/>
    <mergeCell ref="A54:D54"/>
    <mergeCell ref="A60:D60"/>
    <mergeCell ref="A61:D61"/>
    <mergeCell ref="A62:D62"/>
    <mergeCell ref="A63:D63"/>
    <mergeCell ref="A64:D64"/>
    <mergeCell ref="A65:D65"/>
    <mergeCell ref="A66:D66"/>
    <mergeCell ref="A67:D67"/>
    <mergeCell ref="A68:D68"/>
    <mergeCell ref="A69:D69"/>
    <mergeCell ref="A70:D70"/>
    <mergeCell ref="A71:D71"/>
    <mergeCell ref="A72:D72"/>
    <mergeCell ref="A73:D73"/>
    <mergeCell ref="A74:D74"/>
    <mergeCell ref="A75:D75"/>
    <mergeCell ref="A55:D55"/>
    <mergeCell ref="A44:D44"/>
    <mergeCell ref="A45:D45"/>
    <mergeCell ref="A46:D46"/>
    <mergeCell ref="A47:D47"/>
    <mergeCell ref="A38:D38"/>
    <mergeCell ref="A52:D52"/>
    <mergeCell ref="A53:D53"/>
    <mergeCell ref="A76:D76"/>
    <mergeCell ref="A48:D48"/>
    <mergeCell ref="A49:D49"/>
    <mergeCell ref="B30:D30"/>
    <mergeCell ref="A9:D9"/>
    <mergeCell ref="B19:C19"/>
    <mergeCell ref="B20:C20"/>
    <mergeCell ref="A28:D28"/>
    <mergeCell ref="B29:D29"/>
    <mergeCell ref="A36:D36"/>
    <mergeCell ref="A37:D37"/>
    <mergeCell ref="B35:D35"/>
    <mergeCell ref="B33:D33"/>
    <mergeCell ref="B34:D34"/>
    <mergeCell ref="A1:D1"/>
    <mergeCell ref="B2:D2"/>
    <mergeCell ref="B3:D3"/>
    <mergeCell ref="B4:D4"/>
    <mergeCell ref="B5:D5"/>
    <mergeCell ref="B6:D6"/>
    <mergeCell ref="A51:D51"/>
    <mergeCell ref="B7:D7"/>
    <mergeCell ref="B8:D8"/>
    <mergeCell ref="B27:D27"/>
    <mergeCell ref="A25:D25"/>
    <mergeCell ref="A26:D26"/>
    <mergeCell ref="A22:D22"/>
    <mergeCell ref="A23:D23"/>
    <mergeCell ref="A24:D24"/>
    <mergeCell ref="B21:D21"/>
    <mergeCell ref="B31:D31"/>
    <mergeCell ref="B32:D32"/>
    <mergeCell ref="A41:D41"/>
    <mergeCell ref="A42:D42"/>
    <mergeCell ref="A43:D43"/>
    <mergeCell ref="A50:D50"/>
    <mergeCell ref="A39:D39"/>
    <mergeCell ref="A40:D40"/>
    <mergeCell ref="E148:J148"/>
    <mergeCell ref="E149:J149"/>
    <mergeCell ref="E150:J150"/>
    <mergeCell ref="E151:J151"/>
    <mergeCell ref="E111:J111"/>
    <mergeCell ref="E139:J139"/>
    <mergeCell ref="E140:J140"/>
    <mergeCell ref="E141:J141"/>
    <mergeCell ref="E142:J142"/>
    <mergeCell ref="E143:J143"/>
    <mergeCell ref="E145:J145"/>
    <mergeCell ref="E146:J146"/>
    <mergeCell ref="E147:J147"/>
  </mergeCells>
  <printOptions gridLines="1"/>
  <pageMargins left="0.55118110236220474" right="0.19685039370078741" top="0.51181102362204722" bottom="0.59055118110236227" header="0.43307086614173229" footer="0.31496062992125984"/>
  <pageSetup paperSize="281" scale="60" firstPageNumber="0" fitToHeight="10"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3"/>
  <sheetViews>
    <sheetView workbookViewId="0">
      <selection activeCell="B12" sqref="B12"/>
    </sheetView>
  </sheetViews>
  <sheetFormatPr baseColWidth="10" defaultRowHeight="12.75" x14ac:dyDescent="0.2"/>
  <cols>
    <col min="2" max="2" width="67" customWidth="1"/>
    <col min="3" max="3" width="46.28515625" customWidth="1"/>
    <col min="4" max="4" width="29.5703125" customWidth="1"/>
  </cols>
  <sheetData>
    <row r="2" spans="1:4" ht="15.75" x14ac:dyDescent="0.25">
      <c r="A2" s="274" t="s">
        <v>776</v>
      </c>
      <c r="B2" s="274"/>
      <c r="C2" s="274"/>
      <c r="D2" s="274"/>
    </row>
    <row r="4" spans="1:4" ht="15" x14ac:dyDescent="0.2">
      <c r="A4" s="201" t="s">
        <v>597</v>
      </c>
      <c r="B4" s="201" t="s">
        <v>598</v>
      </c>
      <c r="C4" s="201" t="s">
        <v>599</v>
      </c>
      <c r="D4" s="202" t="s">
        <v>7</v>
      </c>
    </row>
    <row r="5" spans="1:4" ht="15" x14ac:dyDescent="0.2">
      <c r="A5" s="203">
        <v>1</v>
      </c>
      <c r="B5" s="204" t="s">
        <v>600</v>
      </c>
      <c r="C5" s="204" t="s">
        <v>601</v>
      </c>
      <c r="D5" s="205">
        <f>3241803789*1.05</f>
        <v>3403893978.4500003</v>
      </c>
    </row>
    <row r="6" spans="1:4" ht="15" x14ac:dyDescent="0.2">
      <c r="A6" s="203">
        <v>2</v>
      </c>
      <c r="B6" s="204" t="s">
        <v>602</v>
      </c>
      <c r="C6" s="204" t="s">
        <v>603</v>
      </c>
      <c r="D6" s="205">
        <f>204861424*1.05</f>
        <v>215104495.20000002</v>
      </c>
    </row>
    <row r="7" spans="1:4" ht="17.25" customHeight="1" x14ac:dyDescent="0.2">
      <c r="A7" s="203">
        <v>3</v>
      </c>
      <c r="B7" s="204" t="s">
        <v>604</v>
      </c>
      <c r="C7" s="204" t="s">
        <v>605</v>
      </c>
      <c r="D7" s="205">
        <f>218061821*1.05</f>
        <v>228964912.05000001</v>
      </c>
    </row>
    <row r="8" spans="1:4" ht="15.75" customHeight="1" x14ac:dyDescent="0.2">
      <c r="A8" s="203">
        <v>4</v>
      </c>
      <c r="B8" s="204" t="s">
        <v>606</v>
      </c>
      <c r="C8" s="204" t="s">
        <v>607</v>
      </c>
      <c r="D8" s="205">
        <f>566140268*1.05</f>
        <v>594447281.39999998</v>
      </c>
    </row>
    <row r="9" spans="1:4" ht="15" x14ac:dyDescent="0.2">
      <c r="A9" s="203">
        <v>5</v>
      </c>
      <c r="B9" s="204" t="s">
        <v>608</v>
      </c>
      <c r="C9" s="204" t="s">
        <v>609</v>
      </c>
      <c r="D9" s="205">
        <f>1223566515*1.05</f>
        <v>1284744840.75</v>
      </c>
    </row>
    <row r="10" spans="1:4" ht="15" x14ac:dyDescent="0.2">
      <c r="A10" s="203">
        <v>6</v>
      </c>
      <c r="B10" s="204" t="s">
        <v>610</v>
      </c>
      <c r="C10" s="204" t="s">
        <v>611</v>
      </c>
      <c r="D10" s="205">
        <f>2424934969*1.05</f>
        <v>2546181717.4500003</v>
      </c>
    </row>
    <row r="11" spans="1:4" ht="15" x14ac:dyDescent="0.2">
      <c r="A11" s="203">
        <v>7</v>
      </c>
      <c r="B11" s="204" t="s">
        <v>612</v>
      </c>
      <c r="C11" s="204" t="s">
        <v>613</v>
      </c>
      <c r="D11" s="205">
        <f>2819318127*1.05</f>
        <v>2960284033.3499999</v>
      </c>
    </row>
    <row r="12" spans="1:4" ht="15" x14ac:dyDescent="0.2">
      <c r="A12" s="203">
        <v>8</v>
      </c>
      <c r="B12" s="204" t="s">
        <v>614</v>
      </c>
      <c r="C12" s="204" t="s">
        <v>615</v>
      </c>
      <c r="D12" s="205">
        <f>1431715640*1.05</f>
        <v>1503301422</v>
      </c>
    </row>
    <row r="13" spans="1:4" ht="15" x14ac:dyDescent="0.2">
      <c r="A13" s="203">
        <v>9</v>
      </c>
      <c r="B13" s="204" t="s">
        <v>616</v>
      </c>
      <c r="C13" s="204" t="s">
        <v>617</v>
      </c>
      <c r="D13" s="205">
        <f>1985262048*1.05</f>
        <v>2084525150.4000001</v>
      </c>
    </row>
    <row r="14" spans="1:4" ht="15" x14ac:dyDescent="0.2">
      <c r="A14" s="203">
        <v>10</v>
      </c>
      <c r="B14" s="204" t="s">
        <v>618</v>
      </c>
      <c r="C14" s="204" t="s">
        <v>619</v>
      </c>
      <c r="D14" s="205">
        <f>975601781*1.05</f>
        <v>1024381870.0500001</v>
      </c>
    </row>
    <row r="15" spans="1:4" ht="15" x14ac:dyDescent="0.2">
      <c r="A15" s="203">
        <v>11</v>
      </c>
      <c r="B15" s="204" t="s">
        <v>620</v>
      </c>
      <c r="C15" s="204" t="s">
        <v>621</v>
      </c>
      <c r="D15" s="205">
        <f>18879085059*1.05</f>
        <v>19823039311.950001</v>
      </c>
    </row>
    <row r="16" spans="1:4" ht="15" x14ac:dyDescent="0.2">
      <c r="A16" s="203">
        <v>12</v>
      </c>
      <c r="B16" s="204" t="s">
        <v>622</v>
      </c>
      <c r="C16" s="204" t="s">
        <v>623</v>
      </c>
      <c r="D16" s="205">
        <f>669751966*1.05</f>
        <v>703239564.30000007</v>
      </c>
    </row>
    <row r="17" spans="1:4" ht="15" x14ac:dyDescent="0.2">
      <c r="A17" s="203">
        <v>13</v>
      </c>
      <c r="B17" s="204" t="s">
        <v>624</v>
      </c>
      <c r="C17" s="204" t="s">
        <v>625</v>
      </c>
      <c r="D17" s="205">
        <f>2474965206*1.05</f>
        <v>2598713466.3000002</v>
      </c>
    </row>
    <row r="18" spans="1:4" ht="15" x14ac:dyDescent="0.2">
      <c r="A18" s="203">
        <v>14</v>
      </c>
      <c r="B18" s="204" t="s">
        <v>626</v>
      </c>
      <c r="C18" s="204" t="s">
        <v>627</v>
      </c>
      <c r="D18" s="205">
        <f>1899579189*1.05</f>
        <v>1994558148.45</v>
      </c>
    </row>
    <row r="19" spans="1:4" ht="15" x14ac:dyDescent="0.2">
      <c r="A19" s="203">
        <v>15</v>
      </c>
      <c r="B19" s="204" t="s">
        <v>628</v>
      </c>
      <c r="C19" s="204" t="s">
        <v>629</v>
      </c>
      <c r="D19" s="205">
        <f>106280220*1.05</f>
        <v>111594231</v>
      </c>
    </row>
    <row r="20" spans="1:4" ht="15" x14ac:dyDescent="0.2">
      <c r="A20" s="203">
        <v>16</v>
      </c>
      <c r="B20" s="204" t="s">
        <v>630</v>
      </c>
      <c r="C20" s="204" t="s">
        <v>631</v>
      </c>
      <c r="D20" s="205">
        <f>6417873*1.05</f>
        <v>6738766.6500000004</v>
      </c>
    </row>
    <row r="21" spans="1:4" ht="15" x14ac:dyDescent="0.2">
      <c r="A21" s="203">
        <v>17</v>
      </c>
      <c r="B21" s="204" t="s">
        <v>632</v>
      </c>
      <c r="C21" s="204" t="s">
        <v>633</v>
      </c>
      <c r="D21" s="205">
        <f>62349274*1.05</f>
        <v>65466737.700000003</v>
      </c>
    </row>
    <row r="22" spans="1:4" ht="15" x14ac:dyDescent="0.2">
      <c r="A22" s="203">
        <v>18</v>
      </c>
      <c r="B22" s="204" t="s">
        <v>634</v>
      </c>
      <c r="C22" s="204" t="s">
        <v>634</v>
      </c>
      <c r="D22" s="205">
        <f>35954675*1.05</f>
        <v>37752408.75</v>
      </c>
    </row>
    <row r="23" spans="1:4" ht="15" x14ac:dyDescent="0.2">
      <c r="A23" s="203">
        <v>19</v>
      </c>
      <c r="B23" s="204" t="s">
        <v>635</v>
      </c>
      <c r="C23" s="204" t="s">
        <v>636</v>
      </c>
      <c r="D23" s="205">
        <f>272876727*1.05</f>
        <v>286520563.35000002</v>
      </c>
    </row>
    <row r="24" spans="1:4" ht="15" x14ac:dyDescent="0.2">
      <c r="A24" s="203">
        <v>20</v>
      </c>
      <c r="B24" s="204" t="s">
        <v>637</v>
      </c>
      <c r="C24" s="204" t="s">
        <v>638</v>
      </c>
      <c r="D24" s="205">
        <f>13662290*1.05</f>
        <v>14345404.5</v>
      </c>
    </row>
    <row r="25" spans="1:4" ht="15" x14ac:dyDescent="0.2">
      <c r="A25" s="203">
        <v>21</v>
      </c>
      <c r="B25" s="204" t="s">
        <v>639</v>
      </c>
      <c r="C25" s="204" t="s">
        <v>640</v>
      </c>
      <c r="D25" s="205">
        <f>487685418*1.05</f>
        <v>512069688.90000004</v>
      </c>
    </row>
    <row r="26" spans="1:4" ht="15" x14ac:dyDescent="0.2">
      <c r="A26" s="203">
        <v>22</v>
      </c>
      <c r="B26" s="204" t="s">
        <v>641</v>
      </c>
      <c r="C26" s="204" t="s">
        <v>642</v>
      </c>
      <c r="D26" s="205">
        <f>767495748*1.05</f>
        <v>805870535.39999998</v>
      </c>
    </row>
    <row r="27" spans="1:4" ht="15" x14ac:dyDescent="0.2">
      <c r="A27" s="203">
        <v>23</v>
      </c>
      <c r="B27" s="204" t="s">
        <v>643</v>
      </c>
      <c r="C27" s="204" t="s">
        <v>644</v>
      </c>
      <c r="D27" s="205">
        <f>4250578761*1.05</f>
        <v>4463107699.0500002</v>
      </c>
    </row>
    <row r="28" spans="1:4" ht="15" x14ac:dyDescent="0.2">
      <c r="A28" s="203">
        <v>24</v>
      </c>
      <c r="B28" s="206" t="s">
        <v>645</v>
      </c>
      <c r="C28" s="206" t="s">
        <v>646</v>
      </c>
      <c r="D28" s="205">
        <f>4675887235*1.05</f>
        <v>4909681596.75</v>
      </c>
    </row>
    <row r="29" spans="1:4" ht="15" x14ac:dyDescent="0.2">
      <c r="A29" s="203">
        <v>25</v>
      </c>
      <c r="B29" s="204" t="s">
        <v>647</v>
      </c>
      <c r="C29" s="204" t="s">
        <v>648</v>
      </c>
      <c r="D29" s="205">
        <f>15777271*1.05</f>
        <v>16566134.550000001</v>
      </c>
    </row>
    <row r="30" spans="1:4" ht="15" x14ac:dyDescent="0.2">
      <c r="A30" s="203">
        <v>26</v>
      </c>
      <c r="B30" s="204" t="s">
        <v>649</v>
      </c>
      <c r="C30" s="204" t="s">
        <v>650</v>
      </c>
      <c r="D30" s="205">
        <f>130048114*1.05</f>
        <v>136550519.70000002</v>
      </c>
    </row>
    <row r="31" spans="1:4" ht="15" x14ac:dyDescent="0.2">
      <c r="A31" s="203">
        <v>27</v>
      </c>
      <c r="B31" s="204" t="s">
        <v>651</v>
      </c>
      <c r="C31" s="204" t="s">
        <v>652</v>
      </c>
      <c r="D31" s="205">
        <f>182325938*1.05</f>
        <v>191442234.90000001</v>
      </c>
    </row>
    <row r="32" spans="1:4" ht="15" x14ac:dyDescent="0.2">
      <c r="A32" s="203">
        <v>28</v>
      </c>
      <c r="B32" s="204" t="s">
        <v>653</v>
      </c>
      <c r="C32" s="204" t="s">
        <v>654</v>
      </c>
      <c r="D32" s="205">
        <f>364651875*1.05</f>
        <v>382884468.75</v>
      </c>
    </row>
    <row r="33" spans="1:4" ht="15" x14ac:dyDescent="0.2">
      <c r="A33" s="203">
        <v>29</v>
      </c>
      <c r="B33" s="204" t="s">
        <v>655</v>
      </c>
      <c r="C33" s="204" t="s">
        <v>656</v>
      </c>
      <c r="D33" s="205">
        <f>182325938*1.05</f>
        <v>191442234.90000001</v>
      </c>
    </row>
    <row r="34" spans="1:4" ht="15" x14ac:dyDescent="0.2">
      <c r="A34" s="203">
        <v>30</v>
      </c>
      <c r="B34" s="204" t="s">
        <v>657</v>
      </c>
      <c r="C34" s="204" t="s">
        <v>658</v>
      </c>
      <c r="D34" s="205">
        <f>68457312*1.05</f>
        <v>71880177.600000009</v>
      </c>
    </row>
    <row r="35" spans="1:4" ht="15" x14ac:dyDescent="0.2">
      <c r="A35" s="203">
        <v>31</v>
      </c>
      <c r="B35" s="204" t="s">
        <v>659</v>
      </c>
      <c r="C35" s="204" t="s">
        <v>660</v>
      </c>
      <c r="D35" s="205">
        <f>62627513*1.05</f>
        <v>65758888.650000006</v>
      </c>
    </row>
    <row r="36" spans="1:4" ht="15" x14ac:dyDescent="0.2">
      <c r="A36" s="203">
        <v>33</v>
      </c>
      <c r="B36" s="204" t="s">
        <v>661</v>
      </c>
      <c r="C36" s="207" t="s">
        <v>662</v>
      </c>
      <c r="D36" s="205">
        <f>926100000*1.05</f>
        <v>972405000</v>
      </c>
    </row>
    <row r="37" spans="1:4" ht="15" x14ac:dyDescent="0.2">
      <c r="A37" s="203">
        <v>34</v>
      </c>
      <c r="B37" s="204" t="s">
        <v>663</v>
      </c>
      <c r="C37" s="207" t="s">
        <v>664</v>
      </c>
      <c r="D37" s="205">
        <f>92610000*1.05</f>
        <v>97240500</v>
      </c>
    </row>
    <row r="38" spans="1:4" ht="15" x14ac:dyDescent="0.2">
      <c r="A38" s="203">
        <v>36</v>
      </c>
      <c r="B38" s="204" t="s">
        <v>665</v>
      </c>
      <c r="C38" s="207" t="s">
        <v>666</v>
      </c>
      <c r="D38" s="205">
        <f>463050000*1.05</f>
        <v>486202500</v>
      </c>
    </row>
    <row r="39" spans="1:4" ht="15" x14ac:dyDescent="0.2">
      <c r="A39" s="203">
        <v>37</v>
      </c>
      <c r="B39" s="204" t="s">
        <v>667</v>
      </c>
      <c r="C39" s="207" t="s">
        <v>668</v>
      </c>
      <c r="D39" s="205">
        <f>752456250*1.05</f>
        <v>790079062.5</v>
      </c>
    </row>
    <row r="40" spans="1:4" ht="15" x14ac:dyDescent="0.2">
      <c r="A40" s="203">
        <v>38</v>
      </c>
      <c r="B40" s="204" t="s">
        <v>669</v>
      </c>
      <c r="C40" s="207" t="s">
        <v>670</v>
      </c>
      <c r="D40" s="205">
        <f>868218750*1.05</f>
        <v>911629687.5</v>
      </c>
    </row>
    <row r="41" spans="1:4" ht="15" x14ac:dyDescent="0.2">
      <c r="A41" s="203">
        <v>39</v>
      </c>
      <c r="B41" s="204" t="s">
        <v>671</v>
      </c>
      <c r="C41" s="207" t="s">
        <v>672</v>
      </c>
      <c r="D41" s="205">
        <f>1682347472*1.05</f>
        <v>1766464845.6000001</v>
      </c>
    </row>
    <row r="42" spans="1:4" ht="15" x14ac:dyDescent="0.2">
      <c r="A42" s="203">
        <v>40</v>
      </c>
      <c r="B42" s="204" t="s">
        <v>673</v>
      </c>
      <c r="C42" s="207" t="s">
        <v>674</v>
      </c>
      <c r="D42" s="205">
        <f>752456250*1.05</f>
        <v>790079062.5</v>
      </c>
    </row>
    <row r="43" spans="1:4" ht="15" x14ac:dyDescent="0.2">
      <c r="A43" s="203">
        <v>41</v>
      </c>
      <c r="B43" s="204" t="s">
        <v>675</v>
      </c>
      <c r="C43" s="207" t="s">
        <v>676</v>
      </c>
      <c r="D43" s="205">
        <f>832471290*1.05</f>
        <v>874094854.5</v>
      </c>
    </row>
    <row r="44" spans="1:4" ht="15" x14ac:dyDescent="0.2">
      <c r="A44" s="203">
        <v>42</v>
      </c>
      <c r="B44" s="204" t="s">
        <v>677</v>
      </c>
      <c r="C44" s="207" t="s">
        <v>678</v>
      </c>
      <c r="D44" s="205">
        <f>926100000*1.05</f>
        <v>972405000</v>
      </c>
    </row>
    <row r="45" spans="1:4" ht="15" x14ac:dyDescent="0.2">
      <c r="A45" s="203">
        <v>43</v>
      </c>
      <c r="B45" s="204" t="s">
        <v>679</v>
      </c>
      <c r="C45" s="207" t="s">
        <v>680</v>
      </c>
      <c r="D45" s="205">
        <f>833189018*1.05</f>
        <v>874848468.9000001</v>
      </c>
    </row>
    <row r="46" spans="1:4" ht="15" x14ac:dyDescent="0.2">
      <c r="A46" s="203">
        <v>44</v>
      </c>
      <c r="B46" s="204" t="s">
        <v>681</v>
      </c>
      <c r="C46" s="207" t="s">
        <v>682</v>
      </c>
      <c r="D46" s="205">
        <f>1719073125*1.05</f>
        <v>1805026781.25</v>
      </c>
    </row>
    <row r="47" spans="1:4" ht="15" x14ac:dyDescent="0.2">
      <c r="A47" s="203">
        <v>45</v>
      </c>
      <c r="B47" s="204" t="s">
        <v>683</v>
      </c>
      <c r="C47" s="207" t="s">
        <v>684</v>
      </c>
      <c r="D47" s="205">
        <f>797487863*1.05</f>
        <v>837362256.14999998</v>
      </c>
    </row>
    <row r="48" spans="1:4" ht="15" x14ac:dyDescent="0.2">
      <c r="A48" s="203">
        <v>46</v>
      </c>
      <c r="B48" s="204" t="s">
        <v>685</v>
      </c>
      <c r="C48" s="207" t="s">
        <v>686</v>
      </c>
      <c r="D48" s="205">
        <f>787786965*1.05</f>
        <v>827176313.25</v>
      </c>
    </row>
    <row r="49" spans="1:4" ht="15" x14ac:dyDescent="0.2">
      <c r="A49" s="203">
        <v>47</v>
      </c>
      <c r="B49" s="204" t="s">
        <v>687</v>
      </c>
      <c r="C49" s="207" t="s">
        <v>688</v>
      </c>
      <c r="D49" s="205">
        <f>185796034*1.05</f>
        <v>195085835.70000002</v>
      </c>
    </row>
    <row r="50" spans="1:4" ht="15" x14ac:dyDescent="0.2">
      <c r="A50" s="203">
        <v>48</v>
      </c>
      <c r="B50" s="204" t="s">
        <v>689</v>
      </c>
      <c r="C50" s="207" t="s">
        <v>690</v>
      </c>
      <c r="D50" s="205">
        <f>231525000*1.05</f>
        <v>243101250</v>
      </c>
    </row>
    <row r="51" spans="1:4" ht="15" x14ac:dyDescent="0.2">
      <c r="A51" s="203">
        <v>49</v>
      </c>
      <c r="B51" s="204" t="s">
        <v>691</v>
      </c>
      <c r="C51" s="207" t="s">
        <v>692</v>
      </c>
      <c r="D51" s="205">
        <f>59537233*1.05</f>
        <v>62514094.650000006</v>
      </c>
    </row>
    <row r="52" spans="1:4" ht="15" x14ac:dyDescent="0.2">
      <c r="A52" s="203">
        <v>50</v>
      </c>
      <c r="B52" s="204" t="s">
        <v>693</v>
      </c>
      <c r="C52" s="207" t="s">
        <v>694</v>
      </c>
      <c r="D52" s="205">
        <f>324019238*1.05</f>
        <v>340220199.90000004</v>
      </c>
    </row>
    <row r="53" spans="1:4" ht="15" x14ac:dyDescent="0.2">
      <c r="A53" s="203">
        <v>51</v>
      </c>
      <c r="B53" s="204" t="s">
        <v>695</v>
      </c>
      <c r="C53" s="207" t="s">
        <v>696</v>
      </c>
      <c r="D53" s="205">
        <f>1160461181*1.05</f>
        <v>1218484240.05</v>
      </c>
    </row>
    <row r="54" spans="1:4" ht="15" x14ac:dyDescent="0.2">
      <c r="A54" s="203">
        <v>52</v>
      </c>
      <c r="B54" s="204" t="s">
        <v>697</v>
      </c>
      <c r="C54" s="207" t="s">
        <v>698</v>
      </c>
      <c r="D54" s="205">
        <f>115762500*1.05</f>
        <v>121550625</v>
      </c>
    </row>
    <row r="55" spans="1:4" ht="15" x14ac:dyDescent="0.2">
      <c r="A55" s="203">
        <v>53</v>
      </c>
      <c r="B55" s="204" t="s">
        <v>699</v>
      </c>
      <c r="C55" s="207" t="s">
        <v>700</v>
      </c>
      <c r="D55" s="205">
        <f>115762500*1.05</f>
        <v>121550625</v>
      </c>
    </row>
    <row r="56" spans="1:4" ht="15" x14ac:dyDescent="0.2">
      <c r="A56" s="203">
        <v>54</v>
      </c>
      <c r="B56" s="204" t="s">
        <v>701</v>
      </c>
      <c r="C56" s="207" t="s">
        <v>702</v>
      </c>
      <c r="D56" s="205">
        <f>1026118800*1.05</f>
        <v>1077424740</v>
      </c>
    </row>
    <row r="57" spans="1:4" ht="15" x14ac:dyDescent="0.2">
      <c r="A57" s="203">
        <v>55</v>
      </c>
      <c r="B57" s="204" t="s">
        <v>703</v>
      </c>
      <c r="C57" s="207" t="s">
        <v>704</v>
      </c>
      <c r="D57" s="205">
        <f>293620005*1.05</f>
        <v>308301005.25</v>
      </c>
    </row>
    <row r="58" spans="1:4" ht="15" x14ac:dyDescent="0.2">
      <c r="A58" s="203">
        <v>56</v>
      </c>
      <c r="B58" s="204" t="s">
        <v>705</v>
      </c>
      <c r="C58" s="207" t="s">
        <v>706</v>
      </c>
      <c r="D58" s="205">
        <f>206381385*1.05</f>
        <v>216700454.25</v>
      </c>
    </row>
    <row r="59" spans="1:4" ht="15" x14ac:dyDescent="0.2">
      <c r="A59" s="203">
        <v>57</v>
      </c>
      <c r="B59" s="204" t="s">
        <v>707</v>
      </c>
      <c r="C59" s="207" t="s">
        <v>708</v>
      </c>
      <c r="D59" s="205">
        <f>137213291*1.05</f>
        <v>144073955.55000001</v>
      </c>
    </row>
    <row r="60" spans="1:4" ht="15" x14ac:dyDescent="0.2">
      <c r="A60" s="203">
        <v>58</v>
      </c>
      <c r="B60" s="204" t="s">
        <v>709</v>
      </c>
      <c r="C60" s="207" t="s">
        <v>710</v>
      </c>
      <c r="D60" s="205">
        <f>191644819*1.05</f>
        <v>201227059.95000002</v>
      </c>
    </row>
    <row r="61" spans="1:4" ht="15" x14ac:dyDescent="0.2">
      <c r="A61" s="203">
        <v>59</v>
      </c>
      <c r="B61" s="204" t="s">
        <v>711</v>
      </c>
      <c r="C61" s="207" t="s">
        <v>712</v>
      </c>
      <c r="D61" s="205">
        <f>517245372*1.05</f>
        <v>543107640.60000002</v>
      </c>
    </row>
    <row r="62" spans="1:4" ht="15" x14ac:dyDescent="0.2">
      <c r="A62" s="203">
        <v>60</v>
      </c>
      <c r="B62" s="204" t="s">
        <v>713</v>
      </c>
      <c r="C62" s="207" t="s">
        <v>714</v>
      </c>
      <c r="D62" s="205">
        <f>200269125*1.05</f>
        <v>210282581.25</v>
      </c>
    </row>
    <row r="63" spans="1:4" ht="15" x14ac:dyDescent="0.2">
      <c r="A63" s="203">
        <v>61</v>
      </c>
      <c r="B63" s="204" t="s">
        <v>715</v>
      </c>
      <c r="C63" s="207" t="s">
        <v>716</v>
      </c>
      <c r="D63" s="205">
        <f>310938075*1.05</f>
        <v>326484978.75</v>
      </c>
    </row>
    <row r="64" spans="1:4" ht="15" x14ac:dyDescent="0.2">
      <c r="A64" s="203">
        <v>62</v>
      </c>
      <c r="B64" s="204" t="s">
        <v>717</v>
      </c>
      <c r="C64" s="207" t="s">
        <v>718</v>
      </c>
      <c r="D64" s="205">
        <f>304963283*1.05</f>
        <v>320211447.15000004</v>
      </c>
    </row>
    <row r="65" spans="1:4" ht="15" x14ac:dyDescent="0.2">
      <c r="A65" s="203">
        <v>63</v>
      </c>
      <c r="B65" s="204" t="s">
        <v>719</v>
      </c>
      <c r="C65" s="207" t="s">
        <v>720</v>
      </c>
      <c r="D65" s="205">
        <f>611692754*1.05</f>
        <v>642277391.70000005</v>
      </c>
    </row>
    <row r="66" spans="1:4" ht="15" x14ac:dyDescent="0.2">
      <c r="A66" s="203">
        <v>64</v>
      </c>
      <c r="B66" s="204" t="s">
        <v>721</v>
      </c>
      <c r="C66" s="207" t="s">
        <v>722</v>
      </c>
      <c r="D66" s="205">
        <f>2870910000*1.05</f>
        <v>3014455500</v>
      </c>
    </row>
    <row r="67" spans="1:4" ht="15" x14ac:dyDescent="0.2">
      <c r="A67" s="203">
        <v>65</v>
      </c>
      <c r="B67" s="204" t="s">
        <v>723</v>
      </c>
      <c r="C67" s="207" t="s">
        <v>724</v>
      </c>
      <c r="D67" s="205">
        <f>322282800*1.05</f>
        <v>338396940</v>
      </c>
    </row>
    <row r="68" spans="1:4" ht="15" x14ac:dyDescent="0.2">
      <c r="A68" s="203">
        <v>66</v>
      </c>
      <c r="B68" s="204" t="s">
        <v>725</v>
      </c>
      <c r="C68" s="207" t="s">
        <v>726</v>
      </c>
      <c r="D68" s="205">
        <f>21337344*1.05</f>
        <v>22404211.199999999</v>
      </c>
    </row>
    <row r="69" spans="1:4" ht="15" x14ac:dyDescent="0.2">
      <c r="A69" s="203">
        <v>67</v>
      </c>
      <c r="B69" s="204" t="s">
        <v>727</v>
      </c>
      <c r="C69" s="207" t="s">
        <v>728</v>
      </c>
      <c r="D69" s="205">
        <f>575339625*1.05</f>
        <v>604106606.25</v>
      </c>
    </row>
    <row r="70" spans="1:4" ht="15" x14ac:dyDescent="0.2">
      <c r="A70" s="203">
        <v>68</v>
      </c>
      <c r="B70" s="204" t="s">
        <v>729</v>
      </c>
      <c r="C70" s="207" t="s">
        <v>730</v>
      </c>
      <c r="D70" s="205">
        <f>231525000*1.05</f>
        <v>243101250</v>
      </c>
    </row>
    <row r="71" spans="1:4" ht="15" x14ac:dyDescent="0.2">
      <c r="A71" s="203">
        <v>69</v>
      </c>
      <c r="B71" s="204" t="s">
        <v>731</v>
      </c>
      <c r="C71" s="207" t="s">
        <v>732</v>
      </c>
      <c r="D71" s="205">
        <f>443601900*1.05</f>
        <v>465781995</v>
      </c>
    </row>
    <row r="72" spans="1:4" ht="15" x14ac:dyDescent="0.2">
      <c r="A72" s="203">
        <v>70</v>
      </c>
      <c r="B72" s="204" t="s">
        <v>733</v>
      </c>
      <c r="C72" s="207" t="s">
        <v>734</v>
      </c>
      <c r="D72" s="205">
        <f>285809741*1.05</f>
        <v>300100228.05000001</v>
      </c>
    </row>
    <row r="73" spans="1:4" ht="15" x14ac:dyDescent="0.2">
      <c r="A73" s="203">
        <v>71</v>
      </c>
      <c r="B73" s="204" t="s">
        <v>735</v>
      </c>
      <c r="C73" s="207" t="s">
        <v>736</v>
      </c>
      <c r="D73" s="205">
        <f>243726368*1.05</f>
        <v>255912686.40000001</v>
      </c>
    </row>
    <row r="74" spans="1:4" ht="15" x14ac:dyDescent="0.2">
      <c r="A74" s="203">
        <v>72</v>
      </c>
      <c r="B74" s="204" t="s">
        <v>737</v>
      </c>
      <c r="C74" s="207" t="s">
        <v>738</v>
      </c>
      <c r="D74" s="205">
        <f>231525000*1.05</f>
        <v>243101250</v>
      </c>
    </row>
    <row r="75" spans="1:4" ht="15" x14ac:dyDescent="0.2">
      <c r="A75" s="203">
        <v>73</v>
      </c>
      <c r="B75" s="204" t="s">
        <v>739</v>
      </c>
      <c r="C75" s="207" t="s">
        <v>740</v>
      </c>
      <c r="D75" s="205">
        <f>1651977180*1.05</f>
        <v>1734576039</v>
      </c>
    </row>
    <row r="76" spans="1:4" ht="15" x14ac:dyDescent="0.2">
      <c r="A76" s="203">
        <v>74</v>
      </c>
      <c r="B76" s="204" t="s">
        <v>741</v>
      </c>
      <c r="C76" s="207" t="s">
        <v>742</v>
      </c>
      <c r="D76" s="205">
        <f>310081433*1.05</f>
        <v>325585504.65000004</v>
      </c>
    </row>
    <row r="77" spans="1:4" ht="15" x14ac:dyDescent="0.2">
      <c r="A77" s="203">
        <v>75</v>
      </c>
      <c r="B77" s="204" t="s">
        <v>743</v>
      </c>
      <c r="C77" s="207" t="s">
        <v>744</v>
      </c>
      <c r="D77" s="205">
        <f>295969984*1.05</f>
        <v>310768483.19999999</v>
      </c>
    </row>
    <row r="78" spans="1:4" ht="15" x14ac:dyDescent="0.2">
      <c r="A78" s="203">
        <v>76</v>
      </c>
      <c r="B78" s="204" t="s">
        <v>745</v>
      </c>
      <c r="C78" s="207" t="s">
        <v>746</v>
      </c>
      <c r="D78" s="205">
        <f>115762500*1.05</f>
        <v>121550625</v>
      </c>
    </row>
    <row r="79" spans="1:4" ht="15" x14ac:dyDescent="0.2">
      <c r="A79" s="203">
        <v>77</v>
      </c>
      <c r="B79" s="204" t="s">
        <v>747</v>
      </c>
      <c r="C79" s="207" t="s">
        <v>748</v>
      </c>
      <c r="D79" s="205">
        <f>9724050*1.05</f>
        <v>10210252.5</v>
      </c>
    </row>
    <row r="80" spans="1:4" ht="15" x14ac:dyDescent="0.2">
      <c r="A80" s="203">
        <v>78</v>
      </c>
      <c r="B80" s="204" t="s">
        <v>749</v>
      </c>
      <c r="C80" s="207" t="s">
        <v>750</v>
      </c>
      <c r="D80" s="205">
        <f>138081510*1.05</f>
        <v>144985585.5</v>
      </c>
    </row>
    <row r="81" spans="1:4" ht="15" x14ac:dyDescent="0.2">
      <c r="A81" s="203">
        <v>79</v>
      </c>
      <c r="B81" s="204" t="s">
        <v>751</v>
      </c>
      <c r="C81" s="207" t="s">
        <v>752</v>
      </c>
      <c r="D81" s="205">
        <f>115762500*1.05</f>
        <v>121550625</v>
      </c>
    </row>
    <row r="82" spans="1:4" ht="15" x14ac:dyDescent="0.2">
      <c r="A82" s="203">
        <v>80</v>
      </c>
      <c r="B82" s="204" t="s">
        <v>753</v>
      </c>
      <c r="C82" s="207" t="s">
        <v>754</v>
      </c>
      <c r="D82" s="205">
        <f>115762500*1.05</f>
        <v>121550625</v>
      </c>
    </row>
    <row r="83" spans="1:4" ht="15" x14ac:dyDescent="0.2">
      <c r="A83" s="203">
        <v>81</v>
      </c>
      <c r="B83" s="204" t="s">
        <v>755</v>
      </c>
      <c r="C83" s="207" t="s">
        <v>756</v>
      </c>
      <c r="D83" s="205">
        <f>115762500*1.05</f>
        <v>121550625</v>
      </c>
    </row>
    <row r="84" spans="1:4" ht="15" x14ac:dyDescent="0.2">
      <c r="A84" s="203">
        <v>82</v>
      </c>
      <c r="B84" s="204" t="s">
        <v>757</v>
      </c>
      <c r="C84" s="207" t="s">
        <v>758</v>
      </c>
      <c r="D84" s="205">
        <f>115762500*1.05</f>
        <v>121550625</v>
      </c>
    </row>
    <row r="85" spans="1:4" ht="15" x14ac:dyDescent="0.2">
      <c r="A85" s="203">
        <v>83</v>
      </c>
      <c r="B85" s="204" t="s">
        <v>759</v>
      </c>
      <c r="C85" s="207" t="s">
        <v>760</v>
      </c>
      <c r="D85" s="205">
        <f>115762500*1.05</f>
        <v>121550625</v>
      </c>
    </row>
    <row r="86" spans="1:4" ht="15" x14ac:dyDescent="0.2">
      <c r="A86" s="203">
        <v>84</v>
      </c>
      <c r="B86" s="204" t="s">
        <v>761</v>
      </c>
      <c r="C86" s="207" t="s">
        <v>762</v>
      </c>
      <c r="D86" s="205">
        <f>441055125*1.05</f>
        <v>463107881.25</v>
      </c>
    </row>
    <row r="87" spans="1:4" ht="15" x14ac:dyDescent="0.2">
      <c r="A87" s="203">
        <v>85</v>
      </c>
      <c r="B87" s="204" t="s">
        <v>763</v>
      </c>
      <c r="C87" s="207" t="s">
        <v>764</v>
      </c>
      <c r="D87" s="205">
        <f>3751813617*1.05</f>
        <v>3939404297.8500004</v>
      </c>
    </row>
    <row r="88" spans="1:4" ht="15" x14ac:dyDescent="0.2">
      <c r="A88" s="203">
        <v>86</v>
      </c>
      <c r="B88" s="204" t="s">
        <v>765</v>
      </c>
      <c r="C88" s="207" t="s">
        <v>766</v>
      </c>
      <c r="D88" s="205">
        <f>284298000*1.05</f>
        <v>298512900</v>
      </c>
    </row>
    <row r="89" spans="1:4" ht="15" x14ac:dyDescent="0.2">
      <c r="A89" s="203">
        <v>87</v>
      </c>
      <c r="B89" s="204" t="s">
        <v>767</v>
      </c>
      <c r="C89" s="207" t="s">
        <v>768</v>
      </c>
      <c r="D89" s="205">
        <f>315000000*1.05</f>
        <v>330750000</v>
      </c>
    </row>
    <row r="90" spans="1:4" ht="15" x14ac:dyDescent="0.2">
      <c r="A90" s="203">
        <v>88</v>
      </c>
      <c r="B90" s="204" t="s">
        <v>769</v>
      </c>
      <c r="C90" s="207" t="s">
        <v>770</v>
      </c>
      <c r="D90" s="205">
        <f>777000000*1.05</f>
        <v>815850000</v>
      </c>
    </row>
    <row r="91" spans="1:4" ht="15" x14ac:dyDescent="0.2">
      <c r="A91" s="203">
        <v>89</v>
      </c>
      <c r="B91" s="204" t="s">
        <v>771</v>
      </c>
      <c r="C91" s="207" t="s">
        <v>772</v>
      </c>
      <c r="D91" s="205">
        <f>315000000*1.05</f>
        <v>330750000</v>
      </c>
    </row>
    <row r="92" spans="1:4" ht="15" x14ac:dyDescent="0.2">
      <c r="A92" s="203">
        <v>90</v>
      </c>
      <c r="B92" s="204" t="s">
        <v>773</v>
      </c>
      <c r="C92" s="207" t="s">
        <v>774</v>
      </c>
      <c r="D92" s="205">
        <f>420000000*1.06</f>
        <v>445200000</v>
      </c>
    </row>
    <row r="93" spans="1:4" ht="15" x14ac:dyDescent="0.2">
      <c r="A93" s="273" t="s">
        <v>775</v>
      </c>
      <c r="B93" s="273"/>
      <c r="C93" s="208"/>
      <c r="D93" s="209">
        <f>SUM(D5:D92)</f>
        <v>86899030300.950012</v>
      </c>
    </row>
  </sheetData>
  <mergeCells count="2">
    <mergeCell ref="A93:B93"/>
    <mergeCell ref="A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N93"/>
  <sheetViews>
    <sheetView zoomScale="85" zoomScaleNormal="85" zoomScaleSheetLayoutView="90" workbookViewId="0">
      <selection activeCell="A4" sqref="A4"/>
    </sheetView>
  </sheetViews>
  <sheetFormatPr baseColWidth="10" defaultColWidth="11.42578125" defaultRowHeight="12.75" x14ac:dyDescent="0.2"/>
  <cols>
    <col min="1" max="1" width="41.5703125" style="33" customWidth="1"/>
    <col min="2" max="3" width="22.28515625" style="33" customWidth="1"/>
    <col min="4" max="5" width="51" style="33" customWidth="1"/>
    <col min="6" max="6" width="10.5703125" style="33" customWidth="1"/>
    <col min="7" max="7" width="12.5703125" style="33" hidden="1" customWidth="1"/>
    <col min="8" max="8" width="24.85546875" style="33" customWidth="1"/>
    <col min="9" max="9" width="35.85546875" style="33" bestFit="1" customWidth="1"/>
    <col min="10" max="16384" width="11.42578125" style="33"/>
  </cols>
  <sheetData>
    <row r="1" spans="1:8" ht="33" customHeight="1" x14ac:dyDescent="0.2">
      <c r="A1" s="224" t="s">
        <v>248</v>
      </c>
      <c r="B1" s="225"/>
      <c r="C1" s="225"/>
      <c r="D1" s="225"/>
      <c r="E1" s="225"/>
      <c r="F1" s="225"/>
      <c r="G1" s="225"/>
      <c r="H1" s="225"/>
    </row>
    <row r="2" spans="1:8" x14ac:dyDescent="0.2">
      <c r="A2" s="38" t="s">
        <v>57</v>
      </c>
      <c r="B2" s="276" t="s">
        <v>330</v>
      </c>
      <c r="C2" s="276"/>
      <c r="D2" s="276"/>
      <c r="E2" s="276"/>
      <c r="F2" s="276"/>
      <c r="G2" s="276"/>
      <c r="H2" s="276"/>
    </row>
    <row r="3" spans="1:8" x14ac:dyDescent="0.2">
      <c r="A3" s="38" t="s">
        <v>113</v>
      </c>
      <c r="B3" s="276" t="str">
        <f>+B2</f>
        <v>MUNICIPIO DE CARTAGO</v>
      </c>
      <c r="C3" s="275"/>
      <c r="D3" s="275"/>
      <c r="E3" s="275"/>
      <c r="F3" s="275"/>
      <c r="G3" s="275"/>
      <c r="H3" s="275"/>
    </row>
    <row r="4" spans="1:8" x14ac:dyDescent="0.2">
      <c r="A4" s="38" t="s">
        <v>114</v>
      </c>
      <c r="B4" s="276" t="s">
        <v>330</v>
      </c>
      <c r="C4" s="275"/>
      <c r="D4" s="275"/>
      <c r="E4" s="275"/>
      <c r="F4" s="275"/>
      <c r="G4" s="275"/>
      <c r="H4" s="275"/>
    </row>
    <row r="5" spans="1:8" x14ac:dyDescent="0.2">
      <c r="A5" s="38" t="s">
        <v>3</v>
      </c>
      <c r="B5" s="277" t="s">
        <v>331</v>
      </c>
      <c r="C5" s="275"/>
      <c r="D5" s="275"/>
      <c r="E5" s="275"/>
      <c r="F5" s="275"/>
      <c r="G5" s="275"/>
      <c r="H5" s="275"/>
    </row>
    <row r="6" spans="1:8" x14ac:dyDescent="0.2">
      <c r="A6" s="38" t="s">
        <v>138</v>
      </c>
      <c r="B6" s="275" t="s">
        <v>140</v>
      </c>
      <c r="C6" s="275"/>
      <c r="D6" s="275"/>
      <c r="E6" s="275"/>
      <c r="F6" s="275"/>
      <c r="G6" s="275"/>
      <c r="H6" s="275"/>
    </row>
    <row r="7" spans="1:8" ht="15" x14ac:dyDescent="0.25">
      <c r="A7" s="139" t="s">
        <v>327</v>
      </c>
      <c r="B7" s="275" t="str">
        <f>'Todo Riesgo Daños Materiales'!B7:D7</f>
        <v>RODRIGO GOMEZ Y CIA</v>
      </c>
      <c r="C7" s="275"/>
      <c r="D7" s="275"/>
      <c r="E7" s="275"/>
      <c r="F7" s="275"/>
      <c r="G7" s="275"/>
      <c r="H7" s="275"/>
    </row>
    <row r="8" spans="1:8" x14ac:dyDescent="0.2">
      <c r="A8" s="38" t="s">
        <v>4</v>
      </c>
      <c r="B8" s="229" t="str">
        <f>'Todo Riesgo Daños Materiales'!B8:D8</f>
        <v>DESDE LAS 00:00 HORAS DEL 28 DE JUNIO DE 2026 HASTA LAS 00:00 HORAS DEL 01 DE FEBRERO DE 2027</v>
      </c>
      <c r="C8" s="229"/>
      <c r="D8" s="229"/>
      <c r="E8" s="229"/>
      <c r="F8" s="229"/>
      <c r="G8" s="229"/>
      <c r="H8" s="229"/>
    </row>
    <row r="9" spans="1:8" ht="27" customHeight="1" x14ac:dyDescent="0.2">
      <c r="A9" s="247" t="s">
        <v>5</v>
      </c>
      <c r="B9" s="247"/>
      <c r="C9" s="247"/>
      <c r="D9" s="247"/>
      <c r="E9" s="247"/>
      <c r="F9" s="247"/>
      <c r="G9" s="247"/>
      <c r="H9" s="247"/>
    </row>
    <row r="10" spans="1:8" ht="27" customHeight="1" x14ac:dyDescent="0.2">
      <c r="A10" s="28" t="s">
        <v>6</v>
      </c>
      <c r="B10" s="28" t="s">
        <v>143</v>
      </c>
      <c r="C10" s="28" t="s">
        <v>7</v>
      </c>
      <c r="D10" s="28" t="s">
        <v>60</v>
      </c>
      <c r="E10" s="210" t="s">
        <v>828</v>
      </c>
      <c r="F10" s="231" t="s">
        <v>8</v>
      </c>
      <c r="G10" s="231"/>
      <c r="H10" s="28" t="s">
        <v>120</v>
      </c>
    </row>
    <row r="11" spans="1:8" ht="24" customHeight="1" x14ac:dyDescent="0.2">
      <c r="A11" s="267" t="s">
        <v>339</v>
      </c>
      <c r="B11" s="279">
        <v>1576090848</v>
      </c>
      <c r="C11" s="282">
        <f>+B11</f>
        <v>1576090848</v>
      </c>
      <c r="D11" s="34" t="s">
        <v>144</v>
      </c>
      <c r="E11" s="287"/>
      <c r="F11" s="280"/>
      <c r="G11" s="280"/>
      <c r="H11" s="41"/>
    </row>
    <row r="12" spans="1:8" ht="24" customHeight="1" x14ac:dyDescent="0.2">
      <c r="A12" s="278"/>
      <c r="B12" s="279"/>
      <c r="C12" s="282"/>
      <c r="D12" s="34" t="s">
        <v>145</v>
      </c>
      <c r="E12" s="288"/>
      <c r="F12" s="283"/>
      <c r="G12" s="283"/>
      <c r="H12" s="41" t="s">
        <v>204</v>
      </c>
    </row>
    <row r="13" spans="1:8" ht="24" customHeight="1" x14ac:dyDescent="0.2">
      <c r="A13" s="278"/>
      <c r="B13" s="279"/>
      <c r="C13" s="282"/>
      <c r="D13" s="34" t="s">
        <v>146</v>
      </c>
      <c r="E13" s="288"/>
      <c r="F13" s="280"/>
      <c r="G13" s="280"/>
      <c r="H13" s="41"/>
    </row>
    <row r="14" spans="1:8" ht="24" customHeight="1" x14ac:dyDescent="0.2">
      <c r="A14" s="278"/>
      <c r="B14" s="279"/>
      <c r="C14" s="282"/>
      <c r="D14" s="34" t="s">
        <v>147</v>
      </c>
      <c r="E14" s="288"/>
      <c r="F14" s="280"/>
      <c r="G14" s="280"/>
      <c r="H14" s="41"/>
    </row>
    <row r="15" spans="1:8" ht="24" customHeight="1" x14ac:dyDescent="0.2">
      <c r="A15" s="278"/>
      <c r="B15" s="279"/>
      <c r="C15" s="282"/>
      <c r="D15" s="34" t="s">
        <v>148</v>
      </c>
      <c r="E15" s="288"/>
      <c r="F15" s="280"/>
      <c r="G15" s="280"/>
      <c r="H15" s="41"/>
    </row>
    <row r="16" spans="1:8" ht="24" customHeight="1" x14ac:dyDescent="0.2">
      <c r="A16" s="278"/>
      <c r="B16" s="279"/>
      <c r="C16" s="282"/>
      <c r="D16" s="281" t="s">
        <v>149</v>
      </c>
      <c r="E16" s="288"/>
      <c r="F16" s="280"/>
      <c r="G16" s="280"/>
      <c r="H16" s="41"/>
    </row>
    <row r="17" spans="1:8" ht="24" customHeight="1" x14ac:dyDescent="0.2">
      <c r="A17" s="278"/>
      <c r="B17" s="279"/>
      <c r="C17" s="282"/>
      <c r="D17" s="281"/>
      <c r="E17" s="289"/>
      <c r="F17" s="280"/>
      <c r="G17" s="280"/>
      <c r="H17" s="41"/>
    </row>
    <row r="18" spans="1:8" ht="24" customHeight="1" x14ac:dyDescent="0.2">
      <c r="A18" s="35" t="s">
        <v>337</v>
      </c>
      <c r="B18" s="39">
        <f>+B11*0.05</f>
        <v>78804542.400000006</v>
      </c>
      <c r="C18" s="40">
        <f>+B18</f>
        <v>78804542.400000006</v>
      </c>
      <c r="D18" s="37"/>
      <c r="E18" s="290"/>
      <c r="F18" s="283"/>
      <c r="G18" s="283"/>
      <c r="H18" s="41" t="s">
        <v>204</v>
      </c>
    </row>
    <row r="19" spans="1:8" ht="24" customHeight="1" x14ac:dyDescent="0.2">
      <c r="A19" s="43" t="s">
        <v>150</v>
      </c>
      <c r="B19" s="44">
        <f>SUM(B11:B18)</f>
        <v>1654895390.4000001</v>
      </c>
      <c r="C19" s="45">
        <f>SUM(C11:C18)</f>
        <v>1654895390.4000001</v>
      </c>
      <c r="D19" s="37"/>
      <c r="E19" s="291"/>
      <c r="F19" s="284"/>
      <c r="G19" s="284"/>
      <c r="H19" s="46"/>
    </row>
    <row r="20" spans="1:8" ht="24" customHeight="1" x14ac:dyDescent="0.2">
      <c r="A20" s="36"/>
      <c r="B20" s="44">
        <v>1000000000</v>
      </c>
      <c r="C20" s="45">
        <v>1000000000</v>
      </c>
      <c r="D20" s="34" t="s">
        <v>151</v>
      </c>
      <c r="E20" s="220"/>
      <c r="F20" s="284"/>
      <c r="G20" s="284"/>
      <c r="H20" s="46"/>
    </row>
    <row r="21" spans="1:8" ht="24" customHeight="1" x14ac:dyDescent="0.2">
      <c r="A21" s="32" t="s">
        <v>150</v>
      </c>
      <c r="B21" s="44">
        <f>SUM(B11:B18)</f>
        <v>1654895390.4000001</v>
      </c>
      <c r="C21" s="44">
        <f>SUM(C11:C18)</f>
        <v>1654895390.4000001</v>
      </c>
      <c r="D21" s="3" t="s">
        <v>88</v>
      </c>
      <c r="E21" s="211"/>
      <c r="F21" s="47"/>
      <c r="G21" s="47"/>
      <c r="H21" s="47"/>
    </row>
    <row r="22" spans="1:8" ht="24" customHeight="1" x14ac:dyDescent="0.2">
      <c r="A22" s="286"/>
      <c r="B22" s="286"/>
      <c r="C22" s="286"/>
      <c r="D22" s="3" t="s">
        <v>89</v>
      </c>
      <c r="E22" s="211"/>
      <c r="F22" s="47"/>
      <c r="G22" s="47"/>
      <c r="H22" s="47"/>
    </row>
    <row r="23" spans="1:8" ht="24" customHeight="1" x14ac:dyDescent="0.2">
      <c r="A23" s="292"/>
      <c r="B23" s="292"/>
      <c r="C23" s="292"/>
      <c r="D23" s="3" t="s">
        <v>139</v>
      </c>
      <c r="E23" s="211"/>
      <c r="F23" s="49"/>
      <c r="G23" s="49"/>
      <c r="H23" s="47"/>
    </row>
    <row r="24" spans="1:8" ht="26.25" customHeight="1" x14ac:dyDescent="0.2">
      <c r="A24" s="231" t="s">
        <v>152</v>
      </c>
      <c r="B24" s="231"/>
      <c r="C24" s="231"/>
      <c r="D24" s="231"/>
      <c r="E24" s="231"/>
      <c r="F24" s="231"/>
      <c r="G24" s="231"/>
      <c r="H24" s="231"/>
    </row>
    <row r="25" spans="1:8" ht="272.25" customHeight="1" x14ac:dyDescent="0.2">
      <c r="A25" s="281" t="s">
        <v>217</v>
      </c>
      <c r="B25" s="281"/>
      <c r="C25" s="281"/>
      <c r="D25" s="281"/>
      <c r="E25" s="281"/>
      <c r="F25" s="281"/>
      <c r="G25" s="281"/>
      <c r="H25" s="281"/>
    </row>
    <row r="26" spans="1:8" ht="23.25" customHeight="1" x14ac:dyDescent="0.2">
      <c r="A26" s="285" t="s">
        <v>153</v>
      </c>
      <c r="B26" s="285"/>
      <c r="C26" s="285"/>
      <c r="D26" s="286" t="s">
        <v>330</v>
      </c>
      <c r="E26" s="286"/>
      <c r="F26" s="286"/>
      <c r="G26" s="286"/>
      <c r="H26" s="286"/>
    </row>
    <row r="27" spans="1:8" ht="23.25" customHeight="1" x14ac:dyDescent="0.2">
      <c r="A27" s="285" t="s">
        <v>154</v>
      </c>
      <c r="B27" s="285"/>
      <c r="C27" s="285"/>
      <c r="D27" s="286" t="s">
        <v>298</v>
      </c>
      <c r="E27" s="286"/>
      <c r="F27" s="286"/>
      <c r="G27" s="286"/>
      <c r="H27" s="286"/>
    </row>
    <row r="28" spans="1:8" ht="24.75" customHeight="1" x14ac:dyDescent="0.2">
      <c r="A28" s="234" t="s">
        <v>17</v>
      </c>
      <c r="B28" s="234"/>
      <c r="C28" s="234"/>
      <c r="D28" s="234"/>
      <c r="E28" s="234"/>
      <c r="F28" s="234"/>
      <c r="G28" s="234"/>
      <c r="H28" s="234"/>
    </row>
    <row r="29" spans="1:8" ht="19.5" customHeight="1" x14ac:dyDescent="0.2">
      <c r="A29" s="292" t="s">
        <v>155</v>
      </c>
      <c r="B29" s="292"/>
      <c r="C29" s="292"/>
      <c r="D29" s="292"/>
      <c r="E29" s="292"/>
      <c r="F29" s="292"/>
      <c r="G29" s="292"/>
      <c r="H29" s="292"/>
    </row>
    <row r="30" spans="1:8" ht="19.5" customHeight="1" x14ac:dyDescent="0.2">
      <c r="A30" s="292" t="s">
        <v>156</v>
      </c>
      <c r="B30" s="292"/>
      <c r="C30" s="292"/>
      <c r="D30" s="292"/>
      <c r="E30" s="292"/>
      <c r="F30" s="292"/>
      <c r="G30" s="292"/>
      <c r="H30" s="292"/>
    </row>
    <row r="31" spans="1:8" ht="19.5" customHeight="1" x14ac:dyDescent="0.2">
      <c r="A31" s="292" t="s">
        <v>157</v>
      </c>
      <c r="B31" s="292"/>
      <c r="C31" s="292"/>
      <c r="D31" s="292"/>
      <c r="E31" s="292"/>
      <c r="F31" s="292"/>
      <c r="G31" s="292"/>
      <c r="H31" s="292"/>
    </row>
    <row r="32" spans="1:8" x14ac:dyDescent="0.2">
      <c r="A32" s="48"/>
      <c r="B32" s="48"/>
      <c r="C32" s="48"/>
      <c r="D32" s="48"/>
      <c r="E32" s="212"/>
      <c r="F32" s="48"/>
      <c r="G32" s="48"/>
      <c r="H32" s="48"/>
    </row>
    <row r="33" spans="1:9" ht="27" customHeight="1" x14ac:dyDescent="0.2">
      <c r="A33" s="234" t="s">
        <v>19</v>
      </c>
      <c r="B33" s="234"/>
      <c r="C33" s="234"/>
      <c r="D33" s="234"/>
      <c r="E33" s="234"/>
      <c r="F33" s="234"/>
      <c r="G33" s="234"/>
      <c r="H33" s="234"/>
    </row>
    <row r="34" spans="1:9" ht="112.5" customHeight="1" x14ac:dyDescent="0.2">
      <c r="A34" s="293" t="s">
        <v>294</v>
      </c>
      <c r="B34" s="293"/>
      <c r="C34" s="293"/>
      <c r="D34" s="293"/>
      <c r="E34" s="293"/>
      <c r="F34" s="293"/>
      <c r="G34" s="293"/>
      <c r="H34" s="293"/>
    </row>
    <row r="35" spans="1:9" ht="50.25" customHeight="1" x14ac:dyDescent="0.2">
      <c r="A35" s="294" t="s">
        <v>335</v>
      </c>
      <c r="B35" s="294"/>
      <c r="C35" s="294"/>
      <c r="D35" s="294"/>
      <c r="E35" s="294"/>
      <c r="F35" s="294"/>
      <c r="G35" s="294"/>
      <c r="H35" s="294"/>
    </row>
    <row r="36" spans="1:9" ht="30" customHeight="1" x14ac:dyDescent="0.2">
      <c r="A36" s="294" t="s">
        <v>249</v>
      </c>
      <c r="B36" s="294"/>
      <c r="C36" s="294"/>
      <c r="D36" s="294"/>
      <c r="E36" s="294"/>
      <c r="F36" s="294"/>
      <c r="G36" s="294"/>
      <c r="H36" s="294"/>
    </row>
    <row r="37" spans="1:9" x14ac:dyDescent="0.2">
      <c r="A37" s="294" t="s">
        <v>822</v>
      </c>
      <c r="B37" s="294"/>
      <c r="C37" s="294"/>
      <c r="D37" s="294"/>
      <c r="E37" s="294"/>
      <c r="F37" s="294"/>
      <c r="G37" s="294"/>
      <c r="H37" s="294"/>
    </row>
    <row r="38" spans="1:9" x14ac:dyDescent="0.2">
      <c r="A38" s="296" t="s">
        <v>22</v>
      </c>
      <c r="B38" s="296"/>
      <c r="C38" s="296"/>
      <c r="D38" s="296"/>
      <c r="E38" s="296"/>
      <c r="F38" s="296"/>
      <c r="G38" s="296"/>
      <c r="H38" s="296"/>
    </row>
    <row r="39" spans="1:9" ht="62.25" customHeight="1" x14ac:dyDescent="0.2">
      <c r="A39" s="295" t="s">
        <v>802</v>
      </c>
      <c r="B39" s="295"/>
      <c r="C39" s="295"/>
      <c r="D39" s="295"/>
      <c r="E39" s="295"/>
      <c r="F39" s="295"/>
      <c r="G39" s="295"/>
      <c r="H39" s="295"/>
      <c r="I39" s="191" t="s">
        <v>204</v>
      </c>
    </row>
    <row r="40" spans="1:9" ht="46.5" customHeight="1" x14ac:dyDescent="0.2">
      <c r="A40" s="295" t="s">
        <v>803</v>
      </c>
      <c r="B40" s="295"/>
      <c r="C40" s="295"/>
      <c r="D40" s="295"/>
      <c r="E40" s="295"/>
      <c r="F40" s="295"/>
      <c r="G40" s="295"/>
      <c r="H40" s="295"/>
      <c r="I40" s="194" t="s">
        <v>204</v>
      </c>
    </row>
    <row r="41" spans="1:9" ht="74.25" customHeight="1" x14ac:dyDescent="0.2">
      <c r="A41" s="295" t="s">
        <v>102</v>
      </c>
      <c r="B41" s="295"/>
      <c r="C41" s="295"/>
      <c r="D41" s="295"/>
      <c r="E41" s="295"/>
      <c r="F41" s="295"/>
      <c r="G41" s="295"/>
      <c r="H41" s="295"/>
    </row>
    <row r="42" spans="1:9" ht="45.75" customHeight="1" x14ac:dyDescent="0.2">
      <c r="A42" s="295" t="s">
        <v>253</v>
      </c>
      <c r="B42" s="295"/>
      <c r="C42" s="295"/>
      <c r="D42" s="295"/>
      <c r="E42" s="295"/>
      <c r="F42" s="295"/>
      <c r="G42" s="295"/>
      <c r="H42" s="295"/>
    </row>
    <row r="43" spans="1:9" ht="30" customHeight="1" x14ac:dyDescent="0.2">
      <c r="A43" s="295" t="s">
        <v>199</v>
      </c>
      <c r="B43" s="295"/>
      <c r="C43" s="295"/>
      <c r="D43" s="295"/>
      <c r="E43" s="295"/>
      <c r="F43" s="295"/>
      <c r="G43" s="295"/>
      <c r="H43" s="295"/>
    </row>
    <row r="44" spans="1:9" ht="39" customHeight="1" x14ac:dyDescent="0.2">
      <c r="A44" s="295" t="s">
        <v>239</v>
      </c>
      <c r="B44" s="295"/>
      <c r="C44" s="295"/>
      <c r="D44" s="295"/>
      <c r="E44" s="295"/>
      <c r="F44" s="295"/>
      <c r="G44" s="295"/>
      <c r="H44" s="295"/>
    </row>
    <row r="45" spans="1:9" ht="30" customHeight="1" x14ac:dyDescent="0.2">
      <c r="A45" s="295" t="s">
        <v>340</v>
      </c>
      <c r="B45" s="295"/>
      <c r="C45" s="295"/>
      <c r="D45" s="295"/>
      <c r="E45" s="295"/>
      <c r="F45" s="295"/>
      <c r="G45" s="295"/>
      <c r="H45" s="295"/>
    </row>
    <row r="46" spans="1:9" ht="102" customHeight="1" x14ac:dyDescent="0.2">
      <c r="A46" s="295" t="s">
        <v>233</v>
      </c>
      <c r="B46" s="295"/>
      <c r="C46" s="295"/>
      <c r="D46" s="295"/>
      <c r="E46" s="295"/>
      <c r="F46" s="295"/>
      <c r="G46" s="295"/>
      <c r="H46" s="295"/>
    </row>
    <row r="47" spans="1:9" ht="47.25" customHeight="1" x14ac:dyDescent="0.2">
      <c r="A47" s="295" t="s">
        <v>341</v>
      </c>
      <c r="B47" s="295"/>
      <c r="C47" s="295"/>
      <c r="D47" s="295"/>
      <c r="E47" s="295"/>
      <c r="F47" s="295"/>
      <c r="G47" s="295"/>
      <c r="H47" s="295"/>
    </row>
    <row r="48" spans="1:9" ht="47.25" customHeight="1" x14ac:dyDescent="0.2">
      <c r="A48" s="295" t="s">
        <v>342</v>
      </c>
      <c r="B48" s="295"/>
      <c r="C48" s="295"/>
      <c r="D48" s="295"/>
      <c r="E48" s="295"/>
      <c r="F48" s="295"/>
      <c r="G48" s="295"/>
      <c r="H48" s="295"/>
    </row>
    <row r="49" spans="1:9" ht="47.25" customHeight="1" x14ac:dyDescent="0.2">
      <c r="A49" s="295" t="s">
        <v>240</v>
      </c>
      <c r="B49" s="295"/>
      <c r="C49" s="295"/>
      <c r="D49" s="295"/>
      <c r="E49" s="295"/>
      <c r="F49" s="295"/>
      <c r="G49" s="295"/>
      <c r="H49" s="295"/>
    </row>
    <row r="50" spans="1:9" ht="47.25" customHeight="1" x14ac:dyDescent="0.2">
      <c r="A50" s="295" t="s">
        <v>343</v>
      </c>
      <c r="B50" s="295"/>
      <c r="C50" s="295"/>
      <c r="D50" s="295"/>
      <c r="E50" s="295"/>
      <c r="F50" s="295"/>
      <c r="G50" s="295"/>
      <c r="H50" s="295"/>
    </row>
    <row r="51" spans="1:9" ht="47.25" customHeight="1" x14ac:dyDescent="0.2">
      <c r="A51" s="295" t="s">
        <v>804</v>
      </c>
      <c r="B51" s="295"/>
      <c r="C51" s="295"/>
      <c r="D51" s="295"/>
      <c r="E51" s="295"/>
      <c r="F51" s="295"/>
      <c r="G51" s="295"/>
      <c r="H51" s="295"/>
      <c r="I51" s="194" t="s">
        <v>594</v>
      </c>
    </row>
    <row r="52" spans="1:9" ht="50.25" customHeight="1" x14ac:dyDescent="0.2">
      <c r="A52" s="297" t="s">
        <v>344</v>
      </c>
      <c r="B52" s="297"/>
      <c r="C52" s="297"/>
      <c r="D52" s="297"/>
      <c r="E52" s="297"/>
      <c r="F52" s="297"/>
      <c r="G52" s="297"/>
      <c r="H52" s="297"/>
    </row>
    <row r="53" spans="1:9" ht="45" customHeight="1" x14ac:dyDescent="0.2">
      <c r="A53" s="297" t="s">
        <v>345</v>
      </c>
      <c r="B53" s="297"/>
      <c r="C53" s="297"/>
      <c r="D53" s="297"/>
      <c r="E53" s="297"/>
      <c r="F53" s="297"/>
      <c r="G53" s="297"/>
      <c r="H53" s="297"/>
    </row>
    <row r="54" spans="1:9" ht="45" customHeight="1" x14ac:dyDescent="0.2">
      <c r="A54" s="295" t="s">
        <v>241</v>
      </c>
      <c r="B54" s="295"/>
      <c r="C54" s="295"/>
      <c r="D54" s="295"/>
      <c r="E54" s="295"/>
      <c r="F54" s="295"/>
      <c r="G54" s="295"/>
      <c r="H54" s="295"/>
    </row>
    <row r="55" spans="1:9" ht="58.5" customHeight="1" x14ac:dyDescent="0.2">
      <c r="A55" s="295" t="s">
        <v>242</v>
      </c>
      <c r="B55" s="295"/>
      <c r="C55" s="295"/>
      <c r="D55" s="295"/>
      <c r="E55" s="295"/>
      <c r="F55" s="295"/>
      <c r="G55" s="295"/>
      <c r="H55" s="295"/>
    </row>
    <row r="56" spans="1:9" ht="44.25" customHeight="1" x14ac:dyDescent="0.2">
      <c r="A56" s="295" t="s">
        <v>346</v>
      </c>
      <c r="B56" s="295"/>
      <c r="C56" s="295"/>
      <c r="D56" s="295"/>
      <c r="E56" s="295"/>
      <c r="F56" s="295"/>
      <c r="G56" s="295"/>
      <c r="H56" s="295"/>
    </row>
    <row r="57" spans="1:9" ht="87" customHeight="1" x14ac:dyDescent="0.2">
      <c r="A57" s="295" t="s">
        <v>583</v>
      </c>
      <c r="B57" s="295"/>
      <c r="C57" s="295"/>
      <c r="D57" s="295"/>
      <c r="E57" s="295"/>
      <c r="F57" s="295"/>
      <c r="G57" s="295"/>
      <c r="H57" s="295"/>
    </row>
    <row r="58" spans="1:9" ht="56.25" customHeight="1" x14ac:dyDescent="0.2">
      <c r="A58" s="295" t="s">
        <v>33</v>
      </c>
      <c r="B58" s="295"/>
      <c r="C58" s="295"/>
      <c r="D58" s="295"/>
      <c r="E58" s="295"/>
      <c r="F58" s="295"/>
      <c r="G58" s="295"/>
      <c r="H58" s="295"/>
    </row>
    <row r="59" spans="1:9" ht="93" customHeight="1" x14ac:dyDescent="0.2">
      <c r="A59" s="295" t="s">
        <v>347</v>
      </c>
      <c r="B59" s="295"/>
      <c r="C59" s="295"/>
      <c r="D59" s="295"/>
      <c r="E59" s="295"/>
      <c r="F59" s="295"/>
      <c r="G59" s="295"/>
      <c r="H59" s="295"/>
    </row>
    <row r="60" spans="1:9" ht="43.5" customHeight="1" x14ac:dyDescent="0.2">
      <c r="A60" s="295" t="s">
        <v>348</v>
      </c>
      <c r="B60" s="295"/>
      <c r="C60" s="295"/>
      <c r="D60" s="295"/>
      <c r="E60" s="295"/>
      <c r="F60" s="295"/>
      <c r="G60" s="295"/>
      <c r="H60" s="295"/>
    </row>
    <row r="61" spans="1:9" ht="43.5" customHeight="1" x14ac:dyDescent="0.2">
      <c r="A61" s="295" t="s">
        <v>349</v>
      </c>
      <c r="B61" s="295"/>
      <c r="C61" s="295"/>
      <c r="D61" s="295"/>
      <c r="E61" s="295"/>
      <c r="F61" s="295"/>
      <c r="G61" s="295"/>
      <c r="H61" s="295"/>
    </row>
    <row r="62" spans="1:9" ht="43.5" customHeight="1" x14ac:dyDescent="0.2">
      <c r="A62" s="295" t="s">
        <v>243</v>
      </c>
      <c r="B62" s="295"/>
      <c r="C62" s="295"/>
      <c r="D62" s="295"/>
      <c r="E62" s="295"/>
      <c r="F62" s="295"/>
      <c r="G62" s="295"/>
      <c r="H62" s="295"/>
    </row>
    <row r="63" spans="1:9" ht="30.75" customHeight="1" x14ac:dyDescent="0.2">
      <c r="A63" s="295" t="s">
        <v>244</v>
      </c>
      <c r="B63" s="295"/>
      <c r="C63" s="295"/>
      <c r="D63" s="295"/>
      <c r="E63" s="295"/>
      <c r="F63" s="295"/>
      <c r="G63" s="295"/>
      <c r="H63" s="295"/>
    </row>
    <row r="64" spans="1:9" ht="21.75" customHeight="1" x14ac:dyDescent="0.2">
      <c r="A64" s="295" t="s">
        <v>338</v>
      </c>
      <c r="B64" s="295"/>
      <c r="C64" s="295"/>
      <c r="D64" s="295"/>
      <c r="E64" s="295"/>
      <c r="F64" s="295"/>
      <c r="G64" s="295"/>
      <c r="H64" s="295"/>
    </row>
    <row r="65" spans="1:9" ht="33" customHeight="1" x14ac:dyDescent="0.2">
      <c r="A65" s="295" t="s">
        <v>37</v>
      </c>
      <c r="B65" s="295"/>
      <c r="C65" s="295"/>
      <c r="D65" s="295"/>
      <c r="E65" s="295"/>
      <c r="F65" s="295"/>
      <c r="G65" s="295"/>
      <c r="H65" s="295"/>
    </row>
    <row r="66" spans="1:9" ht="81.75" customHeight="1" x14ac:dyDescent="0.2">
      <c r="A66" s="295" t="s">
        <v>350</v>
      </c>
      <c r="B66" s="295"/>
      <c r="C66" s="295"/>
      <c r="D66" s="295"/>
      <c r="E66" s="295"/>
      <c r="F66" s="295"/>
      <c r="G66" s="295"/>
      <c r="H66" s="295"/>
    </row>
    <row r="67" spans="1:9" ht="42" customHeight="1" x14ac:dyDescent="0.2">
      <c r="A67" s="295" t="s">
        <v>306</v>
      </c>
      <c r="B67" s="295"/>
      <c r="C67" s="295"/>
      <c r="D67" s="295"/>
      <c r="E67" s="295"/>
      <c r="F67" s="295"/>
      <c r="G67" s="295"/>
      <c r="H67" s="295"/>
    </row>
    <row r="68" spans="1:9" ht="42" customHeight="1" x14ac:dyDescent="0.2">
      <c r="A68" s="295" t="s">
        <v>245</v>
      </c>
      <c r="B68" s="295"/>
      <c r="C68" s="295"/>
      <c r="D68" s="295"/>
      <c r="E68" s="295"/>
      <c r="F68" s="295"/>
      <c r="G68" s="295"/>
      <c r="H68" s="295"/>
    </row>
    <row r="69" spans="1:9" ht="42" customHeight="1" x14ac:dyDescent="0.2">
      <c r="A69" s="295" t="s">
        <v>246</v>
      </c>
      <c r="B69" s="295"/>
      <c r="C69" s="295"/>
      <c r="D69" s="295"/>
      <c r="E69" s="295"/>
      <c r="F69" s="295"/>
      <c r="G69" s="295"/>
      <c r="H69" s="295"/>
    </row>
    <row r="70" spans="1:9" ht="30" customHeight="1" x14ac:dyDescent="0.2">
      <c r="A70" s="295" t="s">
        <v>351</v>
      </c>
      <c r="B70" s="295"/>
      <c r="C70" s="295"/>
      <c r="D70" s="295"/>
      <c r="E70" s="295"/>
      <c r="F70" s="295"/>
      <c r="G70" s="295"/>
      <c r="H70" s="295"/>
    </row>
    <row r="71" spans="1:9" ht="72.75" customHeight="1" x14ac:dyDescent="0.2">
      <c r="A71" s="266" t="s">
        <v>805</v>
      </c>
      <c r="B71" s="298"/>
      <c r="C71" s="298"/>
      <c r="D71" s="298"/>
      <c r="E71" s="298"/>
      <c r="F71" s="298"/>
      <c r="G71" s="298"/>
      <c r="H71" s="298"/>
      <c r="I71" s="194" t="s">
        <v>204</v>
      </c>
    </row>
    <row r="72" spans="1:9" ht="42.75" customHeight="1" x14ac:dyDescent="0.2">
      <c r="A72" s="297" t="s">
        <v>352</v>
      </c>
      <c r="B72" s="297"/>
      <c r="C72" s="297"/>
      <c r="D72" s="297"/>
      <c r="E72" s="297"/>
      <c r="F72" s="297"/>
      <c r="G72" s="297"/>
      <c r="H72" s="297"/>
    </row>
    <row r="73" spans="1:9" ht="17.25" customHeight="1" x14ac:dyDescent="0.2">
      <c r="A73" s="297" t="s">
        <v>318</v>
      </c>
      <c r="B73" s="297"/>
      <c r="C73" s="297"/>
      <c r="D73" s="297"/>
      <c r="E73" s="297"/>
      <c r="F73" s="297"/>
      <c r="G73" s="297"/>
      <c r="H73" s="297"/>
    </row>
    <row r="74" spans="1:9" ht="87.75" customHeight="1" x14ac:dyDescent="0.2">
      <c r="A74" s="281" t="s">
        <v>247</v>
      </c>
      <c r="B74" s="281"/>
      <c r="C74" s="281"/>
      <c r="D74" s="281"/>
      <c r="E74" s="281"/>
      <c r="F74" s="281"/>
      <c r="G74" s="281"/>
      <c r="H74" s="281"/>
    </row>
    <row r="75" spans="1:9" ht="55.5" customHeight="1" x14ac:dyDescent="0.2">
      <c r="A75" s="300" t="s">
        <v>368</v>
      </c>
      <c r="B75" s="301"/>
      <c r="C75" s="301"/>
      <c r="D75" s="301"/>
      <c r="E75" s="301"/>
      <c r="F75" s="301"/>
      <c r="G75" s="301"/>
      <c r="H75" s="302"/>
    </row>
    <row r="76" spans="1:9" ht="60" customHeight="1" x14ac:dyDescent="0.2">
      <c r="A76" s="281" t="s">
        <v>200</v>
      </c>
      <c r="B76" s="281"/>
      <c r="C76" s="281"/>
      <c r="D76" s="281"/>
      <c r="E76" s="281"/>
      <c r="F76" s="281"/>
      <c r="G76" s="281"/>
      <c r="H76" s="281"/>
    </row>
    <row r="77" spans="1:9" s="7" customFormat="1" ht="17.25" customHeight="1" x14ac:dyDescent="0.2">
      <c r="A77" s="303"/>
      <c r="B77" s="303"/>
      <c r="C77" s="303"/>
      <c r="D77" s="303"/>
      <c r="E77" s="303"/>
      <c r="F77" s="303"/>
      <c r="G77" s="303"/>
      <c r="H77" s="303"/>
    </row>
    <row r="78" spans="1:9" ht="27" customHeight="1" x14ac:dyDescent="0.2">
      <c r="A78" s="234" t="s">
        <v>158</v>
      </c>
      <c r="B78" s="234"/>
      <c r="C78" s="234"/>
      <c r="D78" s="234"/>
      <c r="E78" s="234"/>
      <c r="F78" s="234"/>
      <c r="G78" s="234"/>
      <c r="H78" s="234"/>
    </row>
    <row r="79" spans="1:9" s="119" customFormat="1" x14ac:dyDescent="0.2">
      <c r="A79" s="299" t="s">
        <v>356</v>
      </c>
      <c r="B79" s="299"/>
      <c r="C79" s="299"/>
      <c r="D79" s="299"/>
      <c r="E79" s="299"/>
      <c r="F79" s="299"/>
      <c r="G79" s="299"/>
      <c r="H79" s="299"/>
    </row>
    <row r="80" spans="1:9" s="119" customFormat="1" x14ac:dyDescent="0.2">
      <c r="A80" s="299" t="s">
        <v>355</v>
      </c>
      <c r="B80" s="299"/>
      <c r="C80" s="299"/>
      <c r="D80" s="299"/>
      <c r="E80" s="299"/>
      <c r="F80" s="299"/>
      <c r="G80" s="299"/>
      <c r="H80" s="299"/>
    </row>
    <row r="81" spans="1:14" s="119" customFormat="1" x14ac:dyDescent="0.2">
      <c r="A81" s="299" t="s">
        <v>353</v>
      </c>
      <c r="B81" s="299"/>
      <c r="C81" s="299"/>
      <c r="D81" s="299"/>
      <c r="E81" s="299"/>
      <c r="F81" s="299"/>
      <c r="G81" s="299"/>
      <c r="H81" s="299"/>
    </row>
    <row r="82" spans="1:14" s="119" customFormat="1" x14ac:dyDescent="0.2">
      <c r="A82" s="299" t="s">
        <v>357</v>
      </c>
      <c r="B82" s="299"/>
      <c r="C82" s="299"/>
      <c r="D82" s="299"/>
      <c r="E82" s="299"/>
      <c r="F82" s="299"/>
      <c r="G82" s="299"/>
      <c r="H82" s="299"/>
    </row>
    <row r="83" spans="1:14" s="119" customFormat="1" x14ac:dyDescent="0.2">
      <c r="A83" s="299" t="s">
        <v>354</v>
      </c>
      <c r="B83" s="299"/>
      <c r="C83" s="299"/>
      <c r="D83" s="299"/>
      <c r="E83" s="299"/>
      <c r="F83" s="299"/>
      <c r="G83" s="299"/>
      <c r="H83" s="299"/>
    </row>
    <row r="84" spans="1:14" s="119" customFormat="1" x14ac:dyDescent="0.2">
      <c r="A84" s="299" t="s">
        <v>358</v>
      </c>
      <c r="B84" s="299"/>
      <c r="C84" s="299"/>
      <c r="D84" s="299"/>
      <c r="E84" s="299"/>
      <c r="F84" s="299"/>
      <c r="G84" s="299"/>
      <c r="H84" s="299"/>
    </row>
    <row r="85" spans="1:14" s="119" customFormat="1" x14ac:dyDescent="0.2">
      <c r="A85" s="299" t="s">
        <v>159</v>
      </c>
      <c r="B85" s="299"/>
      <c r="C85" s="299"/>
      <c r="D85" s="299"/>
      <c r="E85" s="299"/>
      <c r="F85" s="299"/>
      <c r="G85" s="299"/>
      <c r="H85" s="299"/>
    </row>
    <row r="86" spans="1:14" s="119" customFormat="1" ht="19.5" customHeight="1" x14ac:dyDescent="0.2">
      <c r="A86" s="299" t="s">
        <v>359</v>
      </c>
      <c r="B86" s="299"/>
      <c r="C86" s="299"/>
      <c r="D86" s="299"/>
      <c r="E86" s="299"/>
      <c r="F86" s="299"/>
      <c r="G86" s="299"/>
      <c r="H86" s="299"/>
    </row>
    <row r="87" spans="1:14" ht="26.25" customHeight="1" x14ac:dyDescent="0.2">
      <c r="A87" s="231" t="s">
        <v>51</v>
      </c>
      <c r="B87" s="231"/>
      <c r="C87" s="231"/>
      <c r="D87" s="231"/>
      <c r="E87" s="231"/>
      <c r="F87" s="231"/>
      <c r="G87" s="231"/>
      <c r="H87" s="231"/>
    </row>
    <row r="88" spans="1:14" ht="42" customHeight="1" x14ac:dyDescent="0.2">
      <c r="A88" s="281" t="s">
        <v>806</v>
      </c>
      <c r="B88" s="281"/>
      <c r="C88" s="281"/>
      <c r="D88" s="286"/>
      <c r="E88" s="286"/>
      <c r="F88" s="286"/>
      <c r="G88" s="286"/>
      <c r="H88" s="286"/>
      <c r="I88" s="222" t="s">
        <v>204</v>
      </c>
      <c r="J88" s="223"/>
      <c r="K88" s="223"/>
      <c r="L88" s="223"/>
      <c r="M88" s="223"/>
      <c r="N88" s="223"/>
    </row>
    <row r="89" spans="1:14" ht="42" customHeight="1" x14ac:dyDescent="0.2">
      <c r="A89" s="281" t="s">
        <v>807</v>
      </c>
      <c r="B89" s="281"/>
      <c r="C89" s="281"/>
      <c r="D89" s="286"/>
      <c r="E89" s="286"/>
      <c r="F89" s="286"/>
      <c r="G89" s="286"/>
      <c r="H89" s="286"/>
      <c r="I89" s="222" t="s">
        <v>204</v>
      </c>
      <c r="J89" s="223"/>
      <c r="K89" s="223"/>
      <c r="L89" s="223"/>
      <c r="M89" s="223"/>
      <c r="N89" s="223"/>
    </row>
    <row r="90" spans="1:14" ht="42" customHeight="1" x14ac:dyDescent="0.2">
      <c r="A90" s="281" t="s">
        <v>808</v>
      </c>
      <c r="B90" s="281"/>
      <c r="C90" s="281"/>
      <c r="D90" s="292"/>
      <c r="E90" s="292"/>
      <c r="F90" s="292"/>
      <c r="G90" s="292"/>
      <c r="H90" s="292"/>
      <c r="I90" s="222" t="s">
        <v>204</v>
      </c>
      <c r="J90" s="223"/>
      <c r="K90" s="223"/>
      <c r="L90" s="223"/>
      <c r="M90" s="223"/>
      <c r="N90" s="223"/>
    </row>
    <row r="91" spans="1:14" ht="42" customHeight="1" x14ac:dyDescent="0.2">
      <c r="A91" s="281" t="s">
        <v>809</v>
      </c>
      <c r="B91" s="281"/>
      <c r="C91" s="281"/>
      <c r="D91" s="286"/>
      <c r="E91" s="286"/>
      <c r="F91" s="286"/>
      <c r="G91" s="286"/>
      <c r="H91" s="286"/>
      <c r="I91" s="222" t="s">
        <v>204</v>
      </c>
      <c r="J91" s="223"/>
      <c r="K91" s="223"/>
      <c r="L91" s="223"/>
      <c r="M91" s="223"/>
      <c r="N91" s="223"/>
    </row>
    <row r="92" spans="1:14" ht="23.25" customHeight="1" x14ac:dyDescent="0.2">
      <c r="A92" s="267" t="s">
        <v>55</v>
      </c>
      <c r="B92" s="267"/>
      <c r="C92" s="267"/>
      <c r="D92" s="267"/>
      <c r="E92" s="267"/>
      <c r="F92" s="267"/>
      <c r="G92" s="267"/>
      <c r="H92" s="267"/>
      <c r="I92" s="33" t="s">
        <v>204</v>
      </c>
    </row>
    <row r="93" spans="1:14" ht="23.25" customHeight="1" x14ac:dyDescent="0.2">
      <c r="A93" s="264" t="s">
        <v>56</v>
      </c>
      <c r="B93" s="264"/>
      <c r="C93" s="264"/>
      <c r="D93" s="264"/>
      <c r="E93" s="264"/>
      <c r="F93" s="264"/>
      <c r="G93" s="264"/>
      <c r="H93" s="264"/>
    </row>
  </sheetData>
  <mergeCells count="107">
    <mergeCell ref="A93:H93"/>
    <mergeCell ref="A90:C90"/>
    <mergeCell ref="D90:H90"/>
    <mergeCell ref="A91:C91"/>
    <mergeCell ref="D91:H91"/>
    <mergeCell ref="A92:H92"/>
    <mergeCell ref="A89:C89"/>
    <mergeCell ref="A87:H87"/>
    <mergeCell ref="A74:H74"/>
    <mergeCell ref="A76:H76"/>
    <mergeCell ref="A77:H77"/>
    <mergeCell ref="D89:H89"/>
    <mergeCell ref="A71:H71"/>
    <mergeCell ref="A72:H72"/>
    <mergeCell ref="A73:H73"/>
    <mergeCell ref="A78:H78"/>
    <mergeCell ref="A88:C88"/>
    <mergeCell ref="D88:H88"/>
    <mergeCell ref="A85:H85"/>
    <mergeCell ref="A84:H84"/>
    <mergeCell ref="A83:H83"/>
    <mergeCell ref="A82:H82"/>
    <mergeCell ref="A81:H81"/>
    <mergeCell ref="A80:H80"/>
    <mergeCell ref="A79:H79"/>
    <mergeCell ref="A86:H86"/>
    <mergeCell ref="A75:H75"/>
    <mergeCell ref="A55:H55"/>
    <mergeCell ref="A45:H45"/>
    <mergeCell ref="A46:H46"/>
    <mergeCell ref="A47:H47"/>
    <mergeCell ref="A70:H70"/>
    <mergeCell ref="A62:H62"/>
    <mergeCell ref="A63:H63"/>
    <mergeCell ref="A64:H64"/>
    <mergeCell ref="A65:H65"/>
    <mergeCell ref="A66:H66"/>
    <mergeCell ref="A67:H67"/>
    <mergeCell ref="A68:H68"/>
    <mergeCell ref="A56:H56"/>
    <mergeCell ref="A57:H57"/>
    <mergeCell ref="A58:H58"/>
    <mergeCell ref="A59:H59"/>
    <mergeCell ref="A60:H60"/>
    <mergeCell ref="A61:H61"/>
    <mergeCell ref="A69:H69"/>
    <mergeCell ref="A50:H50"/>
    <mergeCell ref="A51:H51"/>
    <mergeCell ref="A52:H52"/>
    <mergeCell ref="A53:H53"/>
    <mergeCell ref="A48:H48"/>
    <mergeCell ref="A49:H49"/>
    <mergeCell ref="A41:H41"/>
    <mergeCell ref="A40:H40"/>
    <mergeCell ref="A54:H54"/>
    <mergeCell ref="A42:H42"/>
    <mergeCell ref="A43:H43"/>
    <mergeCell ref="A44:H44"/>
    <mergeCell ref="A36:H36"/>
    <mergeCell ref="A37:H37"/>
    <mergeCell ref="A38:H38"/>
    <mergeCell ref="A30:H30"/>
    <mergeCell ref="A31:H31"/>
    <mergeCell ref="A33:H33"/>
    <mergeCell ref="A34:H34"/>
    <mergeCell ref="A35:H35"/>
    <mergeCell ref="A39:H39"/>
    <mergeCell ref="A28:H28"/>
    <mergeCell ref="A29:H29"/>
    <mergeCell ref="F20:G20"/>
    <mergeCell ref="A22:C22"/>
    <mergeCell ref="A23:C23"/>
    <mergeCell ref="F18:G18"/>
    <mergeCell ref="F17:G17"/>
    <mergeCell ref="F19:G19"/>
    <mergeCell ref="A24:H24"/>
    <mergeCell ref="A25:H25"/>
    <mergeCell ref="A26:C26"/>
    <mergeCell ref="D26:H26"/>
    <mergeCell ref="A27:C27"/>
    <mergeCell ref="D27:H27"/>
    <mergeCell ref="E11:E17"/>
    <mergeCell ref="E18:E19"/>
    <mergeCell ref="I88:N88"/>
    <mergeCell ref="I89:N89"/>
    <mergeCell ref="I90:N90"/>
    <mergeCell ref="I91:N91"/>
    <mergeCell ref="B7:H7"/>
    <mergeCell ref="B8:H8"/>
    <mergeCell ref="A1:H1"/>
    <mergeCell ref="B2:H2"/>
    <mergeCell ref="B3:H3"/>
    <mergeCell ref="B4:H4"/>
    <mergeCell ref="B5:H5"/>
    <mergeCell ref="B6:H6"/>
    <mergeCell ref="A9:H9"/>
    <mergeCell ref="F10:G10"/>
    <mergeCell ref="A11:A17"/>
    <mergeCell ref="B11:B17"/>
    <mergeCell ref="F14:G14"/>
    <mergeCell ref="F15:G15"/>
    <mergeCell ref="D16:D17"/>
    <mergeCell ref="F16:G16"/>
    <mergeCell ref="C11:C17"/>
    <mergeCell ref="F11:G11"/>
    <mergeCell ref="F12:G12"/>
    <mergeCell ref="F13:G13"/>
  </mergeCells>
  <pageMargins left="0.55118110236220474" right="0.19685039370078741" top="0.51181102362204722" bottom="0.59055118110236227" header="0.43307086614173229" footer="0.31496062992125984"/>
  <pageSetup paperSize="281" scale="58" fitToHeight="4"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13"/>
  <sheetViews>
    <sheetView topLeftCell="A9" workbookViewId="0">
      <selection activeCell="A10" sqref="A10"/>
    </sheetView>
  </sheetViews>
  <sheetFormatPr baseColWidth="10" defaultRowHeight="12.75" x14ac:dyDescent="0.2"/>
  <cols>
    <col min="1" max="1" width="53.7109375" style="143" customWidth="1"/>
    <col min="2" max="2" width="22.85546875" style="143" bestFit="1" customWidth="1"/>
    <col min="3" max="16384" width="11.42578125" style="143"/>
  </cols>
  <sheetData>
    <row r="2" spans="1:2" x14ac:dyDescent="0.2">
      <c r="A2" s="304" t="s">
        <v>366</v>
      </c>
      <c r="B2" s="304"/>
    </row>
    <row r="3" spans="1:2" ht="13.5" thickBot="1" x14ac:dyDescent="0.25">
      <c r="A3" s="304" t="s">
        <v>330</v>
      </c>
      <c r="B3" s="304"/>
    </row>
    <row r="4" spans="1:2" ht="79.5" customHeight="1" x14ac:dyDescent="0.2">
      <c r="A4" s="305" t="s">
        <v>369</v>
      </c>
      <c r="B4" s="306"/>
    </row>
    <row r="5" spans="1:2" x14ac:dyDescent="0.2">
      <c r="A5" s="145" t="s">
        <v>360</v>
      </c>
      <c r="B5" s="146" t="s">
        <v>365</v>
      </c>
    </row>
    <row r="6" spans="1:2" ht="38.25" x14ac:dyDescent="0.2">
      <c r="A6" s="147" t="s">
        <v>361</v>
      </c>
      <c r="B6" s="144">
        <v>72930375</v>
      </c>
    </row>
    <row r="7" spans="1:2" ht="38.25" x14ac:dyDescent="0.2">
      <c r="A7" s="147" t="s">
        <v>362</v>
      </c>
      <c r="B7" s="144">
        <v>6077531.25</v>
      </c>
    </row>
    <row r="8" spans="1:2" ht="76.5" x14ac:dyDescent="0.2">
      <c r="A8" s="147" t="s">
        <v>367</v>
      </c>
      <c r="B8" s="144">
        <v>106196504.40000001</v>
      </c>
    </row>
    <row r="9" spans="1:2" ht="102" x14ac:dyDescent="0.2">
      <c r="A9" s="148" t="s">
        <v>363</v>
      </c>
      <c r="B9" s="144">
        <v>522667687.5</v>
      </c>
    </row>
    <row r="10" spans="1:2" ht="115.5" thickBot="1" x14ac:dyDescent="0.25">
      <c r="A10" s="149" t="s">
        <v>364</v>
      </c>
      <c r="B10" s="150">
        <v>868218750</v>
      </c>
    </row>
    <row r="11" spans="1:2" x14ac:dyDescent="0.2">
      <c r="A11" s="151" t="s">
        <v>11</v>
      </c>
      <c r="B11" s="152">
        <f>SUM(B6:B10)</f>
        <v>1576090848.1500001</v>
      </c>
    </row>
    <row r="12" spans="1:2" x14ac:dyDescent="0.2">
      <c r="A12" s="153" t="s">
        <v>337</v>
      </c>
      <c r="B12" s="144">
        <f>SUM(B6:B10)*5%</f>
        <v>78804542.407500014</v>
      </c>
    </row>
    <row r="13" spans="1:2" ht="13.5" thickBot="1" x14ac:dyDescent="0.25">
      <c r="A13" s="154" t="s">
        <v>150</v>
      </c>
      <c r="B13" s="140">
        <f>B11+B12</f>
        <v>1654895390.5575001</v>
      </c>
    </row>
  </sheetData>
  <mergeCells count="3">
    <mergeCell ref="A2:B2"/>
    <mergeCell ref="A3:B3"/>
    <mergeCell ref="A4:B4"/>
  </mergeCells>
  <pageMargins left="0.7" right="0.7" top="0.75" bottom="0.75" header="0.3" footer="0.3"/>
  <pageSetup orientation="portrait" r:id="rId1"/>
  <headerFooter>
    <oddFooter>&amp;C_x000D_&amp;1#&amp;"Aptos"&amp;10&amp;K000000 DOCUMENTO DE USO INTERNO</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I58"/>
  <sheetViews>
    <sheetView zoomScale="85" zoomScaleNormal="85" zoomScaleSheetLayoutView="83" workbookViewId="0">
      <selection activeCell="B15" sqref="B15"/>
    </sheetView>
  </sheetViews>
  <sheetFormatPr baseColWidth="10" defaultColWidth="11.42578125" defaultRowHeight="12.75" x14ac:dyDescent="0.2"/>
  <cols>
    <col min="1" max="1" width="50.85546875" style="51" customWidth="1"/>
    <col min="2" max="2" width="40" style="51" customWidth="1"/>
    <col min="3" max="3" width="25.7109375" style="51" hidden="1" customWidth="1"/>
    <col min="4" max="4" width="11.85546875" style="51" hidden="1" customWidth="1"/>
    <col min="5" max="5" width="26.140625" style="51" hidden="1" customWidth="1"/>
    <col min="6" max="6" width="3.42578125" style="52" hidden="1" customWidth="1"/>
    <col min="7" max="7" width="25.7109375" style="51" hidden="1" customWidth="1"/>
    <col min="8" max="8" width="17" style="51" hidden="1" customWidth="1"/>
    <col min="9" max="9" width="37.7109375" style="51" hidden="1" customWidth="1"/>
    <col min="10" max="10" width="2.85546875" style="52" hidden="1" customWidth="1"/>
    <col min="11" max="11" width="20.28515625" style="51" customWidth="1"/>
    <col min="12" max="12" width="22.140625" style="51" customWidth="1"/>
    <col min="13" max="13" width="16" style="51" customWidth="1"/>
    <col min="14" max="14" width="22.140625" style="51" customWidth="1"/>
    <col min="15" max="20" width="11.42578125" style="51" hidden="1" customWidth="1"/>
    <col min="21" max="21" width="61.28515625" style="51" customWidth="1"/>
    <col min="22" max="16384" width="11.42578125" style="51"/>
  </cols>
  <sheetData>
    <row r="1" spans="1:35" ht="33" customHeight="1" x14ac:dyDescent="0.2">
      <c r="A1" s="224" t="s">
        <v>258</v>
      </c>
      <c r="B1" s="225"/>
      <c r="C1" s="225"/>
      <c r="D1" s="225"/>
      <c r="E1" s="225"/>
      <c r="F1" s="225"/>
      <c r="G1" s="225"/>
      <c r="H1" s="225"/>
      <c r="I1" s="225"/>
      <c r="J1" s="225"/>
      <c r="K1" s="225"/>
      <c r="L1" s="225"/>
      <c r="M1" s="225"/>
      <c r="N1" s="225"/>
    </row>
    <row r="2" spans="1:35" x14ac:dyDescent="0.2">
      <c r="A2" s="53" t="s">
        <v>0</v>
      </c>
      <c r="B2" s="322" t="s">
        <v>330</v>
      </c>
      <c r="C2" s="322"/>
      <c r="D2" s="322"/>
      <c r="E2" s="322"/>
      <c r="F2" s="322"/>
      <c r="G2" s="322"/>
      <c r="H2" s="322"/>
      <c r="I2" s="322"/>
      <c r="J2" s="322"/>
      <c r="K2" s="322"/>
      <c r="L2" s="322"/>
      <c r="M2" s="322"/>
      <c r="N2" s="322"/>
    </row>
    <row r="3" spans="1:35" x14ac:dyDescent="0.2">
      <c r="A3" s="56" t="s">
        <v>1</v>
      </c>
      <c r="B3" s="322" t="str">
        <f>+B2</f>
        <v>MUNICIPIO DE CARTAGO</v>
      </c>
      <c r="C3" s="322"/>
      <c r="D3" s="322"/>
      <c r="E3" s="322"/>
      <c r="F3" s="322"/>
      <c r="G3" s="322"/>
      <c r="H3" s="322"/>
      <c r="I3" s="322"/>
      <c r="J3" s="322"/>
      <c r="K3" s="322"/>
      <c r="L3" s="322"/>
      <c r="M3" s="322"/>
      <c r="N3" s="322"/>
    </row>
    <row r="4" spans="1:35" x14ac:dyDescent="0.2">
      <c r="A4" s="56" t="s">
        <v>2</v>
      </c>
      <c r="B4" s="322" t="str">
        <f>+B2</f>
        <v>MUNICIPIO DE CARTAGO</v>
      </c>
      <c r="C4" s="322"/>
      <c r="D4" s="322"/>
      <c r="E4" s="322"/>
      <c r="F4" s="322"/>
      <c r="G4" s="322"/>
      <c r="H4" s="322"/>
      <c r="I4" s="322"/>
      <c r="J4" s="322"/>
      <c r="K4" s="322"/>
      <c r="L4" s="322"/>
      <c r="M4" s="322"/>
      <c r="N4" s="322"/>
    </row>
    <row r="5" spans="1:35" x14ac:dyDescent="0.2">
      <c r="A5" s="56" t="s">
        <v>3</v>
      </c>
      <c r="B5" s="322" t="s">
        <v>331</v>
      </c>
      <c r="C5" s="322"/>
      <c r="D5" s="322"/>
      <c r="E5" s="322"/>
      <c r="F5" s="322"/>
      <c r="G5" s="322"/>
      <c r="H5" s="322"/>
      <c r="I5" s="322"/>
      <c r="J5" s="322"/>
      <c r="K5" s="322"/>
      <c r="L5" s="322"/>
      <c r="M5" s="322"/>
      <c r="N5" s="322"/>
    </row>
    <row r="6" spans="1:35" ht="15" x14ac:dyDescent="0.25">
      <c r="A6" s="139" t="s">
        <v>326</v>
      </c>
      <c r="B6" s="318" t="s">
        <v>259</v>
      </c>
      <c r="C6" s="318"/>
      <c r="D6" s="318"/>
      <c r="E6" s="318"/>
      <c r="F6" s="318"/>
      <c r="G6" s="318"/>
      <c r="H6" s="318"/>
      <c r="I6" s="318"/>
      <c r="J6" s="318"/>
      <c r="K6" s="318"/>
      <c r="L6" s="318"/>
      <c r="M6" s="318"/>
      <c r="N6" s="318"/>
    </row>
    <row r="7" spans="1:35" ht="15" x14ac:dyDescent="0.25">
      <c r="A7" s="139" t="s">
        <v>327</v>
      </c>
      <c r="B7" s="322" t="str">
        <f>'Todo Riesgo Daños Materiales'!B7:D7</f>
        <v>RODRIGO GOMEZ Y CIA</v>
      </c>
      <c r="C7" s="322"/>
      <c r="D7" s="322"/>
      <c r="E7" s="322"/>
      <c r="F7" s="322"/>
      <c r="G7" s="322"/>
      <c r="H7" s="322"/>
      <c r="I7" s="322"/>
      <c r="J7" s="322"/>
      <c r="K7" s="322"/>
      <c r="L7" s="322"/>
      <c r="M7" s="322"/>
      <c r="N7" s="322"/>
    </row>
    <row r="8" spans="1:35" x14ac:dyDescent="0.2">
      <c r="A8" s="53" t="s">
        <v>4</v>
      </c>
      <c r="B8" s="310" t="str">
        <f>'Todo Riesgo Daños Materiales'!B8:D8</f>
        <v>DESDE LAS 00:00 HORAS DEL 28 DE JUNIO DE 2026 HASTA LAS 00:00 HORAS DEL 01 DE FEBRERO DE 2027</v>
      </c>
      <c r="C8" s="318"/>
      <c r="D8" s="318"/>
      <c r="E8" s="318"/>
      <c r="F8" s="318"/>
      <c r="G8" s="318"/>
      <c r="H8" s="318"/>
      <c r="I8" s="318"/>
      <c r="J8" s="318"/>
      <c r="K8" s="318"/>
      <c r="L8" s="318"/>
      <c r="M8" s="318"/>
      <c r="N8" s="318"/>
    </row>
    <row r="9" spans="1:35" ht="27" customHeight="1" x14ac:dyDescent="0.2">
      <c r="A9" s="247" t="s">
        <v>5</v>
      </c>
      <c r="B9" s="247"/>
      <c r="C9" s="247"/>
      <c r="D9" s="247"/>
      <c r="E9" s="247"/>
      <c r="F9" s="247"/>
      <c r="G9" s="247"/>
      <c r="H9" s="247"/>
      <c r="I9" s="247"/>
      <c r="J9" s="247"/>
      <c r="K9" s="247"/>
      <c r="L9" s="247"/>
      <c r="M9" s="247"/>
      <c r="N9" s="247"/>
    </row>
    <row r="10" spans="1:35" ht="27" customHeight="1" x14ac:dyDescent="0.2">
      <c r="A10" s="324" t="s">
        <v>135</v>
      </c>
      <c r="B10" s="324" t="s">
        <v>137</v>
      </c>
      <c r="C10" s="72"/>
      <c r="D10" s="73"/>
      <c r="E10" s="73"/>
      <c r="F10" s="73"/>
      <c r="G10" s="72"/>
      <c r="H10" s="73"/>
      <c r="I10" s="73"/>
      <c r="J10" s="74"/>
      <c r="K10" s="323" t="s">
        <v>7</v>
      </c>
      <c r="L10" s="323"/>
      <c r="M10" s="324" t="s">
        <v>8</v>
      </c>
      <c r="N10" s="324" t="s">
        <v>160</v>
      </c>
    </row>
    <row r="11" spans="1:35" ht="27" customHeight="1" x14ac:dyDescent="0.2">
      <c r="A11" s="324"/>
      <c r="B11" s="324"/>
      <c r="C11" s="75" t="s">
        <v>7</v>
      </c>
      <c r="D11" s="76" t="s">
        <v>161</v>
      </c>
      <c r="E11" s="76" t="s">
        <v>160</v>
      </c>
      <c r="F11" s="77"/>
      <c r="G11" s="75" t="s">
        <v>7</v>
      </c>
      <c r="H11" s="76" t="s">
        <v>161</v>
      </c>
      <c r="I11" s="76" t="s">
        <v>160</v>
      </c>
      <c r="J11" s="74"/>
      <c r="K11" s="59" t="s">
        <v>162</v>
      </c>
      <c r="L11" s="59" t="s">
        <v>136</v>
      </c>
      <c r="M11" s="324"/>
      <c r="N11" s="324"/>
    </row>
    <row r="12" spans="1:35" ht="30" customHeight="1" x14ac:dyDescent="0.2">
      <c r="A12" s="326" t="s">
        <v>163</v>
      </c>
      <c r="B12" s="50" t="s">
        <v>164</v>
      </c>
      <c r="C12" s="55"/>
      <c r="D12" s="60"/>
      <c r="E12" s="61"/>
      <c r="F12" s="62"/>
      <c r="G12" s="55"/>
      <c r="H12" s="60"/>
      <c r="I12" s="61"/>
      <c r="J12" s="63"/>
      <c r="K12" s="325">
        <v>500000000</v>
      </c>
      <c r="L12" s="327"/>
      <c r="M12" s="330"/>
      <c r="N12" s="314"/>
      <c r="U12" s="33"/>
      <c r="V12" s="33"/>
      <c r="W12" s="33"/>
      <c r="X12" s="33"/>
      <c r="Y12" s="33"/>
      <c r="Z12" s="33"/>
      <c r="AA12" s="33"/>
      <c r="AB12" s="33"/>
      <c r="AC12" s="33"/>
      <c r="AD12" s="33"/>
      <c r="AE12" s="33"/>
      <c r="AF12" s="33"/>
      <c r="AG12" s="33"/>
      <c r="AH12" s="33"/>
      <c r="AI12" s="33"/>
    </row>
    <row r="13" spans="1:35" ht="30" customHeight="1" x14ac:dyDescent="0.2">
      <c r="A13" s="326"/>
      <c r="B13" s="50" t="s">
        <v>165</v>
      </c>
      <c r="C13" s="55"/>
      <c r="D13" s="60"/>
      <c r="E13" s="61"/>
      <c r="F13" s="62"/>
      <c r="G13" s="55"/>
      <c r="H13" s="60"/>
      <c r="I13" s="61"/>
      <c r="J13" s="63"/>
      <c r="K13" s="325"/>
      <c r="L13" s="328"/>
      <c r="M13" s="331"/>
      <c r="N13" s="315"/>
      <c r="U13" s="33"/>
      <c r="V13" s="33"/>
      <c r="W13" s="33"/>
      <c r="X13" s="33"/>
      <c r="Y13" s="33"/>
      <c r="Z13" s="33"/>
      <c r="AA13" s="33"/>
      <c r="AB13" s="33"/>
      <c r="AC13" s="33"/>
      <c r="AD13" s="33"/>
      <c r="AE13" s="33"/>
      <c r="AF13" s="33"/>
      <c r="AG13" s="33"/>
      <c r="AH13" s="33"/>
      <c r="AI13" s="33"/>
    </row>
    <row r="14" spans="1:35" ht="30" customHeight="1" x14ac:dyDescent="0.2">
      <c r="A14" s="326"/>
      <c r="B14" s="50" t="s">
        <v>166</v>
      </c>
      <c r="C14" s="64">
        <v>200000000</v>
      </c>
      <c r="D14" s="65">
        <v>0.04</v>
      </c>
      <c r="E14" s="66">
        <f>C14*D14</f>
        <v>8000000</v>
      </c>
      <c r="F14" s="62"/>
      <c r="G14" s="64">
        <v>200000000</v>
      </c>
      <c r="H14" s="65">
        <v>0.05</v>
      </c>
      <c r="I14" s="66">
        <f>G14*H14</f>
        <v>10000000</v>
      </c>
      <c r="J14" s="63"/>
      <c r="K14" s="325"/>
      <c r="L14" s="328"/>
      <c r="M14" s="331"/>
      <c r="N14" s="315"/>
      <c r="U14" s="33"/>
      <c r="V14" s="33"/>
      <c r="W14" s="33"/>
      <c r="X14" s="33"/>
      <c r="Y14" s="33"/>
      <c r="Z14" s="33"/>
      <c r="AA14" s="33"/>
      <c r="AB14" s="33"/>
      <c r="AC14" s="33"/>
      <c r="AD14" s="33"/>
      <c r="AE14" s="33"/>
      <c r="AF14" s="33"/>
      <c r="AG14" s="33"/>
      <c r="AH14" s="33"/>
      <c r="AI14" s="33"/>
    </row>
    <row r="15" spans="1:35" ht="30" customHeight="1" x14ac:dyDescent="0.2">
      <c r="A15" s="326"/>
      <c r="B15" s="50" t="s">
        <v>167</v>
      </c>
      <c r="C15" s="55"/>
      <c r="D15" s="60"/>
      <c r="E15" s="61"/>
      <c r="F15" s="62"/>
      <c r="G15" s="55"/>
      <c r="H15" s="60"/>
      <c r="I15" s="61"/>
      <c r="J15" s="63"/>
      <c r="K15" s="325"/>
      <c r="L15" s="328"/>
      <c r="M15" s="331"/>
      <c r="N15" s="315"/>
      <c r="U15" s="33"/>
      <c r="V15" s="33"/>
      <c r="W15" s="33"/>
      <c r="X15" s="33"/>
      <c r="Y15" s="33"/>
      <c r="Z15" s="33"/>
      <c r="AA15" s="33"/>
      <c r="AB15" s="33"/>
      <c r="AC15" s="33"/>
      <c r="AD15" s="33"/>
      <c r="AE15" s="33"/>
      <c r="AF15" s="33"/>
      <c r="AG15" s="33"/>
      <c r="AH15" s="33"/>
      <c r="AI15" s="33"/>
    </row>
    <row r="16" spans="1:35" ht="30" customHeight="1" x14ac:dyDescent="0.2">
      <c r="A16" s="326"/>
      <c r="B16" s="50" t="s">
        <v>168</v>
      </c>
      <c r="C16" s="55"/>
      <c r="D16" s="67"/>
      <c r="E16" s="61"/>
      <c r="F16" s="62"/>
      <c r="G16" s="55"/>
      <c r="H16" s="67"/>
      <c r="I16" s="61"/>
      <c r="J16" s="63"/>
      <c r="K16" s="325"/>
      <c r="L16" s="328"/>
      <c r="M16" s="331"/>
      <c r="N16" s="315"/>
      <c r="U16" s="33"/>
      <c r="V16" s="33"/>
      <c r="W16" s="33"/>
      <c r="X16" s="33"/>
      <c r="Y16" s="33"/>
      <c r="Z16" s="33"/>
      <c r="AA16" s="33"/>
      <c r="AB16" s="33"/>
      <c r="AC16" s="33"/>
      <c r="AD16" s="33"/>
      <c r="AE16" s="33"/>
      <c r="AF16" s="33"/>
      <c r="AG16" s="33"/>
      <c r="AH16" s="33"/>
      <c r="AI16" s="33"/>
    </row>
    <row r="17" spans="1:21" ht="30" customHeight="1" x14ac:dyDescent="0.2">
      <c r="A17" s="326"/>
      <c r="B17" s="198" t="s">
        <v>810</v>
      </c>
      <c r="C17" s="55"/>
      <c r="D17" s="60"/>
      <c r="E17" s="61"/>
      <c r="F17" s="62"/>
      <c r="G17" s="55"/>
      <c r="H17" s="60"/>
      <c r="I17" s="61"/>
      <c r="J17" s="63"/>
      <c r="K17" s="325"/>
      <c r="L17" s="329"/>
      <c r="M17" s="331"/>
      <c r="N17" s="315"/>
      <c r="U17" s="195" t="s">
        <v>204</v>
      </c>
    </row>
    <row r="18" spans="1:21" ht="30" customHeight="1" x14ac:dyDescent="0.2">
      <c r="A18" s="326"/>
      <c r="B18" s="50" t="s">
        <v>169</v>
      </c>
      <c r="C18" s="55"/>
      <c r="D18" s="60"/>
      <c r="E18" s="61"/>
      <c r="F18" s="62"/>
      <c r="G18" s="55"/>
      <c r="H18" s="60"/>
      <c r="I18" s="61"/>
      <c r="J18" s="63"/>
      <c r="K18" s="69">
        <f>K12*50%</f>
        <v>250000000</v>
      </c>
      <c r="L18" s="68"/>
      <c r="M18" s="331"/>
      <c r="N18" s="315"/>
    </row>
    <row r="19" spans="1:21" ht="30" customHeight="1" x14ac:dyDescent="0.2">
      <c r="A19" s="326"/>
      <c r="B19" s="50" t="s">
        <v>170</v>
      </c>
      <c r="C19" s="55"/>
      <c r="D19" s="60"/>
      <c r="E19" s="61"/>
      <c r="F19" s="62"/>
      <c r="G19" s="55"/>
      <c r="H19" s="60"/>
      <c r="I19" s="61"/>
      <c r="J19" s="63"/>
      <c r="K19" s="69">
        <f>K18</f>
        <v>250000000</v>
      </c>
      <c r="L19" s="68"/>
      <c r="M19" s="331"/>
      <c r="N19" s="315"/>
    </row>
    <row r="20" spans="1:21" ht="37.5" customHeight="1" x14ac:dyDescent="0.2">
      <c r="A20" s="326"/>
      <c r="B20" s="50" t="s">
        <v>171</v>
      </c>
      <c r="C20" s="55"/>
      <c r="D20" s="60"/>
      <c r="E20" s="61"/>
      <c r="F20" s="62"/>
      <c r="G20" s="55"/>
      <c r="H20" s="60"/>
      <c r="I20" s="61"/>
      <c r="J20" s="63"/>
      <c r="K20" s="69">
        <f>K18</f>
        <v>250000000</v>
      </c>
      <c r="L20" s="68"/>
      <c r="M20" s="332"/>
      <c r="N20" s="316"/>
    </row>
    <row r="21" spans="1:21" ht="18.75" customHeight="1" x14ac:dyDescent="0.2">
      <c r="A21" s="318"/>
      <c r="B21" s="318"/>
      <c r="C21" s="78"/>
      <c r="D21" s="78"/>
      <c r="E21" s="78"/>
      <c r="F21" s="78"/>
      <c r="G21" s="78"/>
      <c r="H21" s="78"/>
      <c r="I21" s="78"/>
      <c r="J21" s="78"/>
      <c r="K21" s="78" t="s">
        <v>88</v>
      </c>
      <c r="L21" s="78"/>
      <c r="M21" s="78"/>
      <c r="N21" s="79"/>
    </row>
    <row r="22" spans="1:21" ht="18.75" customHeight="1" x14ac:dyDescent="0.2">
      <c r="A22" s="318"/>
      <c r="B22" s="318"/>
      <c r="C22" s="78"/>
      <c r="D22" s="78"/>
      <c r="E22" s="78"/>
      <c r="F22" s="78"/>
      <c r="G22" s="78"/>
      <c r="H22" s="78"/>
      <c r="I22" s="78"/>
      <c r="J22" s="78"/>
      <c r="K22" s="78" t="s">
        <v>13</v>
      </c>
      <c r="L22" s="78"/>
      <c r="M22" s="78"/>
      <c r="N22" s="79"/>
    </row>
    <row r="23" spans="1:21" ht="18.75" customHeight="1" x14ac:dyDescent="0.2">
      <c r="A23" s="318"/>
      <c r="B23" s="318"/>
      <c r="C23" s="78"/>
      <c r="D23" s="78"/>
      <c r="E23" s="78"/>
      <c r="F23" s="78"/>
      <c r="G23" s="78"/>
      <c r="H23" s="78"/>
      <c r="I23" s="78"/>
      <c r="J23" s="78"/>
      <c r="K23" s="78" t="s">
        <v>172</v>
      </c>
      <c r="L23" s="78"/>
      <c r="M23" s="78"/>
      <c r="N23" s="79"/>
    </row>
    <row r="24" spans="1:21" ht="25.5" customHeight="1" x14ac:dyDescent="0.2">
      <c r="A24" s="249" t="s">
        <v>173</v>
      </c>
      <c r="B24" s="249"/>
      <c r="C24" s="249"/>
      <c r="D24" s="249"/>
      <c r="E24" s="249"/>
      <c r="F24" s="249"/>
      <c r="G24" s="249"/>
      <c r="H24" s="249"/>
      <c r="I24" s="249"/>
      <c r="J24" s="249"/>
      <c r="K24" s="249"/>
      <c r="L24" s="249"/>
      <c r="M24" s="249"/>
      <c r="N24" s="249"/>
      <c r="U24" s="195" t="s">
        <v>204</v>
      </c>
    </row>
    <row r="25" spans="1:21" ht="39" customHeight="1" x14ac:dyDescent="0.2">
      <c r="A25" s="317" t="s">
        <v>260</v>
      </c>
      <c r="B25" s="317"/>
      <c r="C25" s="317"/>
      <c r="D25" s="317"/>
      <c r="E25" s="317"/>
      <c r="F25" s="317"/>
      <c r="G25" s="317"/>
      <c r="H25" s="317"/>
      <c r="I25" s="317"/>
      <c r="J25" s="317"/>
      <c r="K25" s="317"/>
      <c r="L25" s="317"/>
      <c r="M25" s="317"/>
      <c r="N25" s="317"/>
    </row>
    <row r="26" spans="1:21" x14ac:dyDescent="0.2">
      <c r="A26" s="319" t="s">
        <v>811</v>
      </c>
      <c r="B26" s="320"/>
      <c r="C26" s="320"/>
      <c r="D26" s="320"/>
      <c r="E26" s="320"/>
      <c r="F26" s="320"/>
      <c r="G26" s="320"/>
      <c r="H26" s="320"/>
      <c r="I26" s="320"/>
      <c r="J26" s="320"/>
      <c r="K26" s="320"/>
      <c r="L26" s="320"/>
      <c r="M26" s="320"/>
      <c r="N26" s="321"/>
    </row>
    <row r="27" spans="1:21" ht="39" customHeight="1" x14ac:dyDescent="0.2">
      <c r="A27" s="317" t="s">
        <v>250</v>
      </c>
      <c r="B27" s="317"/>
      <c r="C27" s="317"/>
      <c r="D27" s="317"/>
      <c r="E27" s="317"/>
      <c r="F27" s="317"/>
      <c r="G27" s="317"/>
      <c r="H27" s="317"/>
      <c r="I27" s="317"/>
      <c r="J27" s="317"/>
      <c r="K27" s="317"/>
      <c r="L27" s="317"/>
      <c r="M27" s="317"/>
      <c r="N27" s="317"/>
    </row>
    <row r="28" spans="1:21" ht="39" customHeight="1" x14ac:dyDescent="0.2">
      <c r="A28" s="317" t="s">
        <v>328</v>
      </c>
      <c r="B28" s="317"/>
      <c r="C28" s="317"/>
      <c r="D28" s="317"/>
      <c r="E28" s="317"/>
      <c r="F28" s="317"/>
      <c r="G28" s="317"/>
      <c r="H28" s="317"/>
      <c r="I28" s="317"/>
      <c r="J28" s="317"/>
      <c r="K28" s="317"/>
      <c r="L28" s="317"/>
      <c r="M28" s="317"/>
      <c r="N28" s="317"/>
    </row>
    <row r="29" spans="1:21" ht="39" customHeight="1" x14ac:dyDescent="0.2">
      <c r="A29" s="317" t="s">
        <v>379</v>
      </c>
      <c r="B29" s="317"/>
      <c r="C29" s="317"/>
      <c r="D29" s="317"/>
      <c r="E29" s="317"/>
      <c r="F29" s="317"/>
      <c r="G29" s="317"/>
      <c r="H29" s="317"/>
      <c r="I29" s="317"/>
      <c r="J29" s="317"/>
      <c r="K29" s="317"/>
      <c r="L29" s="317"/>
      <c r="M29" s="317"/>
      <c r="N29" s="317"/>
    </row>
    <row r="30" spans="1:21" ht="55.5" customHeight="1" x14ac:dyDescent="0.2">
      <c r="A30" s="317" t="s">
        <v>251</v>
      </c>
      <c r="B30" s="317"/>
      <c r="C30" s="317"/>
      <c r="D30" s="317"/>
      <c r="E30" s="317"/>
      <c r="F30" s="317"/>
      <c r="G30" s="317"/>
      <c r="H30" s="317"/>
      <c r="I30" s="317"/>
      <c r="J30" s="317"/>
      <c r="K30" s="317"/>
      <c r="L30" s="317"/>
      <c r="M30" s="317"/>
      <c r="N30" s="317"/>
    </row>
    <row r="31" spans="1:21" ht="161.25" customHeight="1" x14ac:dyDescent="0.2">
      <c r="A31" s="244" t="s">
        <v>370</v>
      </c>
      <c r="B31" s="244"/>
      <c r="C31" s="244"/>
      <c r="D31" s="244"/>
      <c r="E31" s="244"/>
      <c r="F31" s="244"/>
      <c r="G31" s="244"/>
      <c r="H31" s="244"/>
      <c r="I31" s="244"/>
      <c r="J31" s="244"/>
      <c r="K31" s="244"/>
      <c r="L31" s="244"/>
      <c r="M31" s="244"/>
      <c r="N31" s="244"/>
    </row>
    <row r="32" spans="1:21" ht="30.75" customHeight="1" x14ac:dyDescent="0.2">
      <c r="A32" s="300" t="s">
        <v>372</v>
      </c>
      <c r="B32" s="301"/>
      <c r="C32" s="301"/>
      <c r="D32" s="301"/>
      <c r="E32" s="301"/>
      <c r="F32" s="301"/>
      <c r="G32" s="301"/>
      <c r="H32" s="301"/>
      <c r="I32" s="301"/>
      <c r="J32" s="301"/>
      <c r="K32" s="301"/>
      <c r="L32" s="301"/>
      <c r="M32" s="301"/>
      <c r="N32" s="302"/>
    </row>
    <row r="33" spans="1:20" ht="30.75" customHeight="1" x14ac:dyDescent="0.2">
      <c r="A33" s="294" t="s">
        <v>373</v>
      </c>
      <c r="B33" s="294"/>
      <c r="C33" s="294"/>
      <c r="D33" s="294"/>
      <c r="E33" s="294"/>
      <c r="F33" s="294"/>
      <c r="G33" s="294"/>
      <c r="H33" s="294"/>
      <c r="I33" s="294"/>
      <c r="J33" s="294"/>
      <c r="K33" s="294"/>
      <c r="L33" s="294"/>
      <c r="M33" s="294"/>
      <c r="N33" s="294"/>
    </row>
    <row r="34" spans="1:20" ht="30.75" customHeight="1" x14ac:dyDescent="0.2">
      <c r="A34" s="295" t="s">
        <v>374</v>
      </c>
      <c r="B34" s="295"/>
      <c r="C34" s="295"/>
      <c r="D34" s="295"/>
      <c r="E34" s="295"/>
      <c r="F34" s="295"/>
      <c r="G34" s="295"/>
      <c r="H34" s="295"/>
      <c r="I34" s="295"/>
      <c r="J34" s="295"/>
      <c r="K34" s="295"/>
      <c r="L34" s="295"/>
      <c r="M34" s="295"/>
      <c r="N34" s="295"/>
    </row>
    <row r="35" spans="1:20" ht="69.75" customHeight="1" x14ac:dyDescent="0.2">
      <c r="A35" s="228" t="s">
        <v>252</v>
      </c>
      <c r="B35" s="228"/>
      <c r="C35" s="228"/>
      <c r="D35" s="228"/>
      <c r="E35" s="228"/>
      <c r="F35" s="228"/>
      <c r="G35" s="228"/>
      <c r="H35" s="228"/>
      <c r="I35" s="228"/>
      <c r="J35" s="228"/>
      <c r="K35" s="228"/>
      <c r="L35" s="228"/>
      <c r="M35" s="228"/>
      <c r="N35" s="228"/>
      <c r="O35" s="269"/>
      <c r="P35" s="269"/>
      <c r="Q35" s="269"/>
      <c r="R35" s="269"/>
      <c r="S35" s="269"/>
      <c r="T35" s="269"/>
    </row>
    <row r="36" spans="1:20" ht="63" customHeight="1" x14ac:dyDescent="0.2">
      <c r="A36" s="228" t="s">
        <v>823</v>
      </c>
      <c r="B36" s="228"/>
      <c r="C36" s="228"/>
      <c r="D36" s="228"/>
      <c r="E36" s="228"/>
      <c r="F36" s="228"/>
      <c r="G36" s="228"/>
      <c r="H36" s="228"/>
      <c r="I36" s="228"/>
      <c r="J36" s="228"/>
      <c r="K36" s="228"/>
      <c r="L36" s="228"/>
      <c r="M36" s="228"/>
      <c r="N36" s="228"/>
      <c r="O36" s="334"/>
      <c r="P36" s="334"/>
      <c r="Q36" s="334"/>
      <c r="R36" s="334"/>
      <c r="S36" s="334"/>
      <c r="T36" s="334"/>
    </row>
    <row r="37" spans="1:20" s="52" customFormat="1" ht="133.5" customHeight="1" x14ac:dyDescent="0.2">
      <c r="A37" s="258" t="s">
        <v>375</v>
      </c>
      <c r="B37" s="258"/>
      <c r="C37" s="258"/>
      <c r="D37" s="258"/>
      <c r="E37" s="258"/>
      <c r="F37" s="258"/>
      <c r="G37" s="258"/>
      <c r="H37" s="258"/>
      <c r="I37" s="258"/>
      <c r="J37" s="258"/>
      <c r="K37" s="258"/>
      <c r="L37" s="258"/>
      <c r="M37" s="258"/>
      <c r="N37" s="258"/>
      <c r="O37" s="269"/>
      <c r="P37" s="269"/>
      <c r="Q37" s="269"/>
      <c r="R37" s="269"/>
      <c r="S37" s="269"/>
      <c r="T37" s="269"/>
    </row>
    <row r="38" spans="1:20" s="70" customFormat="1" ht="43.5" customHeight="1" x14ac:dyDescent="0.2">
      <c r="A38" s="228" t="s">
        <v>376</v>
      </c>
      <c r="B38" s="228"/>
      <c r="C38" s="228"/>
      <c r="D38" s="228"/>
      <c r="E38" s="228"/>
      <c r="F38" s="228"/>
      <c r="G38" s="228"/>
      <c r="H38" s="228"/>
      <c r="I38" s="228"/>
      <c r="J38" s="228"/>
      <c r="K38" s="228"/>
      <c r="L38" s="228"/>
      <c r="M38" s="228"/>
      <c r="N38" s="228"/>
      <c r="O38" s="333"/>
      <c r="P38" s="333"/>
      <c r="Q38" s="333"/>
      <c r="R38" s="333"/>
      <c r="S38" s="333"/>
      <c r="T38" s="333"/>
    </row>
    <row r="39" spans="1:20" s="70" customFormat="1" ht="43.5" customHeight="1" x14ac:dyDescent="0.2">
      <c r="A39" s="260" t="s">
        <v>253</v>
      </c>
      <c r="B39" s="260"/>
      <c r="C39" s="260"/>
      <c r="D39" s="260"/>
      <c r="E39" s="260"/>
      <c r="F39" s="260"/>
      <c r="G39" s="260"/>
      <c r="H39" s="260"/>
      <c r="I39" s="260"/>
      <c r="J39" s="260"/>
      <c r="K39" s="260"/>
      <c r="L39" s="260"/>
      <c r="M39" s="260"/>
      <c r="N39" s="260"/>
      <c r="O39" s="333"/>
      <c r="P39" s="333"/>
      <c r="Q39" s="333"/>
      <c r="R39" s="333"/>
      <c r="S39" s="333"/>
      <c r="T39" s="333"/>
    </row>
    <row r="40" spans="1:20" s="70" customFormat="1" ht="43.5" customHeight="1" x14ac:dyDescent="0.2">
      <c r="A40" s="260" t="s">
        <v>254</v>
      </c>
      <c r="B40" s="260"/>
      <c r="C40" s="260"/>
      <c r="D40" s="260"/>
      <c r="E40" s="260"/>
      <c r="F40" s="260"/>
      <c r="G40" s="260"/>
      <c r="H40" s="260"/>
      <c r="I40" s="260"/>
      <c r="J40" s="260"/>
      <c r="K40" s="260"/>
      <c r="L40" s="260"/>
      <c r="M40" s="260"/>
      <c r="N40" s="260"/>
      <c r="O40" s="333"/>
      <c r="P40" s="333"/>
      <c r="Q40" s="333"/>
      <c r="R40" s="333"/>
      <c r="S40" s="333"/>
      <c r="T40" s="333"/>
    </row>
    <row r="41" spans="1:20" s="71" customFormat="1" ht="43.5" customHeight="1" x14ac:dyDescent="0.2">
      <c r="A41" s="228" t="s">
        <v>24</v>
      </c>
      <c r="B41" s="228"/>
      <c r="C41" s="228"/>
      <c r="D41" s="228"/>
      <c r="E41" s="228"/>
      <c r="F41" s="228"/>
      <c r="G41" s="228"/>
      <c r="H41" s="228"/>
      <c r="I41" s="228"/>
      <c r="J41" s="228"/>
      <c r="K41" s="228"/>
      <c r="L41" s="228"/>
      <c r="M41" s="228"/>
      <c r="N41" s="228"/>
      <c r="O41" s="333"/>
      <c r="P41" s="333"/>
      <c r="Q41" s="333"/>
      <c r="R41" s="333"/>
      <c r="S41" s="333"/>
      <c r="T41" s="333"/>
    </row>
    <row r="42" spans="1:20" s="70" customFormat="1" ht="43.5" customHeight="1" x14ac:dyDescent="0.2">
      <c r="A42" s="260" t="s">
        <v>340</v>
      </c>
      <c r="B42" s="260"/>
      <c r="C42" s="260"/>
      <c r="D42" s="260"/>
      <c r="E42" s="260"/>
      <c r="F42" s="260"/>
      <c r="G42" s="260"/>
      <c r="H42" s="260"/>
      <c r="I42" s="260"/>
      <c r="J42" s="260"/>
      <c r="K42" s="260"/>
      <c r="L42" s="260"/>
      <c r="M42" s="260"/>
      <c r="N42" s="260"/>
      <c r="O42" s="333"/>
      <c r="P42" s="333"/>
      <c r="Q42" s="333"/>
      <c r="R42" s="333"/>
      <c r="S42" s="333"/>
      <c r="T42" s="333"/>
    </row>
    <row r="43" spans="1:20" s="52" customFormat="1" ht="103.5" customHeight="1" x14ac:dyDescent="0.2">
      <c r="A43" s="260" t="s">
        <v>233</v>
      </c>
      <c r="B43" s="260"/>
      <c r="C43" s="260"/>
      <c r="D43" s="260"/>
      <c r="E43" s="260"/>
      <c r="F43" s="260"/>
      <c r="G43" s="260"/>
      <c r="H43" s="260"/>
      <c r="I43" s="260"/>
      <c r="J43" s="260"/>
      <c r="K43" s="260"/>
      <c r="L43" s="260"/>
      <c r="M43" s="260"/>
      <c r="N43" s="260"/>
      <c r="O43" s="269"/>
      <c r="P43" s="269"/>
      <c r="Q43" s="269"/>
      <c r="R43" s="269"/>
      <c r="S43" s="269"/>
      <c r="T43" s="269"/>
    </row>
    <row r="44" spans="1:20" s="52" customFormat="1" ht="32.25" customHeight="1" x14ac:dyDescent="0.2">
      <c r="A44" s="228" t="s">
        <v>255</v>
      </c>
      <c r="B44" s="228"/>
      <c r="C44" s="228"/>
      <c r="D44" s="228"/>
      <c r="E44" s="228"/>
      <c r="F44" s="228"/>
      <c r="G44" s="228"/>
      <c r="H44" s="228"/>
      <c r="I44" s="228"/>
      <c r="J44" s="228"/>
      <c r="K44" s="228"/>
      <c r="L44" s="228"/>
      <c r="M44" s="228"/>
      <c r="N44" s="228"/>
      <c r="O44" s="269"/>
      <c r="P44" s="269"/>
      <c r="Q44" s="269"/>
      <c r="R44" s="269"/>
      <c r="S44" s="269"/>
      <c r="T44" s="269"/>
    </row>
    <row r="45" spans="1:20" s="52" customFormat="1" x14ac:dyDescent="0.2">
      <c r="A45" s="228" t="s">
        <v>256</v>
      </c>
      <c r="B45" s="228"/>
      <c r="C45" s="228"/>
      <c r="D45" s="228"/>
      <c r="E45" s="228"/>
      <c r="F45" s="228"/>
      <c r="G45" s="228"/>
      <c r="H45" s="228"/>
      <c r="I45" s="228"/>
      <c r="J45" s="228"/>
      <c r="K45" s="228"/>
      <c r="L45" s="228"/>
      <c r="M45" s="228"/>
      <c r="N45" s="228"/>
      <c r="O45" s="57"/>
      <c r="P45" s="57"/>
      <c r="Q45" s="57"/>
      <c r="R45" s="57"/>
      <c r="S45" s="57"/>
      <c r="T45" s="57"/>
    </row>
    <row r="46" spans="1:20" s="52" customFormat="1" ht="40.5" customHeight="1" x14ac:dyDescent="0.2">
      <c r="A46" s="228" t="s">
        <v>377</v>
      </c>
      <c r="B46" s="228"/>
      <c r="C46" s="228"/>
      <c r="D46" s="228"/>
      <c r="E46" s="228"/>
      <c r="F46" s="228"/>
      <c r="G46" s="228"/>
      <c r="H46" s="228"/>
      <c r="I46" s="228"/>
      <c r="J46" s="228"/>
      <c r="K46" s="228"/>
      <c r="L46" s="228"/>
      <c r="M46" s="228"/>
      <c r="N46" s="228"/>
      <c r="O46" s="269"/>
      <c r="P46" s="269"/>
      <c r="Q46" s="269"/>
      <c r="R46" s="269"/>
      <c r="S46" s="269"/>
      <c r="T46" s="269"/>
    </row>
    <row r="47" spans="1:20" s="52" customFormat="1" ht="32.25" customHeight="1" x14ac:dyDescent="0.2">
      <c r="A47" s="228" t="s">
        <v>371</v>
      </c>
      <c r="B47" s="228"/>
      <c r="C47" s="228"/>
      <c r="D47" s="228"/>
      <c r="E47" s="228"/>
      <c r="F47" s="228"/>
      <c r="G47" s="228"/>
      <c r="H47" s="228"/>
      <c r="I47" s="228"/>
      <c r="J47" s="228"/>
      <c r="K47" s="228"/>
      <c r="L47" s="228"/>
      <c r="M47" s="228"/>
      <c r="N47" s="228"/>
      <c r="O47" s="269"/>
      <c r="P47" s="269"/>
      <c r="Q47" s="269"/>
      <c r="R47" s="269"/>
      <c r="S47" s="269"/>
      <c r="T47" s="269"/>
    </row>
    <row r="48" spans="1:20" s="52" customFormat="1" ht="32.25" customHeight="1" x14ac:dyDescent="0.2">
      <c r="A48" s="228" t="s">
        <v>37</v>
      </c>
      <c r="B48" s="228"/>
      <c r="C48" s="228"/>
      <c r="D48" s="228"/>
      <c r="E48" s="228"/>
      <c r="F48" s="228"/>
      <c r="G48" s="228"/>
      <c r="H48" s="228"/>
      <c r="I48" s="228"/>
      <c r="J48" s="228"/>
      <c r="K48" s="228"/>
      <c r="L48" s="228"/>
      <c r="M48" s="228"/>
      <c r="N48" s="228"/>
      <c r="O48" s="269"/>
      <c r="P48" s="269"/>
      <c r="Q48" s="269"/>
      <c r="R48" s="269"/>
      <c r="S48" s="269"/>
      <c r="T48" s="269"/>
    </row>
    <row r="49" spans="1:26" s="52" customFormat="1" ht="54.75" customHeight="1" x14ac:dyDescent="0.2">
      <c r="A49" s="228" t="s">
        <v>378</v>
      </c>
      <c r="B49" s="228"/>
      <c r="C49" s="228"/>
      <c r="D49" s="228"/>
      <c r="E49" s="228"/>
      <c r="F49" s="228"/>
      <c r="G49" s="228"/>
      <c r="H49" s="228"/>
      <c r="I49" s="228"/>
      <c r="J49" s="228"/>
      <c r="K49" s="228"/>
      <c r="L49" s="228"/>
      <c r="M49" s="228"/>
      <c r="N49" s="228"/>
      <c r="O49" s="58"/>
      <c r="P49" s="58"/>
      <c r="Q49" s="58"/>
      <c r="R49" s="58"/>
      <c r="S49" s="58"/>
      <c r="T49" s="58"/>
    </row>
    <row r="50" spans="1:26" s="52" customFormat="1" ht="54.75" customHeight="1" x14ac:dyDescent="0.2">
      <c r="A50" s="228" t="s">
        <v>257</v>
      </c>
      <c r="B50" s="228"/>
      <c r="C50" s="228"/>
      <c r="D50" s="228"/>
      <c r="E50" s="228"/>
      <c r="F50" s="228"/>
      <c r="G50" s="228"/>
      <c r="H50" s="228"/>
      <c r="I50" s="228"/>
      <c r="J50" s="228"/>
      <c r="K50" s="228"/>
      <c r="L50" s="228"/>
      <c r="M50" s="228"/>
      <c r="N50" s="228"/>
    </row>
    <row r="51" spans="1:26" s="52" customFormat="1" ht="54.75" customHeight="1" x14ac:dyDescent="0.2">
      <c r="A51" s="228" t="s">
        <v>30</v>
      </c>
      <c r="B51" s="228"/>
      <c r="C51" s="228"/>
      <c r="D51" s="228"/>
      <c r="E51" s="228"/>
      <c r="F51" s="228"/>
      <c r="G51" s="228"/>
      <c r="H51" s="228"/>
      <c r="I51" s="228"/>
      <c r="J51" s="228"/>
      <c r="K51" s="228"/>
      <c r="L51" s="228"/>
      <c r="M51" s="228"/>
      <c r="N51" s="228"/>
    </row>
    <row r="52" spans="1:26" s="52" customFormat="1" ht="93" customHeight="1" x14ac:dyDescent="0.2">
      <c r="A52" s="262" t="s">
        <v>812</v>
      </c>
      <c r="B52" s="228"/>
      <c r="C52" s="228"/>
      <c r="D52" s="228"/>
      <c r="E52" s="228"/>
      <c r="F52" s="228"/>
      <c r="G52" s="228"/>
      <c r="H52" s="228"/>
      <c r="I52" s="228"/>
      <c r="J52" s="228"/>
      <c r="K52" s="228"/>
      <c r="L52" s="228"/>
      <c r="M52" s="228"/>
      <c r="N52" s="228"/>
      <c r="U52" s="307" t="s">
        <v>204</v>
      </c>
      <c r="V52" s="307"/>
      <c r="W52" s="307"/>
      <c r="X52" s="307"/>
      <c r="Y52" s="307"/>
    </row>
    <row r="53" spans="1:26" s="52" customFormat="1" ht="27" customHeight="1" x14ac:dyDescent="0.2">
      <c r="A53" s="311" t="s">
        <v>110</v>
      </c>
      <c r="B53" s="312"/>
      <c r="C53" s="312"/>
      <c r="D53" s="312"/>
      <c r="E53" s="312"/>
      <c r="F53" s="312"/>
      <c r="G53" s="312"/>
      <c r="H53" s="312"/>
      <c r="I53" s="312"/>
      <c r="J53" s="312"/>
      <c r="K53" s="312"/>
      <c r="L53" s="312"/>
      <c r="M53" s="312"/>
      <c r="N53" s="313"/>
    </row>
    <row r="54" spans="1:26" s="52" customFormat="1" ht="33.75" customHeight="1" x14ac:dyDescent="0.2">
      <c r="A54" s="309" t="s">
        <v>813</v>
      </c>
      <c r="B54" s="309"/>
      <c r="C54" s="310"/>
      <c r="D54" s="310"/>
      <c r="E54" s="310"/>
      <c r="F54" s="310"/>
      <c r="G54" s="310"/>
      <c r="H54" s="310"/>
      <c r="I54" s="310"/>
      <c r="J54" s="310"/>
      <c r="K54" s="308"/>
      <c r="L54" s="308"/>
      <c r="M54" s="308"/>
      <c r="N54" s="308"/>
      <c r="U54" s="222" t="s">
        <v>204</v>
      </c>
      <c r="V54" s="223"/>
      <c r="W54" s="223"/>
      <c r="X54" s="223"/>
      <c r="Y54" s="223"/>
      <c r="Z54" s="223"/>
    </row>
    <row r="55" spans="1:26" s="52" customFormat="1" ht="33.75" customHeight="1" x14ac:dyDescent="0.2">
      <c r="A55" s="309" t="s">
        <v>814</v>
      </c>
      <c r="B55" s="309"/>
      <c r="C55" s="310"/>
      <c r="D55" s="310"/>
      <c r="E55" s="310"/>
      <c r="F55" s="310"/>
      <c r="G55" s="310"/>
      <c r="H55" s="310"/>
      <c r="I55" s="310"/>
      <c r="J55" s="310"/>
      <c r="K55" s="308"/>
      <c r="L55" s="308"/>
      <c r="M55" s="308"/>
      <c r="N55" s="308"/>
      <c r="U55" s="222" t="s">
        <v>204</v>
      </c>
      <c r="V55" s="223"/>
      <c r="W55" s="223"/>
      <c r="X55" s="223"/>
      <c r="Y55" s="223"/>
      <c r="Z55" s="223"/>
    </row>
    <row r="56" spans="1:26" s="52" customFormat="1" ht="33.75" customHeight="1" x14ac:dyDescent="0.2">
      <c r="A56" s="309" t="s">
        <v>174</v>
      </c>
      <c r="B56" s="309"/>
      <c r="C56" s="310"/>
      <c r="D56" s="310"/>
      <c r="E56" s="310"/>
      <c r="F56" s="310"/>
      <c r="G56" s="310"/>
      <c r="H56" s="310"/>
      <c r="I56" s="310"/>
      <c r="J56" s="310"/>
      <c r="K56" s="308"/>
      <c r="L56" s="308"/>
      <c r="M56" s="308"/>
      <c r="N56" s="308"/>
      <c r="U56" s="222" t="s">
        <v>204</v>
      </c>
      <c r="V56" s="223"/>
      <c r="W56" s="223"/>
      <c r="X56" s="223"/>
      <c r="Y56" s="223"/>
      <c r="Z56" s="223"/>
    </row>
    <row r="57" spans="1:26" s="52" customFormat="1" ht="27" customHeight="1" x14ac:dyDescent="0.2">
      <c r="A57" s="267" t="s">
        <v>55</v>
      </c>
      <c r="B57" s="267"/>
      <c r="C57" s="267"/>
      <c r="D57" s="267"/>
      <c r="E57" s="267"/>
      <c r="F57" s="267"/>
      <c r="G57" s="267"/>
      <c r="H57" s="267"/>
      <c r="I57" s="267"/>
      <c r="J57" s="267"/>
      <c r="K57" s="267"/>
      <c r="L57" s="267"/>
      <c r="M57" s="267"/>
      <c r="N57" s="267"/>
      <c r="U57" s="52" t="s">
        <v>204</v>
      </c>
    </row>
    <row r="58" spans="1:26" s="52" customFormat="1" ht="18.75" customHeight="1" x14ac:dyDescent="0.2">
      <c r="A58" s="286" t="s">
        <v>111</v>
      </c>
      <c r="B58" s="286"/>
      <c r="C58" s="286"/>
      <c r="D58" s="286"/>
      <c r="E58" s="286"/>
      <c r="F58" s="286"/>
      <c r="G58" s="286"/>
      <c r="H58" s="286"/>
      <c r="I58" s="286"/>
      <c r="J58" s="286"/>
      <c r="K58" s="286"/>
      <c r="L58" s="286"/>
      <c r="M58" s="286"/>
      <c r="N58" s="286"/>
    </row>
  </sheetData>
  <mergeCells count="87">
    <mergeCell ref="I54:J54"/>
    <mergeCell ref="K54:N54"/>
    <mergeCell ref="A58:N58"/>
    <mergeCell ref="A56:B56"/>
    <mergeCell ref="C56:D56"/>
    <mergeCell ref="E56:F56"/>
    <mergeCell ref="G56:H56"/>
    <mergeCell ref="I56:J56"/>
    <mergeCell ref="K56:N56"/>
    <mergeCell ref="A57:N57"/>
    <mergeCell ref="O42:T42"/>
    <mergeCell ref="A44:N44"/>
    <mergeCell ref="O44:T44"/>
    <mergeCell ref="A43:N43"/>
    <mergeCell ref="O43:T43"/>
    <mergeCell ref="O47:T47"/>
    <mergeCell ref="A48:N48"/>
    <mergeCell ref="O48:T48"/>
    <mergeCell ref="A46:N46"/>
    <mergeCell ref="O46:T46"/>
    <mergeCell ref="O41:T41"/>
    <mergeCell ref="O37:T37"/>
    <mergeCell ref="A31:N31"/>
    <mergeCell ref="A32:N32"/>
    <mergeCell ref="A33:N33"/>
    <mergeCell ref="A34:N34"/>
    <mergeCell ref="A35:N35"/>
    <mergeCell ref="O35:T35"/>
    <mergeCell ref="A38:N38"/>
    <mergeCell ref="O38:T38"/>
    <mergeCell ref="A39:N39"/>
    <mergeCell ref="O39:T39"/>
    <mergeCell ref="A40:N40"/>
    <mergeCell ref="O40:T40"/>
    <mergeCell ref="O36:T36"/>
    <mergeCell ref="B6:N6"/>
    <mergeCell ref="A37:N37"/>
    <mergeCell ref="K10:L10"/>
    <mergeCell ref="M10:M11"/>
    <mergeCell ref="N10:N11"/>
    <mergeCell ref="K12:K17"/>
    <mergeCell ref="A12:A20"/>
    <mergeCell ref="L12:L17"/>
    <mergeCell ref="M12:M20"/>
    <mergeCell ref="A36:N36"/>
    <mergeCell ref="B10:B11"/>
    <mergeCell ref="B7:N7"/>
    <mergeCell ref="B8:N8"/>
    <mergeCell ref="A9:N9"/>
    <mergeCell ref="A30:N30"/>
    <mergeCell ref="A10:A11"/>
    <mergeCell ref="A1:N1"/>
    <mergeCell ref="B2:N2"/>
    <mergeCell ref="B3:N3"/>
    <mergeCell ref="B4:N4"/>
    <mergeCell ref="B5:N5"/>
    <mergeCell ref="A50:N50"/>
    <mergeCell ref="A51:N51"/>
    <mergeCell ref="N12:N20"/>
    <mergeCell ref="A41:N41"/>
    <mergeCell ref="A42:N42"/>
    <mergeCell ref="A45:N45"/>
    <mergeCell ref="A47:N47"/>
    <mergeCell ref="A29:N29"/>
    <mergeCell ref="A49:N49"/>
    <mergeCell ref="A21:B23"/>
    <mergeCell ref="A24:N24"/>
    <mergeCell ref="A25:N25"/>
    <mergeCell ref="A27:N27"/>
    <mergeCell ref="A28:N28"/>
    <mergeCell ref="A26:N26"/>
    <mergeCell ref="U52:Y52"/>
    <mergeCell ref="U54:Z54"/>
    <mergeCell ref="U55:Z55"/>
    <mergeCell ref="U56:Z56"/>
    <mergeCell ref="A52:N52"/>
    <mergeCell ref="K55:N55"/>
    <mergeCell ref="A55:B55"/>
    <mergeCell ref="C55:D55"/>
    <mergeCell ref="E55:F55"/>
    <mergeCell ref="G55:H55"/>
    <mergeCell ref="I55:J55"/>
    <mergeCell ref="A53:N53"/>
    <mergeCell ref="A54:B54"/>
    <mergeCell ref="C54:D54"/>
    <mergeCell ref="E54:F54"/>
    <mergeCell ref="G54:H54"/>
  </mergeCells>
  <pageMargins left="0.55118110236220474" right="0.19685039370078741" top="0.51181102362204722" bottom="0.59055118110236227" header="0.43307086614173229" footer="0.31496062992125984"/>
  <pageSetup paperSize="281" scale="55"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M88"/>
  <sheetViews>
    <sheetView zoomScale="85" zoomScaleNormal="85" zoomScaleSheetLayoutView="90" workbookViewId="0">
      <selection sqref="A1:G1"/>
    </sheetView>
  </sheetViews>
  <sheetFormatPr baseColWidth="10" defaultColWidth="11.42578125" defaultRowHeight="12.75" x14ac:dyDescent="0.2"/>
  <cols>
    <col min="1" max="1" width="47.7109375" style="52" customWidth="1"/>
    <col min="2" max="2" width="57.7109375" style="52" customWidth="1"/>
    <col min="3" max="5" width="16.85546875" style="52" customWidth="1"/>
    <col min="6" max="6" width="12.85546875" style="52" customWidth="1"/>
    <col min="7" max="7" width="14.42578125" style="51" bestFit="1" customWidth="1"/>
    <col min="8" max="8" width="48.7109375" style="51" customWidth="1"/>
    <col min="9" max="16384" width="11.42578125" style="51"/>
  </cols>
  <sheetData>
    <row r="1" spans="1:7" ht="33" customHeight="1" x14ac:dyDescent="0.2">
      <c r="A1" s="224" t="s">
        <v>261</v>
      </c>
      <c r="B1" s="224"/>
      <c r="C1" s="224"/>
      <c r="D1" s="224"/>
      <c r="E1" s="224"/>
      <c r="F1" s="224"/>
      <c r="G1" s="224"/>
    </row>
    <row r="2" spans="1:7" x14ac:dyDescent="0.2">
      <c r="A2" s="53" t="s">
        <v>57</v>
      </c>
      <c r="B2" s="322" t="s">
        <v>330</v>
      </c>
      <c r="C2" s="322"/>
      <c r="D2" s="322"/>
      <c r="E2" s="322"/>
      <c r="F2" s="322"/>
      <c r="G2" s="322"/>
    </row>
    <row r="3" spans="1:7" x14ac:dyDescent="0.2">
      <c r="A3" s="56" t="s">
        <v>1</v>
      </c>
      <c r="B3" s="322" t="str">
        <f>+B2</f>
        <v>MUNICIPIO DE CARTAGO</v>
      </c>
      <c r="C3" s="322"/>
      <c r="D3" s="322"/>
      <c r="E3" s="322"/>
      <c r="F3" s="322"/>
      <c r="G3" s="322"/>
    </row>
    <row r="4" spans="1:7" x14ac:dyDescent="0.2">
      <c r="A4" s="56" t="s">
        <v>2</v>
      </c>
      <c r="B4" s="322" t="str">
        <f>+B2</f>
        <v>MUNICIPIO DE CARTAGO</v>
      </c>
      <c r="C4" s="322"/>
      <c r="D4" s="322"/>
      <c r="E4" s="322"/>
      <c r="F4" s="322"/>
      <c r="G4" s="322"/>
    </row>
    <row r="5" spans="1:7" x14ac:dyDescent="0.2">
      <c r="A5" s="56" t="s">
        <v>3</v>
      </c>
      <c r="B5" s="351" t="s">
        <v>331</v>
      </c>
      <c r="C5" s="322"/>
      <c r="D5" s="322"/>
      <c r="E5" s="322"/>
      <c r="F5" s="322"/>
      <c r="G5" s="322"/>
    </row>
    <row r="6" spans="1:7" ht="15" x14ac:dyDescent="0.25">
      <c r="A6" s="139" t="s">
        <v>326</v>
      </c>
      <c r="B6" s="318" t="s">
        <v>262</v>
      </c>
      <c r="C6" s="318"/>
      <c r="D6" s="318"/>
      <c r="E6" s="318"/>
      <c r="F6" s="318"/>
      <c r="G6" s="318"/>
    </row>
    <row r="7" spans="1:7" ht="15" x14ac:dyDescent="0.25">
      <c r="A7" s="139" t="s">
        <v>327</v>
      </c>
      <c r="B7" s="318" t="str">
        <f>'Todo Riesgo Daños Materiales'!B7:D7</f>
        <v>RODRIGO GOMEZ Y CIA</v>
      </c>
      <c r="C7" s="318"/>
      <c r="D7" s="318"/>
      <c r="E7" s="318"/>
      <c r="F7" s="318"/>
      <c r="G7" s="318"/>
    </row>
    <row r="8" spans="1:7" x14ac:dyDescent="0.2">
      <c r="A8" s="53" t="s">
        <v>4</v>
      </c>
      <c r="B8" s="310" t="str">
        <f>'Todo Riesgo Daños Materiales'!B8:D8</f>
        <v>DESDE LAS 00:00 HORAS DEL 28 DE JUNIO DE 2026 HASTA LAS 00:00 HORAS DEL 01 DE FEBRERO DE 2027</v>
      </c>
      <c r="C8" s="318"/>
      <c r="D8" s="318"/>
      <c r="E8" s="318"/>
      <c r="F8" s="318"/>
      <c r="G8" s="318"/>
    </row>
    <row r="9" spans="1:7" ht="17.25" customHeight="1" x14ac:dyDescent="0.2">
      <c r="A9" s="247" t="s">
        <v>58</v>
      </c>
      <c r="B9" s="247"/>
      <c r="C9" s="247"/>
      <c r="D9" s="247"/>
      <c r="E9" s="247"/>
      <c r="F9" s="247"/>
      <c r="G9" s="247"/>
    </row>
    <row r="10" spans="1:7" x14ac:dyDescent="0.2">
      <c r="A10" s="350" t="s">
        <v>59</v>
      </c>
      <c r="B10" s="231" t="s">
        <v>60</v>
      </c>
      <c r="C10" s="231" t="s">
        <v>61</v>
      </c>
      <c r="D10" s="231"/>
      <c r="E10" s="210" t="s">
        <v>136</v>
      </c>
      <c r="F10" s="350" t="s">
        <v>8</v>
      </c>
      <c r="G10" s="350" t="s">
        <v>62</v>
      </c>
    </row>
    <row r="11" spans="1:7" x14ac:dyDescent="0.2">
      <c r="A11" s="350"/>
      <c r="B11" s="231"/>
      <c r="C11" s="28"/>
      <c r="D11" s="28"/>
      <c r="E11" s="210"/>
      <c r="F11" s="350"/>
      <c r="G11" s="350"/>
    </row>
    <row r="12" spans="1:7" x14ac:dyDescent="0.2">
      <c r="A12" s="350"/>
      <c r="B12" s="231"/>
      <c r="C12" s="80" t="s">
        <v>63</v>
      </c>
      <c r="D12" s="80" t="s">
        <v>4</v>
      </c>
      <c r="E12" s="214"/>
      <c r="F12" s="350"/>
      <c r="G12" s="350"/>
    </row>
    <row r="13" spans="1:7" x14ac:dyDescent="0.2">
      <c r="A13" s="42" t="s">
        <v>64</v>
      </c>
      <c r="B13" s="81"/>
      <c r="C13" s="345">
        <v>2000000000</v>
      </c>
      <c r="D13" s="345"/>
      <c r="E13" s="347"/>
      <c r="F13" s="340"/>
      <c r="G13" s="344" t="s">
        <v>204</v>
      </c>
    </row>
    <row r="14" spans="1:7" ht="13.5" customHeight="1" x14ac:dyDescent="0.2">
      <c r="A14" s="295" t="s">
        <v>815</v>
      </c>
      <c r="B14" s="34" t="s">
        <v>65</v>
      </c>
      <c r="C14" s="345"/>
      <c r="D14" s="345"/>
      <c r="E14" s="348"/>
      <c r="F14" s="340"/>
      <c r="G14" s="344"/>
    </row>
    <row r="15" spans="1:7" s="71" customFormat="1" ht="27" customHeight="1" x14ac:dyDescent="0.2">
      <c r="A15" s="295"/>
      <c r="B15" s="83" t="s">
        <v>66</v>
      </c>
      <c r="C15" s="345"/>
      <c r="D15" s="345"/>
      <c r="E15" s="348"/>
      <c r="F15" s="340"/>
      <c r="G15" s="344"/>
    </row>
    <row r="16" spans="1:7" s="71" customFormat="1" ht="27" customHeight="1" x14ac:dyDescent="0.2">
      <c r="A16" s="295"/>
      <c r="B16" s="83" t="s">
        <v>67</v>
      </c>
      <c r="C16" s="345"/>
      <c r="D16" s="345"/>
      <c r="E16" s="348"/>
      <c r="F16" s="340"/>
      <c r="G16" s="344"/>
    </row>
    <row r="17" spans="1:12" s="71" customFormat="1" ht="42.75" customHeight="1" x14ac:dyDescent="0.2">
      <c r="A17" s="295"/>
      <c r="B17" s="83" t="s">
        <v>68</v>
      </c>
      <c r="C17" s="345"/>
      <c r="D17" s="345"/>
      <c r="E17" s="348"/>
      <c r="F17" s="340"/>
      <c r="G17" s="344"/>
    </row>
    <row r="18" spans="1:12" ht="18" customHeight="1" x14ac:dyDescent="0.2">
      <c r="A18" s="295"/>
      <c r="B18" s="83" t="s">
        <v>69</v>
      </c>
      <c r="C18" s="345"/>
      <c r="D18" s="345"/>
      <c r="E18" s="348"/>
      <c r="F18" s="340"/>
      <c r="G18" s="344"/>
    </row>
    <row r="19" spans="1:12" ht="39.75" customHeight="1" x14ac:dyDescent="0.2">
      <c r="A19" s="295"/>
      <c r="B19" s="83" t="s">
        <v>70</v>
      </c>
      <c r="C19" s="345"/>
      <c r="D19" s="345"/>
      <c r="E19" s="348"/>
      <c r="F19" s="340"/>
      <c r="G19" s="344"/>
    </row>
    <row r="20" spans="1:12" ht="39.75" customHeight="1" x14ac:dyDescent="0.2">
      <c r="A20" s="295"/>
      <c r="B20" s="83" t="s">
        <v>71</v>
      </c>
      <c r="C20" s="345"/>
      <c r="D20" s="345"/>
      <c r="E20" s="348"/>
      <c r="F20" s="340"/>
      <c r="G20" s="344"/>
      <c r="H20" s="335" t="s">
        <v>204</v>
      </c>
      <c r="I20" s="336"/>
      <c r="J20" s="336"/>
      <c r="K20" s="336"/>
      <c r="L20" s="336"/>
    </row>
    <row r="21" spans="1:12" ht="39.75" customHeight="1" x14ac:dyDescent="0.2">
      <c r="A21" s="295"/>
      <c r="B21" s="83" t="s">
        <v>72</v>
      </c>
      <c r="C21" s="345"/>
      <c r="D21" s="345"/>
      <c r="E21" s="348"/>
      <c r="F21" s="340"/>
      <c r="G21" s="344"/>
      <c r="H21" s="335"/>
      <c r="I21" s="336"/>
      <c r="J21" s="336"/>
      <c r="K21" s="336"/>
      <c r="L21" s="336"/>
    </row>
    <row r="22" spans="1:12" ht="39.75" customHeight="1" x14ac:dyDescent="0.2">
      <c r="A22" s="295"/>
      <c r="B22" s="83" t="s">
        <v>73</v>
      </c>
      <c r="C22" s="345"/>
      <c r="D22" s="345"/>
      <c r="E22" s="348"/>
      <c r="F22" s="340"/>
      <c r="G22" s="344"/>
    </row>
    <row r="23" spans="1:12" ht="51" customHeight="1" x14ac:dyDescent="0.2">
      <c r="A23" s="295"/>
      <c r="B23" s="83" t="s">
        <v>74</v>
      </c>
      <c r="C23" s="345"/>
      <c r="D23" s="345"/>
      <c r="E23" s="348"/>
      <c r="F23" s="340"/>
      <c r="G23" s="344"/>
    </row>
    <row r="24" spans="1:12" ht="30" customHeight="1" x14ac:dyDescent="0.2">
      <c r="A24" s="295"/>
      <c r="B24" s="34" t="s">
        <v>75</v>
      </c>
      <c r="C24" s="345"/>
      <c r="D24" s="345"/>
      <c r="E24" s="348"/>
      <c r="F24" s="340"/>
      <c r="G24" s="344"/>
    </row>
    <row r="25" spans="1:12" ht="15.75" customHeight="1" x14ac:dyDescent="0.2">
      <c r="A25" s="295"/>
      <c r="B25" s="34" t="s">
        <v>76</v>
      </c>
      <c r="C25" s="345"/>
      <c r="D25" s="345"/>
      <c r="E25" s="348"/>
      <c r="F25" s="340"/>
      <c r="G25" s="344"/>
    </row>
    <row r="26" spans="1:12" ht="44.25" customHeight="1" x14ac:dyDescent="0.2">
      <c r="A26" s="295"/>
      <c r="B26" s="34" t="s">
        <v>315</v>
      </c>
      <c r="C26" s="345"/>
      <c r="D26" s="345"/>
      <c r="E26" s="348"/>
      <c r="F26" s="340"/>
      <c r="G26" s="344"/>
    </row>
    <row r="27" spans="1:12" ht="51.75" customHeight="1" x14ac:dyDescent="0.2">
      <c r="A27" s="295"/>
      <c r="B27" s="34" t="s">
        <v>77</v>
      </c>
      <c r="C27" s="345"/>
      <c r="D27" s="345"/>
      <c r="E27" s="348"/>
      <c r="F27" s="340"/>
      <c r="G27" s="344"/>
    </row>
    <row r="28" spans="1:12" ht="45" customHeight="1" x14ac:dyDescent="0.2">
      <c r="A28" s="295"/>
      <c r="B28" s="34" t="s">
        <v>78</v>
      </c>
      <c r="C28" s="345"/>
      <c r="D28" s="345"/>
      <c r="E28" s="348"/>
      <c r="F28" s="340"/>
      <c r="G28" s="344"/>
    </row>
    <row r="29" spans="1:12" ht="50.25" customHeight="1" x14ac:dyDescent="0.2">
      <c r="A29" s="295"/>
      <c r="B29" s="83" t="s">
        <v>263</v>
      </c>
      <c r="C29" s="345"/>
      <c r="D29" s="345"/>
      <c r="E29" s="348"/>
      <c r="F29" s="340"/>
      <c r="G29" s="344"/>
    </row>
    <row r="30" spans="1:12" ht="16.5" customHeight="1" x14ac:dyDescent="0.2">
      <c r="A30" s="295"/>
      <c r="B30" s="34" t="s">
        <v>79</v>
      </c>
      <c r="C30" s="345"/>
      <c r="D30" s="345"/>
      <c r="E30" s="348"/>
      <c r="F30" s="340"/>
      <c r="G30" s="344"/>
    </row>
    <row r="31" spans="1:12" ht="16.5" customHeight="1" x14ac:dyDescent="0.2">
      <c r="A31" s="295"/>
      <c r="B31" s="34" t="s">
        <v>80</v>
      </c>
      <c r="C31" s="345"/>
      <c r="D31" s="345"/>
      <c r="E31" s="348"/>
      <c r="F31" s="340"/>
      <c r="G31" s="344"/>
    </row>
    <row r="32" spans="1:12" ht="16.5" customHeight="1" x14ac:dyDescent="0.2">
      <c r="A32" s="295"/>
      <c r="B32" s="34" t="s">
        <v>81</v>
      </c>
      <c r="C32" s="345"/>
      <c r="D32" s="345"/>
      <c r="E32" s="349"/>
      <c r="F32" s="85"/>
      <c r="G32" s="86"/>
    </row>
    <row r="33" spans="1:7" ht="16.5" customHeight="1" x14ac:dyDescent="0.2">
      <c r="A33" s="295"/>
      <c r="B33" s="34" t="s">
        <v>82</v>
      </c>
      <c r="C33" s="82">
        <v>600000000</v>
      </c>
      <c r="D33" s="84">
        <v>1200000000</v>
      </c>
      <c r="E33" s="84"/>
      <c r="F33" s="87"/>
      <c r="G33" s="87"/>
    </row>
    <row r="34" spans="1:7" ht="16.5" customHeight="1" x14ac:dyDescent="0.2">
      <c r="A34" s="295"/>
      <c r="B34" s="34" t="s">
        <v>83</v>
      </c>
      <c r="C34" s="82">
        <v>600000000</v>
      </c>
      <c r="D34" s="84">
        <v>1200000000</v>
      </c>
      <c r="E34" s="84"/>
      <c r="F34" s="87"/>
      <c r="G34" s="87"/>
    </row>
    <row r="35" spans="1:7" ht="16.5" customHeight="1" x14ac:dyDescent="0.2">
      <c r="A35" s="295"/>
      <c r="B35" s="34" t="s">
        <v>84</v>
      </c>
      <c r="C35" s="82">
        <v>500000000</v>
      </c>
      <c r="D35" s="84">
        <v>1000000000</v>
      </c>
      <c r="E35" s="84"/>
      <c r="F35" s="87"/>
      <c r="G35" s="87"/>
    </row>
    <row r="36" spans="1:7" ht="16.5" customHeight="1" x14ac:dyDescent="0.2">
      <c r="A36" s="295"/>
      <c r="B36" s="34" t="s">
        <v>382</v>
      </c>
      <c r="C36" s="82">
        <v>20000000</v>
      </c>
      <c r="D36" s="84">
        <v>400000000</v>
      </c>
      <c r="E36" s="84"/>
      <c r="F36" s="87"/>
      <c r="G36" s="87"/>
    </row>
    <row r="37" spans="1:7" ht="16.5" customHeight="1" x14ac:dyDescent="0.2">
      <c r="A37" s="295"/>
      <c r="B37" s="34" t="s">
        <v>85</v>
      </c>
      <c r="C37" s="82">
        <v>500000000</v>
      </c>
      <c r="D37" s="84">
        <v>1000000000</v>
      </c>
      <c r="E37" s="84"/>
      <c r="F37" s="87"/>
      <c r="G37" s="87"/>
    </row>
    <row r="38" spans="1:7" ht="16.5" customHeight="1" x14ac:dyDescent="0.2">
      <c r="A38" s="295"/>
      <c r="B38" s="34" t="s">
        <v>86</v>
      </c>
      <c r="C38" s="82">
        <v>600000000</v>
      </c>
      <c r="D38" s="84">
        <v>1200000000</v>
      </c>
      <c r="E38" s="84"/>
      <c r="F38" s="87"/>
      <c r="G38" s="87"/>
    </row>
    <row r="39" spans="1:7" ht="16.5" customHeight="1" x14ac:dyDescent="0.2">
      <c r="A39" s="295"/>
      <c r="B39" s="34" t="s">
        <v>87</v>
      </c>
      <c r="C39" s="82">
        <v>500000000</v>
      </c>
      <c r="D39" s="84">
        <v>1000000000</v>
      </c>
      <c r="E39" s="84"/>
      <c r="F39" s="87"/>
      <c r="G39" s="87"/>
    </row>
    <row r="40" spans="1:7" ht="17.25" customHeight="1" x14ac:dyDescent="0.2">
      <c r="A40" s="4"/>
      <c r="B40" s="88"/>
      <c r="C40" s="337" t="s">
        <v>88</v>
      </c>
      <c r="D40" s="337"/>
      <c r="E40" s="213"/>
      <c r="F40" s="89"/>
      <c r="G40" s="89"/>
    </row>
    <row r="41" spans="1:7" ht="17.25" customHeight="1" x14ac:dyDescent="0.2">
      <c r="A41" s="32" t="s">
        <v>204</v>
      </c>
      <c r="B41" s="88"/>
      <c r="C41" s="337" t="s">
        <v>89</v>
      </c>
      <c r="D41" s="337"/>
      <c r="E41" s="213"/>
      <c r="F41" s="89"/>
      <c r="G41" s="89"/>
    </row>
    <row r="42" spans="1:7" ht="17.25" customHeight="1" x14ac:dyDescent="0.2">
      <c r="A42" s="4"/>
      <c r="B42" s="88"/>
      <c r="C42" s="337" t="s">
        <v>90</v>
      </c>
      <c r="D42" s="337"/>
      <c r="E42" s="213"/>
      <c r="F42" s="89"/>
      <c r="G42" s="89"/>
    </row>
    <row r="43" spans="1:7" ht="21" customHeight="1" x14ac:dyDescent="0.2">
      <c r="A43" s="231" t="s">
        <v>264</v>
      </c>
      <c r="B43" s="231"/>
      <c r="C43" s="231"/>
      <c r="D43" s="231"/>
      <c r="E43" s="231"/>
      <c r="F43" s="231"/>
      <c r="G43" s="231"/>
    </row>
    <row r="44" spans="1:7" ht="25.5" customHeight="1" x14ac:dyDescent="0.2">
      <c r="A44" s="346" t="s">
        <v>205</v>
      </c>
      <c r="B44" s="346"/>
      <c r="C44" s="346"/>
      <c r="D44" s="346"/>
      <c r="E44" s="346"/>
      <c r="F44" s="346"/>
      <c r="G44" s="346"/>
    </row>
    <row r="45" spans="1:7" ht="53.25" customHeight="1" x14ac:dyDescent="0.2">
      <c r="A45" s="342" t="s">
        <v>91</v>
      </c>
      <c r="B45" s="342"/>
      <c r="C45" s="342"/>
      <c r="D45" s="342"/>
      <c r="E45" s="342"/>
      <c r="F45" s="342"/>
      <c r="G45" s="342"/>
    </row>
    <row r="46" spans="1:7" ht="84.75" customHeight="1" x14ac:dyDescent="0.2">
      <c r="A46" s="342" t="s">
        <v>92</v>
      </c>
      <c r="B46" s="342"/>
      <c r="C46" s="342"/>
      <c r="D46" s="342"/>
      <c r="E46" s="342"/>
      <c r="F46" s="342"/>
      <c r="G46" s="342"/>
    </row>
    <row r="47" spans="1:7" ht="55.5" customHeight="1" x14ac:dyDescent="0.2">
      <c r="A47" s="342" t="s">
        <v>93</v>
      </c>
      <c r="B47" s="342"/>
      <c r="C47" s="342"/>
      <c r="D47" s="342"/>
      <c r="E47" s="342"/>
      <c r="F47" s="342"/>
      <c r="G47" s="342"/>
    </row>
    <row r="48" spans="1:7" ht="91.5" customHeight="1" x14ac:dyDescent="0.2">
      <c r="A48" s="342" t="s">
        <v>94</v>
      </c>
      <c r="B48" s="342"/>
      <c r="C48" s="342"/>
      <c r="D48" s="342"/>
      <c r="E48" s="342"/>
      <c r="F48" s="342"/>
      <c r="G48" s="342"/>
    </row>
    <row r="49" spans="1:8" ht="69" customHeight="1" x14ac:dyDescent="0.2">
      <c r="A49" s="342" t="s">
        <v>95</v>
      </c>
      <c r="B49" s="342"/>
      <c r="C49" s="342"/>
      <c r="D49" s="342"/>
      <c r="E49" s="342"/>
      <c r="F49" s="342"/>
      <c r="G49" s="342"/>
    </row>
    <row r="50" spans="1:8" ht="43.5" customHeight="1" x14ac:dyDescent="0.2">
      <c r="A50" s="342" t="s">
        <v>196</v>
      </c>
      <c r="B50" s="342"/>
      <c r="C50" s="342"/>
      <c r="D50" s="342"/>
      <c r="E50" s="342"/>
      <c r="F50" s="342"/>
      <c r="G50" s="342"/>
    </row>
    <row r="51" spans="1:8" ht="70.5" customHeight="1" x14ac:dyDescent="0.2">
      <c r="A51" s="342" t="s">
        <v>96</v>
      </c>
      <c r="B51" s="342"/>
      <c r="C51" s="342"/>
      <c r="D51" s="342"/>
      <c r="E51" s="342"/>
      <c r="F51" s="342"/>
      <c r="G51" s="342"/>
    </row>
    <row r="52" spans="1:8" ht="81.75" customHeight="1" x14ac:dyDescent="0.2">
      <c r="A52" s="294" t="s">
        <v>207</v>
      </c>
      <c r="B52" s="294"/>
      <c r="C52" s="294"/>
      <c r="D52" s="294"/>
      <c r="E52" s="294"/>
      <c r="F52" s="294"/>
      <c r="G52" s="294"/>
    </row>
    <row r="53" spans="1:8" ht="117.75" customHeight="1" x14ac:dyDescent="0.2">
      <c r="A53" s="266" t="s">
        <v>329</v>
      </c>
      <c r="B53" s="341"/>
      <c r="C53" s="341"/>
      <c r="D53" s="341"/>
      <c r="E53" s="341"/>
      <c r="F53" s="341"/>
      <c r="G53" s="341"/>
    </row>
    <row r="54" spans="1:8" ht="42.75" customHeight="1" x14ac:dyDescent="0.2">
      <c r="A54" s="338" t="s">
        <v>97</v>
      </c>
      <c r="B54" s="339"/>
      <c r="C54" s="339"/>
      <c r="D54" s="339"/>
      <c r="E54" s="339"/>
      <c r="F54" s="339"/>
      <c r="G54" s="339"/>
    </row>
    <row r="55" spans="1:8" ht="42" customHeight="1" x14ac:dyDescent="0.2">
      <c r="A55" s="342" t="s">
        <v>98</v>
      </c>
      <c r="B55" s="342"/>
      <c r="C55" s="342"/>
      <c r="D55" s="342"/>
      <c r="E55" s="342"/>
      <c r="F55" s="342"/>
      <c r="G55" s="342"/>
    </row>
    <row r="56" spans="1:8" ht="45.75" customHeight="1" x14ac:dyDescent="0.2">
      <c r="A56" s="266" t="s">
        <v>197</v>
      </c>
      <c r="B56" s="341"/>
      <c r="C56" s="341"/>
      <c r="D56" s="341"/>
      <c r="E56" s="341"/>
      <c r="F56" s="341"/>
      <c r="G56" s="341"/>
    </row>
    <row r="57" spans="1:8" ht="54" customHeight="1" x14ac:dyDescent="0.2">
      <c r="A57" s="343" t="s">
        <v>99</v>
      </c>
      <c r="B57" s="343"/>
      <c r="C57" s="343"/>
      <c r="D57" s="343"/>
      <c r="E57" s="343"/>
      <c r="F57" s="343"/>
      <c r="G57" s="343"/>
    </row>
    <row r="58" spans="1:8" x14ac:dyDescent="0.2">
      <c r="A58" s="266" t="s">
        <v>816</v>
      </c>
      <c r="B58" s="341"/>
      <c r="C58" s="341"/>
      <c r="D58" s="341"/>
      <c r="E58" s="341"/>
      <c r="F58" s="341"/>
      <c r="G58" s="341"/>
      <c r="H58" s="196" t="s">
        <v>204</v>
      </c>
    </row>
    <row r="59" spans="1:8" ht="48.75" customHeight="1" x14ac:dyDescent="0.2">
      <c r="A59" s="266" t="s">
        <v>100</v>
      </c>
      <c r="B59" s="341"/>
      <c r="C59" s="341"/>
      <c r="D59" s="341"/>
      <c r="E59" s="341"/>
      <c r="F59" s="341"/>
      <c r="G59" s="341"/>
    </row>
    <row r="60" spans="1:8" ht="100.5" customHeight="1" x14ac:dyDescent="0.2">
      <c r="A60" s="295" t="s">
        <v>198</v>
      </c>
      <c r="B60" s="295"/>
      <c r="C60" s="295"/>
      <c r="D60" s="295"/>
      <c r="E60" s="295"/>
      <c r="F60" s="295"/>
      <c r="G60" s="295"/>
    </row>
    <row r="61" spans="1:8" ht="39" customHeight="1" x14ac:dyDescent="0.2">
      <c r="A61" s="295" t="s">
        <v>101</v>
      </c>
      <c r="B61" s="295"/>
      <c r="C61" s="295"/>
      <c r="D61" s="295"/>
      <c r="E61" s="295"/>
      <c r="F61" s="295"/>
      <c r="G61" s="295"/>
    </row>
    <row r="62" spans="1:8" ht="62.25" customHeight="1" x14ac:dyDescent="0.2">
      <c r="A62" s="295" t="s">
        <v>824</v>
      </c>
      <c r="B62" s="295"/>
      <c r="C62" s="295"/>
      <c r="D62" s="295"/>
      <c r="E62" s="295"/>
      <c r="F62" s="295"/>
      <c r="G62" s="295"/>
    </row>
    <row r="63" spans="1:8" ht="75" customHeight="1" x14ac:dyDescent="0.2">
      <c r="A63" s="295" t="s">
        <v>102</v>
      </c>
      <c r="B63" s="295"/>
      <c r="C63" s="295"/>
      <c r="D63" s="295"/>
      <c r="E63" s="295"/>
      <c r="F63" s="295"/>
      <c r="G63" s="295"/>
    </row>
    <row r="64" spans="1:8" ht="63" customHeight="1" x14ac:dyDescent="0.2">
      <c r="A64" s="295" t="s">
        <v>212</v>
      </c>
      <c r="B64" s="295"/>
      <c r="C64" s="295"/>
      <c r="D64" s="295"/>
      <c r="E64" s="295"/>
      <c r="F64" s="295"/>
      <c r="G64" s="295"/>
    </row>
    <row r="65" spans="1:7" ht="50.25" customHeight="1" x14ac:dyDescent="0.2">
      <c r="A65" s="295" t="s">
        <v>24</v>
      </c>
      <c r="B65" s="295"/>
      <c r="C65" s="295"/>
      <c r="D65" s="295"/>
      <c r="E65" s="295"/>
      <c r="F65" s="295"/>
      <c r="G65" s="295"/>
    </row>
    <row r="66" spans="1:7" ht="46.5" customHeight="1" x14ac:dyDescent="0.2">
      <c r="A66" s="297" t="s">
        <v>383</v>
      </c>
      <c r="B66" s="297"/>
      <c r="C66" s="297"/>
      <c r="D66" s="297"/>
      <c r="E66" s="297"/>
      <c r="F66" s="297"/>
      <c r="G66" s="297"/>
    </row>
    <row r="67" spans="1:7" ht="105" customHeight="1" x14ac:dyDescent="0.2">
      <c r="A67" s="297" t="s">
        <v>233</v>
      </c>
      <c r="B67" s="297"/>
      <c r="C67" s="297"/>
      <c r="D67" s="297"/>
      <c r="E67" s="297"/>
      <c r="F67" s="297"/>
      <c r="G67" s="297"/>
    </row>
    <row r="68" spans="1:7" ht="53.25" customHeight="1" x14ac:dyDescent="0.2">
      <c r="A68" s="297" t="s">
        <v>103</v>
      </c>
      <c r="B68" s="297"/>
      <c r="C68" s="297"/>
      <c r="D68" s="297"/>
      <c r="E68" s="297"/>
      <c r="F68" s="297"/>
      <c r="G68" s="297"/>
    </row>
    <row r="69" spans="1:7" ht="50.25" customHeight="1" x14ac:dyDescent="0.2">
      <c r="A69" s="297" t="s">
        <v>381</v>
      </c>
      <c r="B69" s="297"/>
      <c r="C69" s="297"/>
      <c r="D69" s="297"/>
      <c r="E69" s="297"/>
      <c r="F69" s="297"/>
      <c r="G69" s="297"/>
    </row>
    <row r="70" spans="1:7" ht="64.5" customHeight="1" x14ac:dyDescent="0.2">
      <c r="A70" s="297" t="s">
        <v>33</v>
      </c>
      <c r="B70" s="297"/>
      <c r="C70" s="297"/>
      <c r="D70" s="297"/>
      <c r="E70" s="297"/>
      <c r="F70" s="297"/>
      <c r="G70" s="297"/>
    </row>
    <row r="71" spans="1:7" ht="45.75" customHeight="1" x14ac:dyDescent="0.2">
      <c r="A71" s="295" t="s">
        <v>37</v>
      </c>
      <c r="B71" s="295"/>
      <c r="C71" s="295"/>
      <c r="D71" s="295"/>
      <c r="E71" s="295"/>
      <c r="F71" s="295"/>
      <c r="G71" s="295"/>
    </row>
    <row r="72" spans="1:7" ht="31.5" customHeight="1" x14ac:dyDescent="0.2">
      <c r="A72" s="295" t="s">
        <v>380</v>
      </c>
      <c r="B72" s="295"/>
      <c r="C72" s="295"/>
      <c r="D72" s="295"/>
      <c r="E72" s="295"/>
      <c r="F72" s="295"/>
      <c r="G72" s="295"/>
    </row>
    <row r="73" spans="1:7" ht="48.75" customHeight="1" x14ac:dyDescent="0.2">
      <c r="A73" s="295" t="s">
        <v>104</v>
      </c>
      <c r="B73" s="295"/>
      <c r="C73" s="295"/>
      <c r="D73" s="295"/>
      <c r="E73" s="295"/>
      <c r="F73" s="295"/>
      <c r="G73" s="295"/>
    </row>
    <row r="74" spans="1:7" ht="43.5" customHeight="1" x14ac:dyDescent="0.2">
      <c r="A74" s="295" t="s">
        <v>105</v>
      </c>
      <c r="B74" s="295"/>
      <c r="C74" s="295"/>
      <c r="D74" s="295"/>
      <c r="E74" s="295"/>
      <c r="F74" s="295"/>
      <c r="G74" s="295"/>
    </row>
    <row r="75" spans="1:7" ht="71.25" customHeight="1" x14ac:dyDescent="0.2">
      <c r="A75" s="295" t="s">
        <v>106</v>
      </c>
      <c r="B75" s="295"/>
      <c r="C75" s="295"/>
      <c r="D75" s="295"/>
      <c r="E75" s="295"/>
      <c r="F75" s="295"/>
      <c r="G75" s="295"/>
    </row>
    <row r="76" spans="1:7" ht="49.5" customHeight="1" x14ac:dyDescent="0.2">
      <c r="A76" s="295" t="s">
        <v>107</v>
      </c>
      <c r="B76" s="295"/>
      <c r="C76" s="295"/>
      <c r="D76" s="295"/>
      <c r="E76" s="295"/>
      <c r="F76" s="295"/>
      <c r="G76" s="295"/>
    </row>
    <row r="77" spans="1:7" ht="117" customHeight="1" x14ac:dyDescent="0.2">
      <c r="A77" s="295" t="s">
        <v>385</v>
      </c>
      <c r="B77" s="295"/>
      <c r="C77" s="295"/>
      <c r="D77" s="295"/>
      <c r="E77" s="295"/>
      <c r="F77" s="295"/>
      <c r="G77" s="295"/>
    </row>
    <row r="78" spans="1:7" ht="56.25" customHeight="1" x14ac:dyDescent="0.2">
      <c r="A78" s="295" t="s">
        <v>108</v>
      </c>
      <c r="B78" s="295"/>
      <c r="C78" s="295"/>
      <c r="D78" s="295"/>
      <c r="E78" s="295"/>
      <c r="F78" s="295"/>
      <c r="G78" s="295"/>
    </row>
    <row r="79" spans="1:7" ht="56.25" customHeight="1" x14ac:dyDescent="0.2">
      <c r="A79" s="353" t="s">
        <v>109</v>
      </c>
      <c r="B79" s="353"/>
      <c r="C79" s="353"/>
      <c r="D79" s="353"/>
      <c r="E79" s="353"/>
      <c r="F79" s="353"/>
      <c r="G79" s="353"/>
    </row>
    <row r="80" spans="1:7" ht="56.25" customHeight="1" x14ac:dyDescent="0.2">
      <c r="A80" s="353" t="s">
        <v>200</v>
      </c>
      <c r="B80" s="353"/>
      <c r="C80" s="353"/>
      <c r="D80" s="353"/>
      <c r="E80" s="353"/>
      <c r="F80" s="353"/>
      <c r="G80" s="353"/>
    </row>
    <row r="81" spans="1:13" ht="56.25" customHeight="1" x14ac:dyDescent="0.2">
      <c r="A81" s="353" t="s">
        <v>201</v>
      </c>
      <c r="B81" s="353"/>
      <c r="C81" s="353"/>
      <c r="D81" s="353"/>
      <c r="E81" s="353"/>
      <c r="F81" s="353"/>
      <c r="G81" s="353"/>
    </row>
    <row r="82" spans="1:13" ht="61.5" customHeight="1" x14ac:dyDescent="0.2">
      <c r="A82" s="353" t="s">
        <v>817</v>
      </c>
      <c r="B82" s="353"/>
      <c r="C82" s="353"/>
      <c r="D82" s="353"/>
      <c r="E82" s="353"/>
      <c r="F82" s="353"/>
      <c r="G82" s="353"/>
      <c r="H82" s="195" t="s">
        <v>204</v>
      </c>
    </row>
    <row r="83" spans="1:13" ht="17.25" customHeight="1" x14ac:dyDescent="0.2">
      <c r="A83" s="281" t="s">
        <v>208</v>
      </c>
      <c r="B83" s="281"/>
      <c r="C83" s="281"/>
      <c r="D83" s="281"/>
      <c r="E83" s="281"/>
      <c r="F83" s="281"/>
      <c r="G83" s="281"/>
    </row>
    <row r="84" spans="1:13" ht="27" customHeight="1" x14ac:dyDescent="0.2">
      <c r="A84" s="231" t="s">
        <v>110</v>
      </c>
      <c r="B84" s="231"/>
      <c r="C84" s="231"/>
      <c r="D84" s="231"/>
      <c r="E84" s="231"/>
      <c r="F84" s="231"/>
      <c r="G84" s="231"/>
    </row>
    <row r="85" spans="1:13" ht="30" customHeight="1" x14ac:dyDescent="0.2">
      <c r="A85" s="352" t="s">
        <v>818</v>
      </c>
      <c r="B85" s="352"/>
      <c r="C85" s="267" t="s">
        <v>204</v>
      </c>
      <c r="D85" s="267"/>
      <c r="E85" s="267"/>
      <c r="F85" s="267"/>
      <c r="G85" s="267"/>
      <c r="H85" s="222" t="s">
        <v>204</v>
      </c>
      <c r="I85" s="223"/>
      <c r="J85" s="223"/>
      <c r="K85" s="223"/>
      <c r="L85" s="223"/>
      <c r="M85" s="223"/>
    </row>
    <row r="86" spans="1:13" ht="30" customHeight="1" x14ac:dyDescent="0.2">
      <c r="A86" s="352" t="s">
        <v>384</v>
      </c>
      <c r="B86" s="352"/>
      <c r="C86" s="267" t="s">
        <v>204</v>
      </c>
      <c r="D86" s="267"/>
      <c r="E86" s="267"/>
      <c r="F86" s="267"/>
      <c r="G86" s="267"/>
    </row>
    <row r="87" spans="1:13" ht="18.75" customHeight="1" x14ac:dyDescent="0.2">
      <c r="A87" s="267" t="s">
        <v>55</v>
      </c>
      <c r="B87" s="267"/>
      <c r="C87" s="267"/>
      <c r="D87" s="267"/>
      <c r="E87" s="267"/>
      <c r="F87" s="267"/>
      <c r="G87" s="267"/>
    </row>
    <row r="88" spans="1:13" ht="18.75" customHeight="1" x14ac:dyDescent="0.2">
      <c r="A88" s="275" t="s">
        <v>111</v>
      </c>
      <c r="B88" s="275"/>
      <c r="C88" s="275"/>
      <c r="D88" s="275"/>
      <c r="E88" s="275"/>
      <c r="F88" s="275"/>
      <c r="G88" s="275"/>
    </row>
  </sheetData>
  <mergeCells count="72">
    <mergeCell ref="A81:G81"/>
    <mergeCell ref="A83:G83"/>
    <mergeCell ref="A76:G76"/>
    <mergeCell ref="A77:G77"/>
    <mergeCell ref="A78:G78"/>
    <mergeCell ref="A79:G79"/>
    <mergeCell ref="A80:G80"/>
    <mergeCell ref="A82:G82"/>
    <mergeCell ref="A88:G88"/>
    <mergeCell ref="A84:G84"/>
    <mergeCell ref="A85:B85"/>
    <mergeCell ref="C85:G85"/>
    <mergeCell ref="A86:B86"/>
    <mergeCell ref="C86:G86"/>
    <mergeCell ref="A87:G87"/>
    <mergeCell ref="A75:G75"/>
    <mergeCell ref="A65:G65"/>
    <mergeCell ref="A66:G66"/>
    <mergeCell ref="A67:G67"/>
    <mergeCell ref="A68:G68"/>
    <mergeCell ref="A69:G69"/>
    <mergeCell ref="A70:G70"/>
    <mergeCell ref="A71:G71"/>
    <mergeCell ref="A72:G72"/>
    <mergeCell ref="A73:G73"/>
    <mergeCell ref="A74:G74"/>
    <mergeCell ref="A1:G1"/>
    <mergeCell ref="B2:G2"/>
    <mergeCell ref="B3:G3"/>
    <mergeCell ref="B4:G4"/>
    <mergeCell ref="B5:G5"/>
    <mergeCell ref="B6:G6"/>
    <mergeCell ref="B8:G8"/>
    <mergeCell ref="A9:G9"/>
    <mergeCell ref="A10:A12"/>
    <mergeCell ref="B10:B12"/>
    <mergeCell ref="C10:D10"/>
    <mergeCell ref="F10:F12"/>
    <mergeCell ref="G10:G12"/>
    <mergeCell ref="B7:G7"/>
    <mergeCell ref="G13:G31"/>
    <mergeCell ref="A14:A39"/>
    <mergeCell ref="C13:D32"/>
    <mergeCell ref="A52:G52"/>
    <mergeCell ref="C41:D41"/>
    <mergeCell ref="A48:G48"/>
    <mergeCell ref="A49:G49"/>
    <mergeCell ref="A50:G50"/>
    <mergeCell ref="A51:G51"/>
    <mergeCell ref="A44:G44"/>
    <mergeCell ref="C42:D42"/>
    <mergeCell ref="A43:G43"/>
    <mergeCell ref="A45:G45"/>
    <mergeCell ref="A46:G46"/>
    <mergeCell ref="A47:G47"/>
    <mergeCell ref="E13:E32"/>
    <mergeCell ref="H85:M85"/>
    <mergeCell ref="H20:L21"/>
    <mergeCell ref="C40:D40"/>
    <mergeCell ref="A54:G54"/>
    <mergeCell ref="F13:F31"/>
    <mergeCell ref="A53:G53"/>
    <mergeCell ref="A55:G55"/>
    <mergeCell ref="A56:G56"/>
    <mergeCell ref="A57:G57"/>
    <mergeCell ref="A58:G58"/>
    <mergeCell ref="A59:G59"/>
    <mergeCell ref="A63:G63"/>
    <mergeCell ref="A60:G60"/>
    <mergeCell ref="A61:G61"/>
    <mergeCell ref="A62:G62"/>
    <mergeCell ref="A64:G64"/>
  </mergeCells>
  <pageMargins left="0.55118110236220474" right="0.19685039370078741" top="0.51181102362204722" bottom="0.59055118110236227" header="0.43307086614173229" footer="0.31496062992125984"/>
  <pageSetup paperSize="281" scale="60"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N59"/>
  <sheetViews>
    <sheetView zoomScale="85" zoomScaleNormal="85" zoomScaleSheetLayoutView="106" workbookViewId="0">
      <selection activeCell="D12" sqref="D12:D15"/>
    </sheetView>
  </sheetViews>
  <sheetFormatPr baseColWidth="10" defaultColWidth="11.42578125" defaultRowHeight="12.75" x14ac:dyDescent="0.2"/>
  <cols>
    <col min="1" max="1" width="59" style="90" customWidth="1"/>
    <col min="2" max="2" width="30.28515625" style="51" customWidth="1"/>
    <col min="3" max="4" width="32.85546875" style="51" customWidth="1"/>
    <col min="5" max="5" width="14.7109375" style="51" customWidth="1"/>
    <col min="6" max="6" width="9.42578125" style="94" customWidth="1"/>
    <col min="7" max="7" width="17.85546875" style="95" customWidth="1"/>
    <col min="8" max="8" width="11.42578125" style="90"/>
    <col min="9" max="9" width="23.7109375" style="90" customWidth="1"/>
    <col min="10" max="16384" width="11.42578125" style="90"/>
  </cols>
  <sheetData>
    <row r="1" spans="1:7" ht="33" customHeight="1" x14ac:dyDescent="0.2">
      <c r="A1" s="368" t="s">
        <v>112</v>
      </c>
      <c r="B1" s="369"/>
      <c r="C1" s="369"/>
      <c r="D1" s="369"/>
      <c r="E1" s="369"/>
      <c r="F1" s="369"/>
      <c r="G1" s="369"/>
    </row>
    <row r="2" spans="1:7" x14ac:dyDescent="0.2">
      <c r="A2" s="91" t="s">
        <v>57</v>
      </c>
      <c r="B2" s="226" t="s">
        <v>330</v>
      </c>
      <c r="C2" s="226"/>
      <c r="D2" s="226"/>
      <c r="E2" s="226"/>
      <c r="F2" s="226"/>
      <c r="G2" s="226"/>
    </row>
    <row r="3" spans="1:7" x14ac:dyDescent="0.2">
      <c r="A3" s="91" t="s">
        <v>113</v>
      </c>
      <c r="B3" s="226" t="s">
        <v>330</v>
      </c>
      <c r="C3" s="226"/>
      <c r="D3" s="226"/>
      <c r="E3" s="226"/>
      <c r="F3" s="226"/>
      <c r="G3" s="226"/>
    </row>
    <row r="4" spans="1:7" x14ac:dyDescent="0.2">
      <c r="A4" s="91" t="s">
        <v>114</v>
      </c>
      <c r="B4" s="226" t="s">
        <v>330</v>
      </c>
      <c r="C4" s="226"/>
      <c r="D4" s="226"/>
      <c r="E4" s="226"/>
      <c r="F4" s="226"/>
      <c r="G4" s="226"/>
    </row>
    <row r="5" spans="1:7" x14ac:dyDescent="0.2">
      <c r="A5" s="91" t="s">
        <v>115</v>
      </c>
      <c r="B5" s="226" t="s">
        <v>333</v>
      </c>
      <c r="C5" s="226"/>
      <c r="D5" s="226"/>
      <c r="E5" s="226"/>
      <c r="F5" s="226"/>
      <c r="G5" s="226"/>
    </row>
    <row r="6" spans="1:7" ht="15" x14ac:dyDescent="0.25">
      <c r="A6" s="139" t="s">
        <v>326</v>
      </c>
      <c r="B6" s="227" t="s">
        <v>116</v>
      </c>
      <c r="C6" s="227"/>
      <c r="D6" s="227"/>
      <c r="E6" s="227"/>
      <c r="F6" s="227"/>
      <c r="G6" s="227"/>
    </row>
    <row r="7" spans="1:7" ht="15" x14ac:dyDescent="0.25">
      <c r="A7" s="139" t="s">
        <v>327</v>
      </c>
      <c r="B7" s="226" t="str">
        <f>'Todo Riesgo Daños Materiales'!B7:D7</f>
        <v>RODRIGO GOMEZ Y CIA</v>
      </c>
      <c r="C7" s="226"/>
      <c r="D7" s="226"/>
      <c r="E7" s="226"/>
      <c r="F7" s="226"/>
      <c r="G7" s="226"/>
    </row>
    <row r="8" spans="1:7" x14ac:dyDescent="0.2">
      <c r="A8" s="92" t="s">
        <v>117</v>
      </c>
      <c r="B8" s="310" t="str">
        <f>'Todo Riesgo Daños Materiales'!B8</f>
        <v>DESDE LAS 00:00 HORAS DEL 28 DE JUNIO DE 2026 HASTA LAS 00:00 HORAS DEL 01 DE FEBRERO DE 2027</v>
      </c>
      <c r="C8" s="318"/>
      <c r="D8" s="318"/>
      <c r="E8" s="318"/>
      <c r="F8" s="318"/>
      <c r="G8" s="318"/>
    </row>
    <row r="9" spans="1:7" ht="19.5" customHeight="1" x14ac:dyDescent="0.2">
      <c r="A9" s="247" t="s">
        <v>5</v>
      </c>
      <c r="B9" s="247"/>
      <c r="C9" s="247"/>
      <c r="D9" s="247"/>
      <c r="E9" s="247"/>
      <c r="F9" s="247"/>
      <c r="G9" s="247"/>
    </row>
    <row r="10" spans="1:7" ht="20.25" customHeight="1" x14ac:dyDescent="0.2">
      <c r="A10" s="28" t="s">
        <v>59</v>
      </c>
      <c r="B10" s="28" t="s">
        <v>118</v>
      </c>
      <c r="C10" s="231" t="s">
        <v>7</v>
      </c>
      <c r="D10" s="231"/>
      <c r="E10" s="231"/>
      <c r="F10" s="231"/>
      <c r="G10" s="231"/>
    </row>
    <row r="11" spans="1:7" ht="45" customHeight="1" x14ac:dyDescent="0.2">
      <c r="A11" s="42" t="s">
        <v>119</v>
      </c>
      <c r="B11" s="81"/>
      <c r="C11" s="32" t="s">
        <v>317</v>
      </c>
      <c r="D11" s="221" t="s">
        <v>847</v>
      </c>
      <c r="E11" s="97" t="s">
        <v>8</v>
      </c>
      <c r="F11" s="360" t="s">
        <v>120</v>
      </c>
      <c r="G11" s="360"/>
    </row>
    <row r="12" spans="1:7" ht="25.5" customHeight="1" x14ac:dyDescent="0.2">
      <c r="A12" s="353" t="s">
        <v>554</v>
      </c>
      <c r="B12" s="361" t="s">
        <v>121</v>
      </c>
      <c r="C12" s="362">
        <v>2000000000</v>
      </c>
      <c r="D12" s="365"/>
      <c r="E12" s="98"/>
      <c r="F12" s="363">
        <f>(+C12*E14/100)</f>
        <v>0</v>
      </c>
      <c r="G12" s="363"/>
    </row>
    <row r="13" spans="1:7" ht="25.5" customHeight="1" x14ac:dyDescent="0.2">
      <c r="A13" s="353"/>
      <c r="B13" s="361"/>
      <c r="C13" s="362"/>
      <c r="D13" s="366"/>
      <c r="E13" s="99"/>
      <c r="F13" s="363"/>
      <c r="G13" s="363"/>
    </row>
    <row r="14" spans="1:7" ht="45" customHeight="1" x14ac:dyDescent="0.2">
      <c r="A14" s="353"/>
      <c r="B14" s="96" t="s">
        <v>122</v>
      </c>
      <c r="C14" s="362"/>
      <c r="D14" s="366"/>
      <c r="E14" s="364"/>
      <c r="F14" s="363"/>
      <c r="G14" s="363"/>
    </row>
    <row r="15" spans="1:7" ht="25.5" customHeight="1" x14ac:dyDescent="0.2">
      <c r="A15" s="353"/>
      <c r="B15" s="96"/>
      <c r="C15" s="362"/>
      <c r="D15" s="367"/>
      <c r="E15" s="364"/>
      <c r="F15" s="363"/>
      <c r="G15" s="363"/>
    </row>
    <row r="16" spans="1:7" ht="22.5" customHeight="1" x14ac:dyDescent="0.2">
      <c r="A16" s="353"/>
      <c r="B16" s="3" t="s">
        <v>88</v>
      </c>
      <c r="C16" s="100"/>
      <c r="D16" s="100"/>
      <c r="E16" s="93"/>
      <c r="F16" s="359"/>
      <c r="G16" s="359"/>
    </row>
    <row r="17" spans="1:14" ht="22.5" customHeight="1" x14ac:dyDescent="0.2">
      <c r="A17" s="353"/>
      <c r="B17" s="3" t="s">
        <v>89</v>
      </c>
      <c r="C17" s="100"/>
      <c r="D17" s="100"/>
      <c r="E17" s="93"/>
      <c r="F17" s="359"/>
      <c r="G17" s="359"/>
    </row>
    <row r="18" spans="1:14" ht="22.5" customHeight="1" x14ac:dyDescent="0.2">
      <c r="A18" s="353"/>
      <c r="B18" s="3" t="s">
        <v>123</v>
      </c>
      <c r="C18" s="100"/>
      <c r="D18" s="100"/>
      <c r="E18" s="93"/>
      <c r="F18" s="359"/>
      <c r="G18" s="359"/>
    </row>
    <row r="19" spans="1:14" ht="43.5" customHeight="1" x14ac:dyDescent="0.2">
      <c r="A19" s="353" t="s">
        <v>124</v>
      </c>
      <c r="B19" s="353"/>
      <c r="C19" s="353"/>
      <c r="D19" s="353"/>
      <c r="E19" s="353"/>
      <c r="F19" s="353"/>
      <c r="G19" s="353"/>
    </row>
    <row r="20" spans="1:14" ht="63" customHeight="1" x14ac:dyDescent="0.2">
      <c r="A20" s="353" t="s">
        <v>580</v>
      </c>
      <c r="B20" s="353"/>
      <c r="C20" s="353"/>
      <c r="D20" s="353"/>
      <c r="E20" s="353"/>
      <c r="F20" s="353"/>
      <c r="G20" s="353"/>
    </row>
    <row r="21" spans="1:14" ht="43.5" customHeight="1" x14ac:dyDescent="0.2">
      <c r="A21" s="353" t="s">
        <v>563</v>
      </c>
      <c r="B21" s="355"/>
      <c r="C21" s="355"/>
      <c r="D21" s="355"/>
      <c r="E21" s="355"/>
      <c r="F21" s="355"/>
      <c r="G21" s="355"/>
    </row>
    <row r="22" spans="1:14" ht="24" customHeight="1" x14ac:dyDescent="0.2">
      <c r="A22" s="247" t="s">
        <v>125</v>
      </c>
      <c r="B22" s="247"/>
      <c r="C22" s="247"/>
      <c r="D22" s="247"/>
      <c r="E22" s="247"/>
      <c r="F22" s="247"/>
      <c r="G22" s="247"/>
    </row>
    <row r="23" spans="1:14" ht="114" customHeight="1" x14ac:dyDescent="0.2">
      <c r="A23" s="35" t="s">
        <v>552</v>
      </c>
      <c r="B23" s="356" t="s">
        <v>553</v>
      </c>
      <c r="C23" s="357"/>
      <c r="D23" s="357"/>
      <c r="E23" s="357"/>
      <c r="F23" s="357"/>
      <c r="G23" s="358"/>
    </row>
    <row r="24" spans="1:14" ht="21" customHeight="1" x14ac:dyDescent="0.2">
      <c r="A24" s="247" t="s">
        <v>126</v>
      </c>
      <c r="B24" s="247"/>
      <c r="C24" s="247"/>
      <c r="D24" s="247"/>
      <c r="E24" s="247"/>
      <c r="F24" s="247"/>
      <c r="G24" s="247"/>
    </row>
    <row r="25" spans="1:14" ht="15.75" customHeight="1" x14ac:dyDescent="0.2">
      <c r="A25" s="281" t="s">
        <v>127</v>
      </c>
      <c r="B25" s="281"/>
      <c r="C25" s="281"/>
      <c r="D25" s="281"/>
      <c r="E25" s="281"/>
      <c r="F25" s="281"/>
      <c r="G25" s="281"/>
    </row>
    <row r="26" spans="1:14" ht="15.75" customHeight="1" x14ac:dyDescent="0.2">
      <c r="A26" s="281" t="s">
        <v>128</v>
      </c>
      <c r="B26" s="281"/>
      <c r="C26" s="281"/>
      <c r="D26" s="281"/>
      <c r="E26" s="281"/>
      <c r="F26" s="281"/>
      <c r="G26" s="281"/>
    </row>
    <row r="27" spans="1:14" ht="36.75" customHeight="1" x14ac:dyDescent="0.2">
      <c r="A27" s="281" t="s">
        <v>292</v>
      </c>
      <c r="B27" s="281"/>
      <c r="C27" s="281"/>
      <c r="D27" s="281"/>
      <c r="E27" s="281"/>
      <c r="F27" s="281"/>
      <c r="G27" s="281"/>
      <c r="J27"/>
      <c r="K27"/>
      <c r="L27"/>
      <c r="M27"/>
      <c r="N27"/>
    </row>
    <row r="28" spans="1:14" ht="15.75" customHeight="1" x14ac:dyDescent="0.2">
      <c r="A28" s="281" t="s">
        <v>129</v>
      </c>
      <c r="B28" s="281"/>
      <c r="C28" s="281"/>
      <c r="D28" s="281"/>
      <c r="E28" s="281"/>
      <c r="F28" s="281"/>
      <c r="G28" s="281"/>
      <c r="J28"/>
      <c r="K28" s="118" t="s">
        <v>314</v>
      </c>
      <c r="L28"/>
      <c r="M28" s="117">
        <v>2</v>
      </c>
      <c r="N28"/>
    </row>
    <row r="29" spans="1:14" ht="15.75" customHeight="1" x14ac:dyDescent="0.2">
      <c r="A29" s="281" t="s">
        <v>130</v>
      </c>
      <c r="B29" s="281"/>
      <c r="C29" s="281"/>
      <c r="D29" s="281"/>
      <c r="E29" s="281"/>
      <c r="F29" s="281"/>
      <c r="G29" s="281"/>
      <c r="J29"/>
      <c r="K29"/>
      <c r="L29" s="117">
        <v>1</v>
      </c>
      <c r="M29"/>
      <c r="N29"/>
    </row>
    <row r="30" spans="1:14" ht="38.25" customHeight="1" x14ac:dyDescent="0.2">
      <c r="A30" s="353" t="s">
        <v>297</v>
      </c>
      <c r="B30" s="353"/>
      <c r="C30" s="353"/>
      <c r="D30" s="353"/>
      <c r="E30" s="353"/>
      <c r="F30" s="353"/>
      <c r="G30" s="353"/>
      <c r="J30"/>
      <c r="K30"/>
      <c r="L30"/>
      <c r="M30"/>
      <c r="N30" s="117">
        <v>1</v>
      </c>
    </row>
    <row r="31" spans="1:14" ht="27" customHeight="1" x14ac:dyDescent="0.2">
      <c r="A31" s="295" t="s">
        <v>562</v>
      </c>
      <c r="B31" s="295"/>
      <c r="C31" s="295"/>
      <c r="D31" s="295"/>
      <c r="E31" s="295"/>
      <c r="F31" s="295"/>
      <c r="G31" s="295"/>
      <c r="J31"/>
      <c r="K31"/>
      <c r="L31"/>
      <c r="M31" s="117">
        <v>2</v>
      </c>
      <c r="N31"/>
    </row>
    <row r="32" spans="1:14" ht="94.5" customHeight="1" x14ac:dyDescent="0.2">
      <c r="A32" s="353" t="s">
        <v>567</v>
      </c>
      <c r="B32" s="353"/>
      <c r="C32" s="353"/>
      <c r="D32" s="353"/>
      <c r="E32" s="353"/>
      <c r="F32" s="353"/>
      <c r="G32" s="353"/>
      <c r="J32"/>
      <c r="K32"/>
      <c r="L32"/>
      <c r="M32" s="117">
        <v>2</v>
      </c>
      <c r="N32"/>
    </row>
    <row r="33" spans="1:7" ht="60.75" customHeight="1" x14ac:dyDescent="0.2">
      <c r="A33" s="295" t="s">
        <v>825</v>
      </c>
      <c r="B33" s="295"/>
      <c r="C33" s="295"/>
      <c r="D33" s="295"/>
      <c r="E33" s="295"/>
      <c r="F33" s="295"/>
      <c r="G33" s="295"/>
    </row>
    <row r="34" spans="1:7" ht="75.75" customHeight="1" x14ac:dyDescent="0.2">
      <c r="A34" s="295" t="s">
        <v>564</v>
      </c>
      <c r="B34" s="295"/>
      <c r="C34" s="295"/>
      <c r="D34" s="295"/>
      <c r="E34" s="295"/>
      <c r="F34" s="295"/>
      <c r="G34" s="295"/>
    </row>
    <row r="35" spans="1:7" ht="63.75" customHeight="1" x14ac:dyDescent="0.2">
      <c r="A35" s="295" t="s">
        <v>565</v>
      </c>
      <c r="B35" s="295"/>
      <c r="C35" s="295"/>
      <c r="D35" s="295"/>
      <c r="E35" s="295"/>
      <c r="F35" s="295"/>
      <c r="G35" s="295"/>
    </row>
    <row r="36" spans="1:7" ht="46.5" customHeight="1" x14ac:dyDescent="0.2">
      <c r="A36" s="295" t="s">
        <v>131</v>
      </c>
      <c r="B36" s="295"/>
      <c r="C36" s="295"/>
      <c r="D36" s="295"/>
      <c r="E36" s="295"/>
      <c r="F36" s="295"/>
      <c r="G36" s="295"/>
    </row>
    <row r="37" spans="1:7" ht="40.5" customHeight="1" x14ac:dyDescent="0.2">
      <c r="A37" s="295" t="s">
        <v>229</v>
      </c>
      <c r="B37" s="295"/>
      <c r="C37" s="295"/>
      <c r="D37" s="295"/>
      <c r="E37" s="295"/>
      <c r="F37" s="295"/>
      <c r="G37" s="295"/>
    </row>
    <row r="38" spans="1:7" ht="101.25" customHeight="1" x14ac:dyDescent="0.2">
      <c r="A38" s="295" t="s">
        <v>555</v>
      </c>
      <c r="B38" s="295"/>
      <c r="C38" s="295"/>
      <c r="D38" s="295"/>
      <c r="E38" s="295"/>
      <c r="F38" s="295"/>
      <c r="G38" s="295"/>
    </row>
    <row r="39" spans="1:7" ht="49.5" customHeight="1" x14ac:dyDescent="0.2">
      <c r="A39" s="295" t="s">
        <v>566</v>
      </c>
      <c r="B39" s="295"/>
      <c r="C39" s="295"/>
      <c r="D39" s="295"/>
      <c r="E39" s="295"/>
      <c r="F39" s="295"/>
      <c r="G39" s="295"/>
    </row>
    <row r="40" spans="1:7" ht="33.75" customHeight="1" x14ac:dyDescent="0.2">
      <c r="A40" s="295" t="s">
        <v>380</v>
      </c>
      <c r="B40" s="295"/>
      <c r="C40" s="295"/>
      <c r="D40" s="295"/>
      <c r="E40" s="295"/>
      <c r="F40" s="295"/>
      <c r="G40" s="295"/>
    </row>
    <row r="41" spans="1:7" ht="33.75" customHeight="1" x14ac:dyDescent="0.2">
      <c r="A41" s="295" t="s">
        <v>37</v>
      </c>
      <c r="B41" s="295"/>
      <c r="C41" s="295"/>
      <c r="D41" s="295"/>
      <c r="E41" s="295"/>
      <c r="F41" s="295"/>
      <c r="G41" s="295"/>
    </row>
    <row r="42" spans="1:7" ht="33.75" customHeight="1" x14ac:dyDescent="0.2">
      <c r="A42" s="300" t="s">
        <v>569</v>
      </c>
      <c r="B42" s="301"/>
      <c r="C42" s="301"/>
      <c r="D42" s="301"/>
      <c r="E42" s="301"/>
      <c r="F42" s="301"/>
      <c r="G42" s="302"/>
    </row>
    <row r="43" spans="1:7" ht="33.75" customHeight="1" x14ac:dyDescent="0.2">
      <c r="A43" s="295" t="s">
        <v>556</v>
      </c>
      <c r="B43" s="295"/>
      <c r="C43" s="295"/>
      <c r="D43" s="295"/>
      <c r="E43" s="295"/>
      <c r="F43" s="295"/>
      <c r="G43" s="295"/>
    </row>
    <row r="44" spans="1:7" ht="51" customHeight="1" x14ac:dyDescent="0.2">
      <c r="A44" s="295" t="s">
        <v>557</v>
      </c>
      <c r="B44" s="295"/>
      <c r="C44" s="295"/>
      <c r="D44" s="295"/>
      <c r="E44" s="295"/>
      <c r="F44" s="295"/>
      <c r="G44" s="295"/>
    </row>
    <row r="45" spans="1:7" ht="48" customHeight="1" x14ac:dyDescent="0.2">
      <c r="A45" s="297" t="s">
        <v>558</v>
      </c>
      <c r="B45" s="297"/>
      <c r="C45" s="297"/>
      <c r="D45" s="297"/>
      <c r="E45" s="297"/>
      <c r="F45" s="297"/>
      <c r="G45" s="297"/>
    </row>
    <row r="46" spans="1:7" ht="39.75" customHeight="1" x14ac:dyDescent="0.2">
      <c r="A46" s="295" t="s">
        <v>132</v>
      </c>
      <c r="B46" s="295"/>
      <c r="C46" s="295"/>
      <c r="D46" s="295"/>
      <c r="E46" s="295"/>
      <c r="F46" s="295"/>
      <c r="G46" s="295"/>
    </row>
    <row r="47" spans="1:7" ht="39.75" customHeight="1" x14ac:dyDescent="0.2">
      <c r="A47" s="353" t="s">
        <v>210</v>
      </c>
      <c r="B47" s="353"/>
      <c r="C47" s="353"/>
      <c r="D47" s="353"/>
      <c r="E47" s="353"/>
      <c r="F47" s="353"/>
      <c r="G47" s="353"/>
    </row>
    <row r="48" spans="1:7" ht="28.5" customHeight="1" x14ac:dyDescent="0.2">
      <c r="A48" s="295" t="s">
        <v>307</v>
      </c>
      <c r="B48" s="295"/>
      <c r="C48" s="295"/>
      <c r="D48" s="295"/>
      <c r="E48" s="295"/>
      <c r="F48" s="295"/>
      <c r="G48" s="295"/>
    </row>
    <row r="49" spans="1:7" ht="39.75" customHeight="1" x14ac:dyDescent="0.2">
      <c r="A49" s="295" t="s">
        <v>559</v>
      </c>
      <c r="B49" s="295"/>
      <c r="C49" s="295"/>
      <c r="D49" s="295"/>
      <c r="E49" s="295"/>
      <c r="F49" s="295"/>
      <c r="G49" s="295"/>
    </row>
    <row r="50" spans="1:7" ht="39.75" customHeight="1" x14ac:dyDescent="0.2">
      <c r="A50" s="295" t="s">
        <v>560</v>
      </c>
      <c r="B50" s="295"/>
      <c r="C50" s="295"/>
      <c r="D50" s="295"/>
      <c r="E50" s="295"/>
      <c r="F50" s="295"/>
      <c r="G50" s="295"/>
    </row>
    <row r="51" spans="1:7" ht="30" customHeight="1" x14ac:dyDescent="0.2">
      <c r="A51" s="300" t="s">
        <v>561</v>
      </c>
      <c r="B51" s="301"/>
      <c r="C51" s="301"/>
      <c r="D51" s="301"/>
      <c r="E51" s="301"/>
      <c r="F51" s="301"/>
      <c r="G51" s="302"/>
    </row>
    <row r="52" spans="1:7" ht="39.75" customHeight="1" x14ac:dyDescent="0.2">
      <c r="A52" s="370" t="s">
        <v>203</v>
      </c>
      <c r="B52" s="370"/>
      <c r="C52" s="370"/>
      <c r="D52" s="370"/>
      <c r="E52" s="370"/>
      <c r="F52" s="370"/>
      <c r="G52" s="370"/>
    </row>
    <row r="53" spans="1:7" ht="76.5" customHeight="1" x14ac:dyDescent="0.2">
      <c r="A53" s="300" t="s">
        <v>568</v>
      </c>
      <c r="B53" s="301"/>
      <c r="C53" s="301"/>
      <c r="D53" s="301"/>
      <c r="E53" s="301"/>
      <c r="F53" s="301"/>
      <c r="G53" s="302"/>
    </row>
    <row r="54" spans="1:7" ht="62.25" customHeight="1" x14ac:dyDescent="0.2">
      <c r="A54" s="352" t="s">
        <v>200</v>
      </c>
      <c r="B54" s="352"/>
      <c r="C54" s="352"/>
      <c r="D54" s="352"/>
      <c r="E54" s="352"/>
      <c r="F54" s="352"/>
      <c r="G54" s="352"/>
    </row>
    <row r="55" spans="1:7" ht="46.5" customHeight="1" x14ac:dyDescent="0.2">
      <c r="A55" s="352" t="s">
        <v>133</v>
      </c>
      <c r="B55" s="352"/>
      <c r="C55" s="352"/>
      <c r="D55" s="352"/>
      <c r="E55" s="352"/>
      <c r="F55" s="352"/>
      <c r="G55" s="352"/>
    </row>
    <row r="56" spans="1:7" ht="18.75" customHeight="1" x14ac:dyDescent="0.2">
      <c r="A56" s="231" t="s">
        <v>265</v>
      </c>
      <c r="B56" s="231"/>
      <c r="C56" s="231"/>
      <c r="D56" s="231"/>
      <c r="E56" s="231"/>
      <c r="F56" s="231"/>
      <c r="G56" s="231"/>
    </row>
    <row r="57" spans="1:7" s="94" customFormat="1" ht="27" customHeight="1" x14ac:dyDescent="0.2">
      <c r="A57" s="278" t="s">
        <v>206</v>
      </c>
      <c r="B57" s="278"/>
      <c r="C57" s="278"/>
      <c r="D57" s="278"/>
      <c r="E57" s="278"/>
      <c r="F57" s="278"/>
      <c r="G57" s="278"/>
    </row>
    <row r="58" spans="1:7" ht="23.25" customHeight="1" x14ac:dyDescent="0.2">
      <c r="A58" s="267" t="s">
        <v>55</v>
      </c>
      <c r="B58" s="267"/>
      <c r="C58" s="267"/>
      <c r="D58" s="267"/>
      <c r="E58" s="267"/>
      <c r="F58" s="267"/>
      <c r="G58" s="267"/>
    </row>
    <row r="59" spans="1:7" ht="21" customHeight="1" x14ac:dyDescent="0.2">
      <c r="A59" s="354" t="s">
        <v>134</v>
      </c>
      <c r="B59" s="354"/>
      <c r="C59" s="354"/>
      <c r="D59" s="354"/>
      <c r="E59" s="354"/>
      <c r="F59" s="354"/>
      <c r="G59" s="354"/>
    </row>
  </sheetData>
  <mergeCells count="62">
    <mergeCell ref="A30:G30"/>
    <mergeCell ref="A31:G31"/>
    <mergeCell ref="A32:G32"/>
    <mergeCell ref="A55:G55"/>
    <mergeCell ref="A40:G40"/>
    <mergeCell ref="A45:G45"/>
    <mergeCell ref="A47:G47"/>
    <mergeCell ref="A48:G48"/>
    <mergeCell ref="A54:G54"/>
    <mergeCell ref="A52:G52"/>
    <mergeCell ref="A51:G51"/>
    <mergeCell ref="A43:G43"/>
    <mergeCell ref="A44:G44"/>
    <mergeCell ref="A50:G50"/>
    <mergeCell ref="A53:G53"/>
    <mergeCell ref="A42:G42"/>
    <mergeCell ref="A1:G1"/>
    <mergeCell ref="B2:G2"/>
    <mergeCell ref="B3:G3"/>
    <mergeCell ref="B4:G4"/>
    <mergeCell ref="B5:G5"/>
    <mergeCell ref="B6:G6"/>
    <mergeCell ref="B7:G7"/>
    <mergeCell ref="B8:G8"/>
    <mergeCell ref="C10:E10"/>
    <mergeCell ref="A9:G9"/>
    <mergeCell ref="F10:G10"/>
    <mergeCell ref="F18:G18"/>
    <mergeCell ref="F11:G11"/>
    <mergeCell ref="F16:G16"/>
    <mergeCell ref="F17:G17"/>
    <mergeCell ref="A12:A18"/>
    <mergeCell ref="B12:B13"/>
    <mergeCell ref="C12:C15"/>
    <mergeCell ref="F12:G15"/>
    <mergeCell ref="E14:E15"/>
    <mergeCell ref="D12:D15"/>
    <mergeCell ref="A19:G19"/>
    <mergeCell ref="A20:G20"/>
    <mergeCell ref="A27:G27"/>
    <mergeCell ref="A28:G28"/>
    <mergeCell ref="A21:G21"/>
    <mergeCell ref="A25:G25"/>
    <mergeCell ref="A22:G22"/>
    <mergeCell ref="A24:G24"/>
    <mergeCell ref="B23:G23"/>
    <mergeCell ref="A59:G59"/>
    <mergeCell ref="A58:G58"/>
    <mergeCell ref="A57:G57"/>
    <mergeCell ref="A26:G26"/>
    <mergeCell ref="A35:G35"/>
    <mergeCell ref="A56:G56"/>
    <mergeCell ref="A34:G34"/>
    <mergeCell ref="A36:G36"/>
    <mergeCell ref="A33:G33"/>
    <mergeCell ref="A41:G41"/>
    <mergeCell ref="A49:G49"/>
    <mergeCell ref="A46:G46"/>
    <mergeCell ref="A37:G37"/>
    <mergeCell ref="A38:G38"/>
    <mergeCell ref="A39:G39"/>
    <mergeCell ref="A29:G29"/>
  </mergeCells>
  <pageMargins left="0.55118110236220474" right="0.19685039370078741" top="0.51181102362204722" bottom="0.59055118110236227" header="0.43307086614173229" footer="0.31496062992125984"/>
  <pageSetup paperSize="281" scale="49" orientation="portrait" r:id="rId1"/>
  <headerFooter alignWithMargins="0">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2"/>
  <sheetViews>
    <sheetView zoomScale="90" zoomScaleNormal="90" zoomScaleSheetLayoutView="100" workbookViewId="0">
      <selection activeCell="A12" sqref="A12:A16"/>
    </sheetView>
  </sheetViews>
  <sheetFormatPr baseColWidth="10" defaultColWidth="11.42578125" defaultRowHeight="12.75" x14ac:dyDescent="0.2"/>
  <cols>
    <col min="1" max="1" width="44.5703125" style="51" customWidth="1"/>
    <col min="2" max="2" width="43.140625" style="51" customWidth="1"/>
    <col min="3" max="3" width="27" style="51" customWidth="1"/>
    <col min="4" max="4" width="25.28515625" style="51" customWidth="1"/>
    <col min="5" max="5" width="12.42578125" style="52" customWidth="1"/>
    <col min="6" max="6" width="18.140625" style="51" customWidth="1"/>
    <col min="7" max="16384" width="11.42578125" style="51"/>
  </cols>
  <sheetData>
    <row r="1" spans="1:6" ht="33" customHeight="1" x14ac:dyDescent="0.2">
      <c r="A1" s="224" t="s">
        <v>288</v>
      </c>
      <c r="B1" s="224"/>
      <c r="C1" s="224"/>
      <c r="D1" s="224"/>
      <c r="E1" s="224"/>
      <c r="F1" s="224"/>
    </row>
    <row r="2" spans="1:6" x14ac:dyDescent="0.2">
      <c r="A2" s="53" t="s">
        <v>0</v>
      </c>
      <c r="B2" s="318" t="s">
        <v>330</v>
      </c>
      <c r="C2" s="318"/>
      <c r="D2" s="318"/>
      <c r="E2" s="318"/>
      <c r="F2" s="318"/>
    </row>
    <row r="3" spans="1:6" x14ac:dyDescent="0.2">
      <c r="A3" s="56" t="s">
        <v>1</v>
      </c>
      <c r="B3" s="318" t="str">
        <f>+B2</f>
        <v>MUNICIPIO DE CARTAGO</v>
      </c>
      <c r="C3" s="318"/>
      <c r="D3" s="318"/>
      <c r="E3" s="318"/>
      <c r="F3" s="318"/>
    </row>
    <row r="4" spans="1:6" x14ac:dyDescent="0.2">
      <c r="A4" s="56" t="s">
        <v>2</v>
      </c>
      <c r="B4" s="318" t="str">
        <f>+B2</f>
        <v>MUNICIPIO DE CARTAGO</v>
      </c>
      <c r="C4" s="318"/>
      <c r="D4" s="318"/>
      <c r="E4" s="318"/>
      <c r="F4" s="318"/>
    </row>
    <row r="5" spans="1:6" x14ac:dyDescent="0.2">
      <c r="A5" s="56" t="s">
        <v>3</v>
      </c>
      <c r="B5" s="318" t="s">
        <v>331</v>
      </c>
      <c r="C5" s="318"/>
      <c r="D5" s="318"/>
      <c r="E5" s="318"/>
      <c r="F5" s="318"/>
    </row>
    <row r="6" spans="1:6" ht="15" x14ac:dyDescent="0.25">
      <c r="A6" s="139" t="s">
        <v>326</v>
      </c>
      <c r="B6" s="318" t="s">
        <v>141</v>
      </c>
      <c r="C6" s="318"/>
      <c r="D6" s="318"/>
      <c r="E6" s="318"/>
      <c r="F6" s="318"/>
    </row>
    <row r="7" spans="1:6" ht="15" x14ac:dyDescent="0.25">
      <c r="A7" s="139" t="s">
        <v>327</v>
      </c>
      <c r="B7" s="322" t="str">
        <f>'Todo Riesgo Daños Materiales'!B7:D7</f>
        <v>RODRIGO GOMEZ Y CIA</v>
      </c>
      <c r="C7" s="322"/>
      <c r="D7" s="322"/>
      <c r="E7" s="322"/>
      <c r="F7" s="322"/>
    </row>
    <row r="8" spans="1:6" x14ac:dyDescent="0.2">
      <c r="A8" s="53" t="s">
        <v>4</v>
      </c>
      <c r="B8" s="310" t="str">
        <f>'Todo Riesgo Daños Materiales'!B8</f>
        <v>DESDE LAS 00:00 HORAS DEL 28 DE JUNIO DE 2026 HASTA LAS 00:00 HORAS DEL 01 DE FEBRERO DE 2027</v>
      </c>
      <c r="C8" s="318"/>
      <c r="D8" s="318"/>
      <c r="E8" s="318"/>
      <c r="F8" s="318"/>
    </row>
    <row r="9" spans="1:6" ht="23.25" customHeight="1" x14ac:dyDescent="0.2">
      <c r="A9" s="371" t="s">
        <v>175</v>
      </c>
      <c r="B9" s="371"/>
      <c r="C9" s="371"/>
      <c r="D9" s="371"/>
      <c r="E9" s="371"/>
      <c r="F9" s="371"/>
    </row>
    <row r="10" spans="1:6" ht="25.5" customHeight="1" x14ac:dyDescent="0.2">
      <c r="A10" s="310" t="s">
        <v>141</v>
      </c>
      <c r="B10" s="310"/>
      <c r="C10" s="310"/>
      <c r="D10" s="310"/>
      <c r="E10" s="310"/>
      <c r="F10" s="310"/>
    </row>
    <row r="11" spans="1:6" s="101" customFormat="1" ht="41.25" customHeight="1" x14ac:dyDescent="0.2">
      <c r="A11" s="76" t="s">
        <v>176</v>
      </c>
      <c r="B11" s="76" t="s">
        <v>60</v>
      </c>
      <c r="C11" s="59" t="s">
        <v>177</v>
      </c>
      <c r="D11" s="59" t="s">
        <v>178</v>
      </c>
      <c r="E11" s="75" t="s">
        <v>8</v>
      </c>
      <c r="F11" s="111" t="s">
        <v>160</v>
      </c>
    </row>
    <row r="12" spans="1:6" ht="15" customHeight="1" x14ac:dyDescent="0.2">
      <c r="A12" s="309" t="s">
        <v>386</v>
      </c>
      <c r="B12" s="112"/>
      <c r="C12" s="113"/>
      <c r="D12" s="322"/>
      <c r="E12" s="62"/>
      <c r="F12" s="62"/>
    </row>
    <row r="13" spans="1:6" ht="38.25" x14ac:dyDescent="0.2">
      <c r="A13" s="309"/>
      <c r="B13" s="141" t="s">
        <v>313</v>
      </c>
      <c r="C13" s="113"/>
      <c r="D13" s="322"/>
      <c r="E13" s="60"/>
      <c r="F13" s="62"/>
    </row>
    <row r="14" spans="1:6" x14ac:dyDescent="0.2">
      <c r="A14" s="309"/>
      <c r="B14" s="105" t="s">
        <v>179</v>
      </c>
      <c r="C14" s="102">
        <v>1000000000</v>
      </c>
      <c r="D14" s="102"/>
      <c r="E14" s="60"/>
      <c r="F14" s="114"/>
    </row>
    <row r="15" spans="1:6" x14ac:dyDescent="0.2">
      <c r="A15" s="309"/>
      <c r="B15" s="105" t="s">
        <v>180</v>
      </c>
      <c r="C15" s="102">
        <v>1000000000</v>
      </c>
      <c r="D15" s="102"/>
      <c r="E15" s="60"/>
      <c r="F15" s="114"/>
    </row>
    <row r="16" spans="1:6" x14ac:dyDescent="0.2">
      <c r="A16" s="309"/>
      <c r="B16" s="105" t="s">
        <v>181</v>
      </c>
      <c r="C16" s="102">
        <v>2000000000</v>
      </c>
      <c r="D16" s="102"/>
      <c r="E16" s="60"/>
      <c r="F16" s="115"/>
    </row>
    <row r="17" spans="1:6" ht="38.25" x14ac:dyDescent="0.2">
      <c r="A17" s="116"/>
      <c r="B17" s="141" t="s">
        <v>312</v>
      </c>
      <c r="C17" s="113"/>
      <c r="D17" s="102"/>
      <c r="E17" s="60"/>
      <c r="F17" s="115"/>
    </row>
    <row r="18" spans="1:6" x14ac:dyDescent="0.2">
      <c r="A18" s="116"/>
      <c r="B18" s="105" t="s">
        <v>179</v>
      </c>
      <c r="C18" s="102">
        <v>200000000</v>
      </c>
      <c r="D18" s="102"/>
      <c r="E18" s="60"/>
      <c r="F18" s="115"/>
    </row>
    <row r="19" spans="1:6" x14ac:dyDescent="0.2">
      <c r="A19" s="116"/>
      <c r="B19" s="105" t="s">
        <v>180</v>
      </c>
      <c r="C19" s="102">
        <v>200000000</v>
      </c>
      <c r="D19" s="102"/>
      <c r="E19" s="60"/>
      <c r="F19" s="115"/>
    </row>
    <row r="20" spans="1:6" x14ac:dyDescent="0.2">
      <c r="A20" s="116"/>
      <c r="B20" s="105" t="s">
        <v>181</v>
      </c>
      <c r="C20" s="102">
        <v>400000000</v>
      </c>
      <c r="D20" s="102"/>
      <c r="E20" s="60"/>
      <c r="F20" s="115"/>
    </row>
    <row r="21" spans="1:6" x14ac:dyDescent="0.2">
      <c r="A21" s="103" t="s">
        <v>581</v>
      </c>
      <c r="B21" s="106" t="s">
        <v>182</v>
      </c>
      <c r="C21" s="373" t="s">
        <v>582</v>
      </c>
      <c r="D21" s="372"/>
      <c r="E21" s="62"/>
      <c r="F21" s="62"/>
    </row>
    <row r="22" spans="1:6" ht="15.75" customHeight="1" x14ac:dyDescent="0.2">
      <c r="A22" s="104"/>
      <c r="B22" s="106" t="s">
        <v>183</v>
      </c>
      <c r="C22" s="373"/>
      <c r="D22" s="372"/>
      <c r="E22" s="62"/>
      <c r="F22" s="62"/>
    </row>
    <row r="23" spans="1:6" ht="15.75" customHeight="1" x14ac:dyDescent="0.2">
      <c r="A23" s="104"/>
      <c r="B23" s="106" t="s">
        <v>184</v>
      </c>
      <c r="C23" s="373"/>
      <c r="D23" s="372"/>
      <c r="E23" s="62"/>
      <c r="F23" s="113"/>
    </row>
    <row r="24" spans="1:6" ht="15.75" customHeight="1" x14ac:dyDescent="0.2">
      <c r="A24" s="54"/>
      <c r="B24" s="106" t="s">
        <v>185</v>
      </c>
      <c r="C24" s="373"/>
      <c r="D24" s="372"/>
      <c r="E24" s="62"/>
      <c r="F24" s="62"/>
    </row>
    <row r="25" spans="1:6" ht="15.75" customHeight="1" x14ac:dyDescent="0.2">
      <c r="A25" s="54"/>
      <c r="B25" s="106" t="s">
        <v>186</v>
      </c>
      <c r="C25" s="373"/>
      <c r="D25" s="372"/>
      <c r="E25" s="62"/>
      <c r="F25" s="62"/>
    </row>
    <row r="26" spans="1:6" ht="15.75" customHeight="1" x14ac:dyDescent="0.2">
      <c r="A26" s="54"/>
      <c r="B26" s="62" t="s">
        <v>187</v>
      </c>
      <c r="C26" s="102" t="s">
        <v>188</v>
      </c>
      <c r="D26" s="102"/>
      <c r="E26" s="62"/>
      <c r="F26" s="62"/>
    </row>
    <row r="27" spans="1:6" ht="39" customHeight="1" x14ac:dyDescent="0.2">
      <c r="A27" s="54"/>
      <c r="B27" s="106" t="s">
        <v>308</v>
      </c>
      <c r="C27" s="103" t="s">
        <v>189</v>
      </c>
      <c r="D27" s="103"/>
      <c r="E27" s="62"/>
      <c r="F27" s="62"/>
    </row>
    <row r="28" spans="1:6" ht="42" customHeight="1" x14ac:dyDescent="0.2">
      <c r="A28" s="54"/>
      <c r="B28" s="106" t="s">
        <v>309</v>
      </c>
      <c r="C28" s="103" t="s">
        <v>188</v>
      </c>
      <c r="D28" s="103"/>
      <c r="E28" s="62"/>
      <c r="F28" s="62"/>
    </row>
    <row r="29" spans="1:6" ht="15.75" customHeight="1" x14ac:dyDescent="0.2">
      <c r="A29" s="54"/>
      <c r="B29" s="62" t="s">
        <v>190</v>
      </c>
      <c r="C29" s="103" t="s">
        <v>188</v>
      </c>
      <c r="D29" s="103"/>
      <c r="E29" s="62"/>
      <c r="F29" s="62"/>
    </row>
    <row r="30" spans="1:6" ht="15.75" customHeight="1" x14ac:dyDescent="0.2">
      <c r="A30" s="54"/>
      <c r="B30" s="62" t="s">
        <v>191</v>
      </c>
      <c r="C30" s="104" t="s">
        <v>189</v>
      </c>
      <c r="D30" s="103"/>
      <c r="E30" s="62"/>
      <c r="F30" s="62"/>
    </row>
    <row r="31" spans="1:6" ht="15.75" customHeight="1" x14ac:dyDescent="0.2">
      <c r="A31" s="54"/>
      <c r="B31" s="106" t="s">
        <v>304</v>
      </c>
      <c r="C31" s="104" t="s">
        <v>189</v>
      </c>
      <c r="D31" s="103"/>
      <c r="E31" s="62"/>
      <c r="F31" s="62"/>
    </row>
    <row r="32" spans="1:6" ht="15.75" customHeight="1" x14ac:dyDescent="0.2">
      <c r="A32" s="54"/>
      <c r="B32" s="63" t="s">
        <v>388</v>
      </c>
      <c r="C32" s="104" t="s">
        <v>188</v>
      </c>
      <c r="D32" s="104"/>
      <c r="E32" s="62"/>
      <c r="F32" s="62"/>
    </row>
    <row r="33" spans="1:6" ht="15.75" customHeight="1" x14ac:dyDescent="0.2">
      <c r="A33" s="54"/>
      <c r="B33" s="107"/>
      <c r="C33" s="108"/>
      <c r="D33" s="108" t="s">
        <v>204</v>
      </c>
      <c r="E33" s="107"/>
      <c r="F33" s="107"/>
    </row>
    <row r="34" spans="1:6" ht="15" customHeight="1" x14ac:dyDescent="0.2">
      <c r="A34" s="374"/>
      <c r="B34" s="374"/>
      <c r="C34" s="374"/>
      <c r="D34" s="78" t="s">
        <v>9</v>
      </c>
      <c r="E34" s="375"/>
      <c r="F34" s="375"/>
    </row>
    <row r="35" spans="1:6" ht="15" customHeight="1" x14ac:dyDescent="0.2">
      <c r="A35" s="374"/>
      <c r="B35" s="374"/>
      <c r="C35" s="374"/>
      <c r="D35" s="78" t="s">
        <v>13</v>
      </c>
      <c r="E35" s="109"/>
      <c r="F35" s="110"/>
    </row>
    <row r="36" spans="1:6" ht="15" customHeight="1" x14ac:dyDescent="0.2">
      <c r="A36" s="374"/>
      <c r="B36" s="374"/>
      <c r="C36" s="374"/>
      <c r="D36" s="78" t="s">
        <v>12</v>
      </c>
      <c r="E36" s="375"/>
      <c r="F36" s="375"/>
    </row>
    <row r="37" spans="1:6" ht="23.25" customHeight="1" x14ac:dyDescent="0.2">
      <c r="A37" s="231" t="s">
        <v>126</v>
      </c>
      <c r="B37" s="231"/>
      <c r="C37" s="231"/>
      <c r="D37" s="231"/>
      <c r="E37" s="231"/>
      <c r="F37" s="231"/>
    </row>
    <row r="38" spans="1:6" ht="120" customHeight="1" x14ac:dyDescent="0.2">
      <c r="A38" s="376" t="s">
        <v>266</v>
      </c>
      <c r="B38" s="376"/>
      <c r="C38" s="376"/>
      <c r="D38" s="376"/>
      <c r="E38" s="376"/>
      <c r="F38" s="376"/>
    </row>
    <row r="39" spans="1:6" ht="30" customHeight="1" x14ac:dyDescent="0.2">
      <c r="A39" s="294" t="s">
        <v>389</v>
      </c>
      <c r="B39" s="294"/>
      <c r="C39" s="294"/>
      <c r="D39" s="294"/>
      <c r="E39" s="294"/>
      <c r="F39" s="294"/>
    </row>
    <row r="40" spans="1:6" ht="30" customHeight="1" x14ac:dyDescent="0.2">
      <c r="A40" s="294" t="s">
        <v>390</v>
      </c>
      <c r="B40" s="294"/>
      <c r="C40" s="294"/>
      <c r="D40" s="294"/>
      <c r="E40" s="294"/>
      <c r="F40" s="294"/>
    </row>
    <row r="41" spans="1:6" ht="30" customHeight="1" x14ac:dyDescent="0.2">
      <c r="A41" s="294" t="s">
        <v>101</v>
      </c>
      <c r="B41" s="294"/>
      <c r="C41" s="294"/>
      <c r="D41" s="294"/>
      <c r="E41" s="294"/>
      <c r="F41" s="294"/>
    </row>
    <row r="42" spans="1:6" ht="54.95" customHeight="1" x14ac:dyDescent="0.2">
      <c r="A42" s="294" t="s">
        <v>826</v>
      </c>
      <c r="B42" s="294"/>
      <c r="C42" s="294"/>
      <c r="D42" s="294"/>
      <c r="E42" s="294"/>
      <c r="F42" s="294"/>
    </row>
    <row r="43" spans="1:6" x14ac:dyDescent="0.2">
      <c r="A43" s="294" t="s">
        <v>391</v>
      </c>
      <c r="B43" s="294"/>
      <c r="C43" s="294"/>
      <c r="D43" s="294"/>
      <c r="E43" s="294"/>
      <c r="F43" s="294"/>
    </row>
    <row r="44" spans="1:6" ht="66.599999999999994" customHeight="1" x14ac:dyDescent="0.2">
      <c r="A44" s="346" t="s">
        <v>392</v>
      </c>
      <c r="B44" s="346"/>
      <c r="C44" s="346"/>
      <c r="D44" s="346"/>
      <c r="E44" s="346"/>
      <c r="F44" s="346"/>
    </row>
    <row r="45" spans="1:6" ht="45.75" customHeight="1" x14ac:dyDescent="0.2">
      <c r="A45" s="346" t="s">
        <v>393</v>
      </c>
      <c r="B45" s="346"/>
      <c r="C45" s="346"/>
      <c r="D45" s="346"/>
      <c r="E45" s="346"/>
      <c r="F45" s="346"/>
    </row>
    <row r="46" spans="1:6" ht="43.5" customHeight="1" x14ac:dyDescent="0.2">
      <c r="A46" s="346" t="s">
        <v>394</v>
      </c>
      <c r="B46" s="346"/>
      <c r="C46" s="346"/>
      <c r="D46" s="346"/>
      <c r="E46" s="346"/>
      <c r="F46" s="346"/>
    </row>
    <row r="47" spans="1:6" ht="44.25" customHeight="1" x14ac:dyDescent="0.2">
      <c r="A47" s="346" t="s">
        <v>267</v>
      </c>
      <c r="B47" s="346"/>
      <c r="C47" s="346"/>
      <c r="D47" s="346"/>
      <c r="E47" s="346"/>
      <c r="F47" s="346"/>
    </row>
    <row r="48" spans="1:6" ht="44.25" customHeight="1" x14ac:dyDescent="0.2">
      <c r="A48" s="294" t="s">
        <v>395</v>
      </c>
      <c r="B48" s="294"/>
      <c r="C48" s="294"/>
      <c r="D48" s="294"/>
      <c r="E48" s="294"/>
      <c r="F48" s="294"/>
    </row>
    <row r="49" spans="1:6" ht="37.5" customHeight="1" x14ac:dyDescent="0.2">
      <c r="A49" s="294" t="s">
        <v>396</v>
      </c>
      <c r="B49" s="294"/>
      <c r="C49" s="294"/>
      <c r="D49" s="294"/>
      <c r="E49" s="294"/>
      <c r="F49" s="294"/>
    </row>
    <row r="50" spans="1:6" ht="49.5" customHeight="1" x14ac:dyDescent="0.2">
      <c r="A50" s="294" t="s">
        <v>397</v>
      </c>
      <c r="B50" s="294"/>
      <c r="C50" s="294"/>
      <c r="D50" s="294"/>
      <c r="E50" s="294"/>
      <c r="F50" s="294"/>
    </row>
    <row r="51" spans="1:6" ht="43.5" customHeight="1" x14ac:dyDescent="0.2">
      <c r="A51" s="294" t="s">
        <v>268</v>
      </c>
      <c r="B51" s="294"/>
      <c r="C51" s="294"/>
      <c r="D51" s="294"/>
      <c r="E51" s="294"/>
      <c r="F51" s="294"/>
    </row>
    <row r="52" spans="1:6" ht="65.45" customHeight="1" x14ac:dyDescent="0.2">
      <c r="A52" s="346" t="s">
        <v>269</v>
      </c>
      <c r="B52" s="346"/>
      <c r="C52" s="346"/>
      <c r="D52" s="346"/>
      <c r="E52" s="346"/>
      <c r="F52" s="346"/>
    </row>
    <row r="53" spans="1:6" ht="35.25" customHeight="1" x14ac:dyDescent="0.2">
      <c r="A53" s="346" t="s">
        <v>387</v>
      </c>
      <c r="B53" s="346"/>
      <c r="C53" s="346"/>
      <c r="D53" s="346"/>
      <c r="E53" s="346"/>
      <c r="F53" s="346"/>
    </row>
    <row r="54" spans="1:6" ht="30" customHeight="1" x14ac:dyDescent="0.2">
      <c r="A54" s="346" t="s">
        <v>270</v>
      </c>
      <c r="B54" s="346"/>
      <c r="C54" s="346"/>
      <c r="D54" s="346"/>
      <c r="E54" s="346"/>
      <c r="F54" s="346"/>
    </row>
    <row r="55" spans="1:6" ht="33" customHeight="1" x14ac:dyDescent="0.2">
      <c r="A55" s="346" t="s">
        <v>271</v>
      </c>
      <c r="B55" s="346"/>
      <c r="C55" s="346"/>
      <c r="D55" s="346"/>
      <c r="E55" s="346"/>
      <c r="F55" s="346"/>
    </row>
    <row r="56" spans="1:6" ht="58.5" customHeight="1" x14ac:dyDescent="0.2">
      <c r="A56" s="294" t="s">
        <v>272</v>
      </c>
      <c r="B56" s="294"/>
      <c r="C56" s="294"/>
      <c r="D56" s="294"/>
      <c r="E56" s="294"/>
      <c r="F56" s="294"/>
    </row>
    <row r="57" spans="1:6" ht="28.5" customHeight="1" x14ac:dyDescent="0.2">
      <c r="A57" s="294" t="s">
        <v>273</v>
      </c>
      <c r="B57" s="294"/>
      <c r="C57" s="294"/>
      <c r="D57" s="294"/>
      <c r="E57" s="294"/>
      <c r="F57" s="294"/>
    </row>
    <row r="58" spans="1:6" ht="29.25" customHeight="1" x14ac:dyDescent="0.2">
      <c r="A58" s="295" t="s">
        <v>274</v>
      </c>
      <c r="B58" s="295"/>
      <c r="C58" s="295"/>
      <c r="D58" s="295"/>
      <c r="E58" s="295"/>
      <c r="F58" s="295"/>
    </row>
    <row r="59" spans="1:6" ht="66" customHeight="1" x14ac:dyDescent="0.2">
      <c r="A59" s="376" t="s">
        <v>398</v>
      </c>
      <c r="B59" s="376"/>
      <c r="C59" s="376"/>
      <c r="D59" s="376"/>
      <c r="E59" s="376"/>
      <c r="F59" s="376"/>
    </row>
    <row r="60" spans="1:6" ht="49.5" customHeight="1" x14ac:dyDescent="0.2">
      <c r="A60" s="294" t="s">
        <v>275</v>
      </c>
      <c r="B60" s="294"/>
      <c r="C60" s="294"/>
      <c r="D60" s="294"/>
      <c r="E60" s="294"/>
      <c r="F60" s="294"/>
    </row>
    <row r="61" spans="1:6" ht="55.5" customHeight="1" x14ac:dyDescent="0.2">
      <c r="A61" s="294" t="s">
        <v>276</v>
      </c>
      <c r="B61" s="294"/>
      <c r="C61" s="294"/>
      <c r="D61" s="294"/>
      <c r="E61" s="294"/>
      <c r="F61" s="294"/>
    </row>
    <row r="62" spans="1:6" ht="55.5" customHeight="1" x14ac:dyDescent="0.2">
      <c r="A62" s="294" t="s">
        <v>399</v>
      </c>
      <c r="B62" s="294"/>
      <c r="C62" s="294"/>
      <c r="D62" s="294"/>
      <c r="E62" s="294"/>
      <c r="F62" s="294"/>
    </row>
    <row r="63" spans="1:6" x14ac:dyDescent="0.2">
      <c r="A63" s="346" t="s">
        <v>400</v>
      </c>
      <c r="B63" s="346"/>
      <c r="C63" s="346"/>
      <c r="D63" s="346"/>
      <c r="E63" s="346"/>
      <c r="F63" s="346"/>
    </row>
    <row r="64" spans="1:6" ht="28.5" customHeight="1" x14ac:dyDescent="0.2">
      <c r="A64" s="294" t="s">
        <v>277</v>
      </c>
      <c r="B64" s="294"/>
      <c r="C64" s="294"/>
      <c r="D64" s="294"/>
      <c r="E64" s="294"/>
      <c r="F64" s="294"/>
    </row>
    <row r="65" spans="1:7" ht="28.5" customHeight="1" x14ac:dyDescent="0.2">
      <c r="A65" s="294" t="s">
        <v>278</v>
      </c>
      <c r="B65" s="294"/>
      <c r="C65" s="294"/>
      <c r="D65" s="294"/>
      <c r="E65" s="294"/>
      <c r="F65" s="294"/>
    </row>
    <row r="66" spans="1:7" ht="34.5" customHeight="1" x14ac:dyDescent="0.2">
      <c r="A66" s="294" t="s">
        <v>279</v>
      </c>
      <c r="B66" s="294"/>
      <c r="C66" s="294"/>
      <c r="D66" s="294"/>
      <c r="E66" s="294"/>
      <c r="F66" s="294"/>
    </row>
    <row r="67" spans="1:7" ht="40.5" customHeight="1" x14ac:dyDescent="0.2">
      <c r="A67" s="294" t="s">
        <v>325</v>
      </c>
      <c r="B67" s="294"/>
      <c r="C67" s="294"/>
      <c r="D67" s="294"/>
      <c r="E67" s="294"/>
      <c r="F67" s="294"/>
    </row>
    <row r="68" spans="1:7" x14ac:dyDescent="0.2">
      <c r="A68" s="294" t="s">
        <v>280</v>
      </c>
      <c r="B68" s="294"/>
      <c r="C68" s="294"/>
      <c r="D68" s="294"/>
      <c r="E68" s="294"/>
      <c r="F68" s="294"/>
    </row>
    <row r="69" spans="1:7" ht="28.5" customHeight="1" x14ac:dyDescent="0.2">
      <c r="A69" s="294" t="s">
        <v>281</v>
      </c>
      <c r="B69" s="294"/>
      <c r="C69" s="294"/>
      <c r="D69" s="294"/>
      <c r="E69" s="294"/>
      <c r="F69" s="294"/>
    </row>
    <row r="70" spans="1:7" ht="33" customHeight="1" x14ac:dyDescent="0.2">
      <c r="A70" s="294" t="s">
        <v>282</v>
      </c>
      <c r="B70" s="294"/>
      <c r="C70" s="294"/>
      <c r="D70" s="294"/>
      <c r="E70" s="294"/>
      <c r="F70" s="294"/>
    </row>
    <row r="71" spans="1:7" ht="34.5" customHeight="1" x14ac:dyDescent="0.2">
      <c r="A71" s="294" t="s">
        <v>283</v>
      </c>
      <c r="B71" s="294"/>
      <c r="C71" s="294"/>
      <c r="D71" s="294"/>
      <c r="E71" s="294"/>
      <c r="F71" s="294"/>
    </row>
    <row r="72" spans="1:7" ht="47.25" customHeight="1" x14ac:dyDescent="0.2">
      <c r="A72" s="294" t="s">
        <v>284</v>
      </c>
      <c r="B72" s="294"/>
      <c r="C72" s="294"/>
      <c r="D72" s="294"/>
      <c r="E72" s="294"/>
      <c r="F72" s="294"/>
    </row>
    <row r="73" spans="1:7" s="71" customFormat="1" ht="14.25" x14ac:dyDescent="0.2">
      <c r="A73" s="377" t="s">
        <v>401</v>
      </c>
      <c r="B73" s="378"/>
      <c r="C73" s="378"/>
      <c r="D73" s="378"/>
      <c r="E73" s="378"/>
      <c r="F73" s="379"/>
    </row>
    <row r="74" spans="1:7" s="71" customFormat="1" ht="48" customHeight="1" x14ac:dyDescent="0.2">
      <c r="A74" s="295" t="s">
        <v>285</v>
      </c>
      <c r="B74" s="295"/>
      <c r="C74" s="295"/>
      <c r="D74" s="295"/>
      <c r="E74" s="295"/>
      <c r="F74" s="295"/>
    </row>
    <row r="75" spans="1:7" s="71" customFormat="1" ht="48" customHeight="1" x14ac:dyDescent="0.2">
      <c r="A75" s="294" t="s">
        <v>286</v>
      </c>
      <c r="B75" s="294"/>
      <c r="C75" s="294"/>
      <c r="D75" s="294"/>
      <c r="E75" s="294"/>
      <c r="F75" s="294"/>
    </row>
    <row r="76" spans="1:7" s="71" customFormat="1" ht="37.5" customHeight="1" x14ac:dyDescent="0.2">
      <c r="A76" s="295" t="s">
        <v>192</v>
      </c>
      <c r="B76" s="294"/>
      <c r="C76" s="294"/>
      <c r="D76" s="294"/>
      <c r="E76" s="294"/>
      <c r="F76" s="294"/>
    </row>
    <row r="77" spans="1:7" s="71" customFormat="1" ht="37.5" customHeight="1" x14ac:dyDescent="0.2">
      <c r="A77" s="380" t="s">
        <v>819</v>
      </c>
      <c r="B77" s="381"/>
      <c r="C77" s="381"/>
      <c r="D77" s="381"/>
      <c r="E77" s="381"/>
      <c r="F77" s="382"/>
      <c r="G77" s="197" t="s">
        <v>204</v>
      </c>
    </row>
    <row r="78" spans="1:7" ht="54.75" customHeight="1" x14ac:dyDescent="0.2">
      <c r="A78" s="294" t="s">
        <v>287</v>
      </c>
      <c r="B78" s="294"/>
      <c r="C78" s="294"/>
      <c r="D78" s="294"/>
      <c r="E78" s="294"/>
      <c r="F78" s="294"/>
    </row>
    <row r="79" spans="1:7" s="52" customFormat="1" ht="26.25" customHeight="1" x14ac:dyDescent="0.2">
      <c r="A79" s="231" t="s">
        <v>110</v>
      </c>
      <c r="B79" s="231"/>
      <c r="C79" s="231"/>
      <c r="D79" s="231"/>
      <c r="E79" s="231"/>
      <c r="F79" s="231"/>
    </row>
    <row r="80" spans="1:7" s="52" customFormat="1" ht="21" customHeight="1" x14ac:dyDescent="0.2">
      <c r="A80" s="318" t="s">
        <v>193</v>
      </c>
      <c r="B80" s="318"/>
      <c r="C80" s="318"/>
      <c r="D80" s="318"/>
      <c r="E80" s="318"/>
      <c r="F80" s="318"/>
    </row>
    <row r="81" spans="1:6" ht="23.25" customHeight="1" x14ac:dyDescent="0.2">
      <c r="A81" s="267" t="s">
        <v>55</v>
      </c>
      <c r="B81" s="267"/>
      <c r="C81" s="267"/>
      <c r="D81" s="267"/>
      <c r="E81" s="267"/>
      <c r="F81" s="267"/>
    </row>
    <row r="82" spans="1:6" ht="22.5" customHeight="1" x14ac:dyDescent="0.2">
      <c r="A82" s="354" t="s">
        <v>111</v>
      </c>
      <c r="B82" s="354"/>
      <c r="C82" s="354"/>
      <c r="D82" s="354"/>
      <c r="E82" s="354"/>
      <c r="F82" s="354"/>
    </row>
  </sheetData>
  <mergeCells count="63">
    <mergeCell ref="A74:F74"/>
    <mergeCell ref="A75:F75"/>
    <mergeCell ref="A73:F73"/>
    <mergeCell ref="A68:F68"/>
    <mergeCell ref="A82:F82"/>
    <mergeCell ref="A76:F76"/>
    <mergeCell ref="A79:F79"/>
    <mergeCell ref="A80:F80"/>
    <mergeCell ref="A81:F81"/>
    <mergeCell ref="A78:F78"/>
    <mergeCell ref="A77:F77"/>
    <mergeCell ref="A69:F69"/>
    <mergeCell ref="A70:F70"/>
    <mergeCell ref="A71:F71"/>
    <mergeCell ref="A67:F67"/>
    <mergeCell ref="A72:F72"/>
    <mergeCell ref="A45:F45"/>
    <mergeCell ref="A46:F46"/>
    <mergeCell ref="A51:F51"/>
    <mergeCell ref="A52:F52"/>
    <mergeCell ref="A60:F60"/>
    <mergeCell ref="A53:F53"/>
    <mergeCell ref="A55:F55"/>
    <mergeCell ref="A56:F56"/>
    <mergeCell ref="A57:F57"/>
    <mergeCell ref="A58:F58"/>
    <mergeCell ref="A59:F59"/>
    <mergeCell ref="A54:F54"/>
    <mergeCell ref="A63:F63"/>
    <mergeCell ref="A65:F65"/>
    <mergeCell ref="A66:F66"/>
    <mergeCell ref="A47:F47"/>
    <mergeCell ref="A48:F48"/>
    <mergeCell ref="A49:F49"/>
    <mergeCell ref="A50:F50"/>
    <mergeCell ref="A61:F61"/>
    <mergeCell ref="A62:F62"/>
    <mergeCell ref="A64:F64"/>
    <mergeCell ref="D12:D13"/>
    <mergeCell ref="A12:A16"/>
    <mergeCell ref="D21:D25"/>
    <mergeCell ref="C21:C25"/>
    <mergeCell ref="A44:F44"/>
    <mergeCell ref="A34:C36"/>
    <mergeCell ref="E34:F34"/>
    <mergeCell ref="E36:F36"/>
    <mergeCell ref="A37:F37"/>
    <mergeCell ref="A38:F38"/>
    <mergeCell ref="A39:F39"/>
    <mergeCell ref="A42:F42"/>
    <mergeCell ref="A40:F40"/>
    <mergeCell ref="A43:F43"/>
    <mergeCell ref="A41:F41"/>
    <mergeCell ref="A10:F10"/>
    <mergeCell ref="B7:F7"/>
    <mergeCell ref="B8:F8"/>
    <mergeCell ref="A9:F9"/>
    <mergeCell ref="B6:F6"/>
    <mergeCell ref="A1:F1"/>
    <mergeCell ref="B2:F2"/>
    <mergeCell ref="B3:F3"/>
    <mergeCell ref="B4:F4"/>
    <mergeCell ref="B5:F5"/>
  </mergeCells>
  <pageMargins left="0.43307086614173229" right="0.19685039370078741" top="0.51181102362204722" bottom="0.59055118110236227" header="0.43307086614173229" footer="0.31496062992125984"/>
  <pageSetup paperSize="281" scale="50" orientation="portrait" r:id="rId1"/>
  <headerFooter>
    <oddFooter>&amp;C&amp;"arial unicode ms western,Regular"&amp;6 Liberty Seguros - Documento con información Interna_x000D_&amp;1#&amp;"Aptos"&amp;10&amp;K000000 DOCUMENTO DE USO INTERNO</oddFooter>
    <evenFooter>&amp;C&amp;"arial unicode ms western,Regular"&amp;6 Liberty Seguros - Documento con información Interna</evenFooter>
    <firstFooter>&amp;C&amp;"arial unicode ms western,Regular"&amp;6 Liberty Seguros - Documento con información Interna</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15"/>
  <sheetViews>
    <sheetView workbookViewId="0">
      <selection activeCell="B13" sqref="B13"/>
    </sheetView>
  </sheetViews>
  <sheetFormatPr baseColWidth="10" defaultRowHeight="12.75" x14ac:dyDescent="0.2"/>
  <cols>
    <col min="1" max="1" width="16.28515625" style="143" customWidth="1"/>
    <col min="2" max="2" width="29.5703125" style="143" customWidth="1"/>
    <col min="3" max="3" width="13.28515625" style="155" customWidth="1"/>
    <col min="4" max="16384" width="11.42578125" style="143"/>
  </cols>
  <sheetData>
    <row r="2" spans="1:9" x14ac:dyDescent="0.2">
      <c r="A2" s="304" t="s">
        <v>549</v>
      </c>
      <c r="B2" s="304"/>
      <c r="C2" s="304"/>
    </row>
    <row r="3" spans="1:9" ht="20.25" customHeight="1" x14ac:dyDescent="0.2">
      <c r="A3" s="383" t="s">
        <v>550</v>
      </c>
      <c r="B3" s="383"/>
      <c r="C3" s="383"/>
      <c r="D3" s="156"/>
      <c r="E3" s="156"/>
      <c r="F3" s="156"/>
      <c r="G3" s="156"/>
      <c r="H3" s="156"/>
      <c r="I3" s="156"/>
    </row>
    <row r="4" spans="1:9" ht="26.25" thickBot="1" x14ac:dyDescent="0.25">
      <c r="A4" s="384" t="s">
        <v>551</v>
      </c>
      <c r="B4" s="385"/>
      <c r="C4" s="157" t="s">
        <v>402</v>
      </c>
    </row>
    <row r="5" spans="1:9" x14ac:dyDescent="0.2">
      <c r="A5" s="386">
        <v>1</v>
      </c>
      <c r="B5" s="158" t="s">
        <v>403</v>
      </c>
      <c r="C5" s="389">
        <v>2600000</v>
      </c>
    </row>
    <row r="6" spans="1:9" x14ac:dyDescent="0.2">
      <c r="A6" s="387"/>
      <c r="B6" s="159" t="s">
        <v>404</v>
      </c>
      <c r="C6" s="390"/>
    </row>
    <row r="7" spans="1:9" x14ac:dyDescent="0.2">
      <c r="A7" s="387"/>
      <c r="B7" s="159" t="s">
        <v>405</v>
      </c>
      <c r="C7" s="390"/>
    </row>
    <row r="8" spans="1:9" x14ac:dyDescent="0.2">
      <c r="A8" s="387"/>
      <c r="B8" s="159" t="s">
        <v>406</v>
      </c>
      <c r="C8" s="390"/>
    </row>
    <row r="9" spans="1:9" x14ac:dyDescent="0.2">
      <c r="A9" s="387"/>
      <c r="B9" s="159" t="s">
        <v>407</v>
      </c>
      <c r="C9" s="390"/>
    </row>
    <row r="10" spans="1:9" x14ac:dyDescent="0.2">
      <c r="A10" s="387"/>
      <c r="B10" s="159" t="s">
        <v>408</v>
      </c>
      <c r="C10" s="390"/>
    </row>
    <row r="11" spans="1:9" x14ac:dyDescent="0.2">
      <c r="A11" s="387"/>
      <c r="B11" s="159" t="s">
        <v>409</v>
      </c>
      <c r="C11" s="390"/>
    </row>
    <row r="12" spans="1:9" ht="13.5" thickBot="1" x14ac:dyDescent="0.25">
      <c r="A12" s="388"/>
      <c r="B12" s="160" t="s">
        <v>410</v>
      </c>
      <c r="C12" s="391"/>
    </row>
    <row r="13" spans="1:9" x14ac:dyDescent="0.2">
      <c r="A13" s="386">
        <f>A5+1</f>
        <v>2</v>
      </c>
      <c r="B13" s="158" t="s">
        <v>411</v>
      </c>
      <c r="C13" s="389">
        <v>2600000</v>
      </c>
    </row>
    <row r="14" spans="1:9" x14ac:dyDescent="0.2">
      <c r="A14" s="387"/>
      <c r="B14" s="159" t="s">
        <v>404</v>
      </c>
      <c r="C14" s="390"/>
    </row>
    <row r="15" spans="1:9" x14ac:dyDescent="0.2">
      <c r="A15" s="387"/>
      <c r="B15" s="159" t="s">
        <v>405</v>
      </c>
      <c r="C15" s="390"/>
    </row>
    <row r="16" spans="1:9" x14ac:dyDescent="0.2">
      <c r="A16" s="387"/>
      <c r="B16" s="159" t="s">
        <v>412</v>
      </c>
      <c r="C16" s="390"/>
    </row>
    <row r="17" spans="1:3" x14ac:dyDescent="0.2">
      <c r="A17" s="387"/>
      <c r="B17" s="159" t="s">
        <v>407</v>
      </c>
      <c r="C17" s="390"/>
    </row>
    <row r="18" spans="1:3" x14ac:dyDescent="0.2">
      <c r="A18" s="387"/>
      <c r="B18" s="159" t="s">
        <v>413</v>
      </c>
      <c r="C18" s="390"/>
    </row>
    <row r="19" spans="1:3" x14ac:dyDescent="0.2">
      <c r="A19" s="387"/>
      <c r="B19" s="159" t="s">
        <v>414</v>
      </c>
      <c r="C19" s="390"/>
    </row>
    <row r="20" spans="1:3" ht="13.5" thickBot="1" x14ac:dyDescent="0.25">
      <c r="A20" s="388"/>
      <c r="B20" s="160" t="s">
        <v>410</v>
      </c>
      <c r="C20" s="391"/>
    </row>
    <row r="21" spans="1:3" x14ac:dyDescent="0.2">
      <c r="A21" s="386">
        <f>A13+1</f>
        <v>3</v>
      </c>
      <c r="B21" s="158" t="s">
        <v>415</v>
      </c>
      <c r="C21" s="389">
        <v>3000000</v>
      </c>
    </row>
    <row r="22" spans="1:3" x14ac:dyDescent="0.2">
      <c r="A22" s="387"/>
      <c r="B22" s="159" t="s">
        <v>404</v>
      </c>
      <c r="C22" s="390"/>
    </row>
    <row r="23" spans="1:3" x14ac:dyDescent="0.2">
      <c r="A23" s="387"/>
      <c r="B23" s="159" t="s">
        <v>405</v>
      </c>
      <c r="C23" s="390"/>
    </row>
    <row r="24" spans="1:3" x14ac:dyDescent="0.2">
      <c r="A24" s="387"/>
      <c r="B24" s="159" t="s">
        <v>416</v>
      </c>
      <c r="C24" s="390"/>
    </row>
    <row r="25" spans="1:3" x14ac:dyDescent="0.2">
      <c r="A25" s="387"/>
      <c r="B25" s="159" t="s">
        <v>407</v>
      </c>
      <c r="C25" s="390"/>
    </row>
    <row r="26" spans="1:3" x14ac:dyDescent="0.2">
      <c r="A26" s="387"/>
      <c r="B26" s="159" t="s">
        <v>417</v>
      </c>
      <c r="C26" s="390"/>
    </row>
    <row r="27" spans="1:3" x14ac:dyDescent="0.2">
      <c r="A27" s="387"/>
      <c r="B27" s="159" t="s">
        <v>418</v>
      </c>
      <c r="C27" s="390"/>
    </row>
    <row r="28" spans="1:3" ht="13.5" thickBot="1" x14ac:dyDescent="0.25">
      <c r="A28" s="388"/>
      <c r="B28" s="160" t="s">
        <v>419</v>
      </c>
      <c r="C28" s="391"/>
    </row>
    <row r="29" spans="1:3" x14ac:dyDescent="0.2">
      <c r="A29" s="386">
        <v>4</v>
      </c>
      <c r="B29" s="158" t="s">
        <v>420</v>
      </c>
      <c r="C29" s="389">
        <v>1800000</v>
      </c>
    </row>
    <row r="30" spans="1:3" x14ac:dyDescent="0.2">
      <c r="A30" s="387"/>
      <c r="B30" s="159" t="s">
        <v>421</v>
      </c>
      <c r="C30" s="390"/>
    </row>
    <row r="31" spans="1:3" x14ac:dyDescent="0.2">
      <c r="A31" s="387"/>
      <c r="B31" s="159" t="s">
        <v>422</v>
      </c>
      <c r="C31" s="390"/>
    </row>
    <row r="32" spans="1:3" x14ac:dyDescent="0.2">
      <c r="A32" s="387"/>
      <c r="B32" s="159" t="s">
        <v>423</v>
      </c>
      <c r="C32" s="390"/>
    </row>
    <row r="33" spans="1:3" x14ac:dyDescent="0.2">
      <c r="A33" s="387"/>
      <c r="B33" s="159" t="s">
        <v>424</v>
      </c>
      <c r="C33" s="390"/>
    </row>
    <row r="34" spans="1:3" x14ac:dyDescent="0.2">
      <c r="A34" s="387"/>
      <c r="B34" s="159" t="s">
        <v>425</v>
      </c>
      <c r="C34" s="390"/>
    </row>
    <row r="35" spans="1:3" ht="13.5" thickBot="1" x14ac:dyDescent="0.25">
      <c r="A35" s="388"/>
      <c r="B35" s="160" t="s">
        <v>426</v>
      </c>
      <c r="C35" s="391"/>
    </row>
    <row r="36" spans="1:3" x14ac:dyDescent="0.2">
      <c r="A36" s="386">
        <v>5</v>
      </c>
      <c r="B36" s="158" t="s">
        <v>427</v>
      </c>
      <c r="C36" s="389">
        <v>1800000</v>
      </c>
    </row>
    <row r="37" spans="1:3" x14ac:dyDescent="0.2">
      <c r="A37" s="387"/>
      <c r="B37" s="159" t="s">
        <v>428</v>
      </c>
      <c r="C37" s="390"/>
    </row>
    <row r="38" spans="1:3" x14ac:dyDescent="0.2">
      <c r="A38" s="387"/>
      <c r="B38" s="159" t="s">
        <v>429</v>
      </c>
      <c r="C38" s="390"/>
    </row>
    <row r="39" spans="1:3" x14ac:dyDescent="0.2">
      <c r="A39" s="387"/>
      <c r="B39" s="159" t="s">
        <v>430</v>
      </c>
      <c r="C39" s="390"/>
    </row>
    <row r="40" spans="1:3" x14ac:dyDescent="0.2">
      <c r="A40" s="387"/>
      <c r="B40" s="159" t="s">
        <v>431</v>
      </c>
      <c r="C40" s="390"/>
    </row>
    <row r="41" spans="1:3" x14ac:dyDescent="0.2">
      <c r="A41" s="387"/>
      <c r="B41" s="159" t="s">
        <v>432</v>
      </c>
      <c r="C41" s="390"/>
    </row>
    <row r="42" spans="1:3" ht="13.5" thickBot="1" x14ac:dyDescent="0.25">
      <c r="A42" s="388"/>
      <c r="B42" s="160" t="s">
        <v>433</v>
      </c>
      <c r="C42" s="391"/>
    </row>
    <row r="43" spans="1:3" x14ac:dyDescent="0.2">
      <c r="A43" s="386">
        <v>6</v>
      </c>
      <c r="B43" s="158" t="s">
        <v>434</v>
      </c>
      <c r="C43" s="389">
        <v>3000000</v>
      </c>
    </row>
    <row r="44" spans="1:3" x14ac:dyDescent="0.2">
      <c r="A44" s="387"/>
      <c r="B44" s="159" t="s">
        <v>435</v>
      </c>
      <c r="C44" s="390"/>
    </row>
    <row r="45" spans="1:3" x14ac:dyDescent="0.2">
      <c r="A45" s="387"/>
      <c r="B45" s="159" t="s">
        <v>405</v>
      </c>
      <c r="C45" s="390"/>
    </row>
    <row r="46" spans="1:3" x14ac:dyDescent="0.2">
      <c r="A46" s="387"/>
      <c r="B46" s="159" t="s">
        <v>436</v>
      </c>
      <c r="C46" s="390"/>
    </row>
    <row r="47" spans="1:3" x14ac:dyDescent="0.2">
      <c r="A47" s="387"/>
      <c r="B47" s="159" t="s">
        <v>437</v>
      </c>
      <c r="C47" s="390"/>
    </row>
    <row r="48" spans="1:3" x14ac:dyDescent="0.2">
      <c r="A48" s="387"/>
      <c r="B48" s="159" t="s">
        <v>438</v>
      </c>
      <c r="C48" s="390"/>
    </row>
    <row r="49" spans="1:3" ht="13.5" thickBot="1" x14ac:dyDescent="0.25">
      <c r="A49" s="388"/>
      <c r="B49" s="160" t="s">
        <v>439</v>
      </c>
      <c r="C49" s="391"/>
    </row>
    <row r="50" spans="1:3" x14ac:dyDescent="0.2">
      <c r="A50" s="386">
        <v>7</v>
      </c>
      <c r="B50" s="158" t="s">
        <v>440</v>
      </c>
      <c r="C50" s="389">
        <v>2600000</v>
      </c>
    </row>
    <row r="51" spans="1:3" x14ac:dyDescent="0.2">
      <c r="A51" s="387"/>
      <c r="B51" s="159" t="s">
        <v>404</v>
      </c>
      <c r="C51" s="390"/>
    </row>
    <row r="52" spans="1:3" x14ac:dyDescent="0.2">
      <c r="A52" s="387"/>
      <c r="B52" s="159" t="s">
        <v>405</v>
      </c>
      <c r="C52" s="390"/>
    </row>
    <row r="53" spans="1:3" x14ac:dyDescent="0.2">
      <c r="A53" s="387"/>
      <c r="B53" s="159" t="s">
        <v>441</v>
      </c>
      <c r="C53" s="390"/>
    </row>
    <row r="54" spans="1:3" x14ac:dyDescent="0.2">
      <c r="A54" s="387"/>
      <c r="B54" s="159" t="s">
        <v>442</v>
      </c>
      <c r="C54" s="390"/>
    </row>
    <row r="55" spans="1:3" x14ac:dyDescent="0.2">
      <c r="A55" s="387"/>
      <c r="B55" s="159" t="s">
        <v>443</v>
      </c>
      <c r="C55" s="390"/>
    </row>
    <row r="56" spans="1:3" ht="13.5" thickBot="1" x14ac:dyDescent="0.25">
      <c r="A56" s="388"/>
      <c r="B56" s="161" t="s">
        <v>444</v>
      </c>
      <c r="C56" s="391"/>
    </row>
    <row r="57" spans="1:3" x14ac:dyDescent="0.2">
      <c r="A57" s="386">
        <v>8</v>
      </c>
      <c r="B57" s="162" t="s">
        <v>445</v>
      </c>
      <c r="C57" s="389">
        <v>6400000</v>
      </c>
    </row>
    <row r="58" spans="1:3" x14ac:dyDescent="0.2">
      <c r="A58" s="387"/>
      <c r="B58" s="163" t="s">
        <v>446</v>
      </c>
      <c r="C58" s="390"/>
    </row>
    <row r="59" spans="1:3" x14ac:dyDescent="0.2">
      <c r="A59" s="387"/>
      <c r="B59" s="159" t="s">
        <v>447</v>
      </c>
      <c r="C59" s="390"/>
    </row>
    <row r="60" spans="1:3" x14ac:dyDescent="0.2">
      <c r="A60" s="387"/>
      <c r="B60" s="163" t="s">
        <v>448</v>
      </c>
      <c r="C60" s="390"/>
    </row>
    <row r="61" spans="1:3" x14ac:dyDescent="0.2">
      <c r="A61" s="387"/>
      <c r="B61" s="163" t="s">
        <v>449</v>
      </c>
      <c r="C61" s="390"/>
    </row>
    <row r="62" spans="1:3" x14ac:dyDescent="0.2">
      <c r="A62" s="387"/>
      <c r="B62" s="163" t="s">
        <v>450</v>
      </c>
      <c r="C62" s="390"/>
    </row>
    <row r="63" spans="1:3" x14ac:dyDescent="0.2">
      <c r="A63" s="387"/>
      <c r="B63" s="163" t="s">
        <v>451</v>
      </c>
      <c r="C63" s="390"/>
    </row>
    <row r="64" spans="1:3" ht="13.5" thickBot="1" x14ac:dyDescent="0.25">
      <c r="A64" s="388"/>
      <c r="B64" s="161" t="s">
        <v>444</v>
      </c>
      <c r="C64" s="391"/>
    </row>
    <row r="65" spans="1:3" x14ac:dyDescent="0.2">
      <c r="A65" s="386">
        <v>9</v>
      </c>
      <c r="B65" s="162" t="s">
        <v>452</v>
      </c>
      <c r="C65" s="389">
        <v>6700000</v>
      </c>
    </row>
    <row r="66" spans="1:3" x14ac:dyDescent="0.2">
      <c r="A66" s="387"/>
      <c r="B66" s="163" t="s">
        <v>453</v>
      </c>
      <c r="C66" s="390"/>
    </row>
    <row r="67" spans="1:3" x14ac:dyDescent="0.2">
      <c r="A67" s="387"/>
      <c r="B67" s="159" t="s">
        <v>447</v>
      </c>
      <c r="C67" s="390"/>
    </row>
    <row r="68" spans="1:3" x14ac:dyDescent="0.2">
      <c r="A68" s="387"/>
      <c r="B68" s="163" t="s">
        <v>454</v>
      </c>
      <c r="C68" s="390"/>
    </row>
    <row r="69" spans="1:3" x14ac:dyDescent="0.2">
      <c r="A69" s="387"/>
      <c r="B69" s="163" t="s">
        <v>449</v>
      </c>
      <c r="C69" s="390"/>
    </row>
    <row r="70" spans="1:3" x14ac:dyDescent="0.2">
      <c r="A70" s="387"/>
      <c r="B70" s="163" t="s">
        <v>455</v>
      </c>
      <c r="C70" s="390"/>
    </row>
    <row r="71" spans="1:3" x14ac:dyDescent="0.2">
      <c r="A71" s="387"/>
      <c r="B71" s="164" t="s">
        <v>456</v>
      </c>
      <c r="C71" s="390"/>
    </row>
    <row r="72" spans="1:3" ht="13.5" thickBot="1" x14ac:dyDescent="0.25">
      <c r="A72" s="388"/>
      <c r="B72" s="161" t="s">
        <v>433</v>
      </c>
      <c r="C72" s="391"/>
    </row>
    <row r="73" spans="1:3" ht="12.75" customHeight="1" x14ac:dyDescent="0.2">
      <c r="A73" s="392">
        <v>10</v>
      </c>
      <c r="B73" s="165" t="s">
        <v>457</v>
      </c>
      <c r="C73" s="395">
        <v>10900000</v>
      </c>
    </row>
    <row r="74" spans="1:3" x14ac:dyDescent="0.2">
      <c r="A74" s="393"/>
      <c r="B74" s="164" t="s">
        <v>458</v>
      </c>
      <c r="C74" s="396"/>
    </row>
    <row r="75" spans="1:3" x14ac:dyDescent="0.2">
      <c r="A75" s="393"/>
      <c r="B75" s="159" t="s">
        <v>459</v>
      </c>
      <c r="C75" s="396"/>
    </row>
    <row r="76" spans="1:3" x14ac:dyDescent="0.2">
      <c r="A76" s="393"/>
      <c r="B76" s="164" t="s">
        <v>460</v>
      </c>
      <c r="C76" s="396"/>
    </row>
    <row r="77" spans="1:3" x14ac:dyDescent="0.2">
      <c r="A77" s="393"/>
      <c r="B77" s="164" t="s">
        <v>461</v>
      </c>
      <c r="C77" s="396"/>
    </row>
    <row r="78" spans="1:3" x14ac:dyDescent="0.2">
      <c r="A78" s="393"/>
      <c r="B78" s="164" t="s">
        <v>462</v>
      </c>
      <c r="C78" s="396"/>
    </row>
    <row r="79" spans="1:3" x14ac:dyDescent="0.2">
      <c r="A79" s="393"/>
      <c r="B79" s="166" t="s">
        <v>463</v>
      </c>
      <c r="C79" s="396"/>
    </row>
    <row r="80" spans="1:3" ht="13.5" thickBot="1" x14ac:dyDescent="0.25">
      <c r="A80" s="394"/>
      <c r="B80" s="167" t="s">
        <v>426</v>
      </c>
      <c r="C80" s="397"/>
    </row>
    <row r="81" spans="1:3" ht="12.75" customHeight="1" x14ac:dyDescent="0.2">
      <c r="A81" s="392">
        <v>11</v>
      </c>
      <c r="B81" s="168" t="s">
        <v>464</v>
      </c>
      <c r="C81" s="395">
        <v>10900000</v>
      </c>
    </row>
    <row r="82" spans="1:3" x14ac:dyDescent="0.2">
      <c r="A82" s="393"/>
      <c r="B82" s="169" t="s">
        <v>458</v>
      </c>
      <c r="C82" s="396"/>
    </row>
    <row r="83" spans="1:3" x14ac:dyDescent="0.2">
      <c r="A83" s="393"/>
      <c r="B83" s="159" t="s">
        <v>459</v>
      </c>
      <c r="C83" s="396"/>
    </row>
    <row r="84" spans="1:3" x14ac:dyDescent="0.2">
      <c r="A84" s="393"/>
      <c r="B84" s="169" t="s">
        <v>460</v>
      </c>
      <c r="C84" s="396"/>
    </row>
    <row r="85" spans="1:3" x14ac:dyDescent="0.2">
      <c r="A85" s="393"/>
      <c r="B85" s="169" t="s">
        <v>465</v>
      </c>
      <c r="C85" s="396"/>
    </row>
    <row r="86" spans="1:3" x14ac:dyDescent="0.2">
      <c r="A86" s="393"/>
      <c r="B86" s="169" t="s">
        <v>466</v>
      </c>
      <c r="C86" s="396"/>
    </row>
    <row r="87" spans="1:3" x14ac:dyDescent="0.2">
      <c r="A87" s="393"/>
      <c r="B87" s="169" t="s">
        <v>463</v>
      </c>
      <c r="C87" s="396"/>
    </row>
    <row r="88" spans="1:3" ht="13.5" thickBot="1" x14ac:dyDescent="0.25">
      <c r="A88" s="394"/>
      <c r="B88" s="170" t="s">
        <v>426</v>
      </c>
      <c r="C88" s="397"/>
    </row>
    <row r="89" spans="1:3" ht="12.75" customHeight="1" x14ac:dyDescent="0.2">
      <c r="A89" s="392">
        <v>12</v>
      </c>
      <c r="B89" s="171" t="s">
        <v>467</v>
      </c>
      <c r="C89" s="398">
        <v>10900000</v>
      </c>
    </row>
    <row r="90" spans="1:3" x14ac:dyDescent="0.2">
      <c r="A90" s="393"/>
      <c r="B90" s="163" t="s">
        <v>458</v>
      </c>
      <c r="C90" s="399"/>
    </row>
    <row r="91" spans="1:3" x14ac:dyDescent="0.2">
      <c r="A91" s="393"/>
      <c r="B91" s="159" t="s">
        <v>459</v>
      </c>
      <c r="C91" s="399"/>
    </row>
    <row r="92" spans="1:3" x14ac:dyDescent="0.2">
      <c r="A92" s="393"/>
      <c r="B92" s="163" t="s">
        <v>460</v>
      </c>
      <c r="C92" s="399"/>
    </row>
    <row r="93" spans="1:3" x14ac:dyDescent="0.2">
      <c r="A93" s="393"/>
      <c r="B93" s="163" t="s">
        <v>468</v>
      </c>
      <c r="C93" s="399"/>
    </row>
    <row r="94" spans="1:3" x14ac:dyDescent="0.2">
      <c r="A94" s="393"/>
      <c r="B94" s="163" t="s">
        <v>469</v>
      </c>
      <c r="C94" s="399"/>
    </row>
    <row r="95" spans="1:3" x14ac:dyDescent="0.2">
      <c r="A95" s="393"/>
      <c r="B95" s="163" t="s">
        <v>463</v>
      </c>
      <c r="C95" s="399"/>
    </row>
    <row r="96" spans="1:3" ht="13.5" thickBot="1" x14ac:dyDescent="0.25">
      <c r="A96" s="394"/>
      <c r="B96" s="161" t="s">
        <v>426</v>
      </c>
      <c r="C96" s="400"/>
    </row>
    <row r="97" spans="1:3" ht="12.75" customHeight="1" x14ac:dyDescent="0.2">
      <c r="A97" s="392">
        <v>13</v>
      </c>
      <c r="B97" s="171" t="s">
        <v>470</v>
      </c>
      <c r="C97" s="398">
        <v>10900000</v>
      </c>
    </row>
    <row r="98" spans="1:3" x14ac:dyDescent="0.2">
      <c r="A98" s="393"/>
      <c r="B98" s="163" t="s">
        <v>458</v>
      </c>
      <c r="C98" s="399"/>
    </row>
    <row r="99" spans="1:3" x14ac:dyDescent="0.2">
      <c r="A99" s="393"/>
      <c r="B99" s="159" t="s">
        <v>459</v>
      </c>
      <c r="C99" s="399"/>
    </row>
    <row r="100" spans="1:3" x14ac:dyDescent="0.2">
      <c r="A100" s="393"/>
      <c r="B100" s="163" t="s">
        <v>460</v>
      </c>
      <c r="C100" s="399"/>
    </row>
    <row r="101" spans="1:3" x14ac:dyDescent="0.2">
      <c r="A101" s="393"/>
      <c r="B101" s="163" t="s">
        <v>471</v>
      </c>
      <c r="C101" s="399"/>
    </row>
    <row r="102" spans="1:3" x14ac:dyDescent="0.2">
      <c r="A102" s="393"/>
      <c r="B102" s="163" t="s">
        <v>472</v>
      </c>
      <c r="C102" s="399"/>
    </row>
    <row r="103" spans="1:3" x14ac:dyDescent="0.2">
      <c r="A103" s="393"/>
      <c r="B103" s="163" t="s">
        <v>463</v>
      </c>
      <c r="C103" s="399"/>
    </row>
    <row r="104" spans="1:3" ht="13.5" thickBot="1" x14ac:dyDescent="0.25">
      <c r="A104" s="394"/>
      <c r="B104" s="161" t="s">
        <v>426</v>
      </c>
      <c r="C104" s="400"/>
    </row>
    <row r="105" spans="1:3" ht="12.75" customHeight="1" x14ac:dyDescent="0.2">
      <c r="A105" s="392">
        <v>14</v>
      </c>
      <c r="B105" s="172" t="s">
        <v>473</v>
      </c>
      <c r="C105" s="398">
        <v>10900000</v>
      </c>
    </row>
    <row r="106" spans="1:3" x14ac:dyDescent="0.2">
      <c r="A106" s="393"/>
      <c r="B106" s="159" t="s">
        <v>458</v>
      </c>
      <c r="C106" s="399"/>
    </row>
    <row r="107" spans="1:3" x14ac:dyDescent="0.2">
      <c r="A107" s="393"/>
      <c r="B107" s="159" t="s">
        <v>459</v>
      </c>
      <c r="C107" s="399"/>
    </row>
    <row r="108" spans="1:3" x14ac:dyDescent="0.2">
      <c r="A108" s="393"/>
      <c r="B108" s="159" t="s">
        <v>460</v>
      </c>
      <c r="C108" s="399"/>
    </row>
    <row r="109" spans="1:3" x14ac:dyDescent="0.2">
      <c r="A109" s="393"/>
      <c r="B109" s="159" t="s">
        <v>474</v>
      </c>
      <c r="C109" s="399"/>
    </row>
    <row r="110" spans="1:3" x14ac:dyDescent="0.2">
      <c r="A110" s="393"/>
      <c r="B110" s="159" t="s">
        <v>475</v>
      </c>
      <c r="C110" s="399"/>
    </row>
    <row r="111" spans="1:3" x14ac:dyDescent="0.2">
      <c r="A111" s="393"/>
      <c r="B111" s="173" t="s">
        <v>463</v>
      </c>
      <c r="C111" s="399"/>
    </row>
    <row r="112" spans="1:3" ht="13.5" thickBot="1" x14ac:dyDescent="0.25">
      <c r="A112" s="394"/>
      <c r="B112" s="160" t="s">
        <v>426</v>
      </c>
      <c r="C112" s="400"/>
    </row>
    <row r="113" spans="1:3" ht="12.75" customHeight="1" x14ac:dyDescent="0.2">
      <c r="A113" s="392">
        <v>15</v>
      </c>
      <c r="B113" s="171" t="s">
        <v>476</v>
      </c>
      <c r="C113" s="398">
        <v>10900000</v>
      </c>
    </row>
    <row r="114" spans="1:3" x14ac:dyDescent="0.2">
      <c r="A114" s="393"/>
      <c r="B114" s="163" t="s">
        <v>458</v>
      </c>
      <c r="C114" s="399"/>
    </row>
    <row r="115" spans="1:3" x14ac:dyDescent="0.2">
      <c r="A115" s="393"/>
      <c r="B115" s="159" t="s">
        <v>459</v>
      </c>
      <c r="C115" s="399"/>
    </row>
    <row r="116" spans="1:3" x14ac:dyDescent="0.2">
      <c r="A116" s="393"/>
      <c r="B116" s="163" t="s">
        <v>460</v>
      </c>
      <c r="C116" s="399"/>
    </row>
    <row r="117" spans="1:3" x14ac:dyDescent="0.2">
      <c r="A117" s="393"/>
      <c r="B117" s="163" t="s">
        <v>477</v>
      </c>
      <c r="C117" s="399"/>
    </row>
    <row r="118" spans="1:3" x14ac:dyDescent="0.2">
      <c r="A118" s="393"/>
      <c r="B118" s="163" t="s">
        <v>478</v>
      </c>
      <c r="C118" s="399"/>
    </row>
    <row r="119" spans="1:3" x14ac:dyDescent="0.2">
      <c r="A119" s="393"/>
      <c r="B119" s="163" t="s">
        <v>463</v>
      </c>
      <c r="C119" s="399"/>
    </row>
    <row r="120" spans="1:3" ht="13.5" thickBot="1" x14ac:dyDescent="0.25">
      <c r="A120" s="394"/>
      <c r="B120" s="161" t="s">
        <v>479</v>
      </c>
      <c r="C120" s="400"/>
    </row>
    <row r="121" spans="1:3" ht="12.75" customHeight="1" x14ac:dyDescent="0.2">
      <c r="A121" s="392">
        <v>16</v>
      </c>
      <c r="B121" s="172" t="s">
        <v>480</v>
      </c>
      <c r="C121" s="398">
        <v>12600000</v>
      </c>
    </row>
    <row r="122" spans="1:3" x14ac:dyDescent="0.2">
      <c r="A122" s="393"/>
      <c r="B122" s="159" t="s">
        <v>481</v>
      </c>
      <c r="C122" s="399"/>
    </row>
    <row r="123" spans="1:3" x14ac:dyDescent="0.2">
      <c r="A123" s="393"/>
      <c r="B123" s="159" t="s">
        <v>459</v>
      </c>
      <c r="C123" s="399"/>
    </row>
    <row r="124" spans="1:3" x14ac:dyDescent="0.2">
      <c r="A124" s="393"/>
      <c r="B124" s="159" t="s">
        <v>482</v>
      </c>
      <c r="C124" s="399"/>
    </row>
    <row r="125" spans="1:3" x14ac:dyDescent="0.2">
      <c r="A125" s="393"/>
      <c r="B125" s="159" t="s">
        <v>483</v>
      </c>
      <c r="C125" s="399"/>
    </row>
    <row r="126" spans="1:3" x14ac:dyDescent="0.2">
      <c r="A126" s="393"/>
      <c r="B126" s="159" t="s">
        <v>484</v>
      </c>
      <c r="C126" s="399"/>
    </row>
    <row r="127" spans="1:3" x14ac:dyDescent="0.2">
      <c r="A127" s="393"/>
      <c r="B127" s="163" t="s">
        <v>485</v>
      </c>
      <c r="C127" s="399"/>
    </row>
    <row r="128" spans="1:3" ht="13.5" thickBot="1" x14ac:dyDescent="0.25">
      <c r="A128" s="394"/>
      <c r="B128" s="160" t="s">
        <v>486</v>
      </c>
      <c r="C128" s="400"/>
    </row>
    <row r="129" spans="1:3" ht="12.75" customHeight="1" x14ac:dyDescent="0.2">
      <c r="A129" s="392">
        <v>17</v>
      </c>
      <c r="B129" s="172" t="s">
        <v>487</v>
      </c>
      <c r="C129" s="398">
        <v>12600000</v>
      </c>
    </row>
    <row r="130" spans="1:3" x14ac:dyDescent="0.2">
      <c r="A130" s="393"/>
      <c r="B130" s="159" t="s">
        <v>481</v>
      </c>
      <c r="C130" s="399"/>
    </row>
    <row r="131" spans="1:3" x14ac:dyDescent="0.2">
      <c r="A131" s="393"/>
      <c r="B131" s="159" t="s">
        <v>459</v>
      </c>
      <c r="C131" s="399"/>
    </row>
    <row r="132" spans="1:3" x14ac:dyDescent="0.2">
      <c r="A132" s="393"/>
      <c r="B132" s="159" t="s">
        <v>482</v>
      </c>
      <c r="C132" s="399"/>
    </row>
    <row r="133" spans="1:3" x14ac:dyDescent="0.2">
      <c r="A133" s="393"/>
      <c r="B133" s="159" t="s">
        <v>488</v>
      </c>
      <c r="C133" s="399"/>
    </row>
    <row r="134" spans="1:3" x14ac:dyDescent="0.2">
      <c r="A134" s="393"/>
      <c r="B134" s="159" t="s">
        <v>489</v>
      </c>
      <c r="C134" s="399"/>
    </row>
    <row r="135" spans="1:3" x14ac:dyDescent="0.2">
      <c r="A135" s="393"/>
      <c r="B135" s="163" t="s">
        <v>485</v>
      </c>
      <c r="C135" s="399"/>
    </row>
    <row r="136" spans="1:3" ht="13.5" thickBot="1" x14ac:dyDescent="0.25">
      <c r="A136" s="394"/>
      <c r="B136" s="160" t="s">
        <v>486</v>
      </c>
      <c r="C136" s="400"/>
    </row>
    <row r="137" spans="1:3" ht="12.75" customHeight="1" x14ac:dyDescent="0.2">
      <c r="A137" s="392">
        <v>18</v>
      </c>
      <c r="B137" s="172" t="s">
        <v>490</v>
      </c>
      <c r="C137" s="398">
        <v>12600000</v>
      </c>
    </row>
    <row r="138" spans="1:3" x14ac:dyDescent="0.2">
      <c r="A138" s="393"/>
      <c r="B138" s="159" t="s">
        <v>481</v>
      </c>
      <c r="C138" s="399"/>
    </row>
    <row r="139" spans="1:3" x14ac:dyDescent="0.2">
      <c r="A139" s="393"/>
      <c r="B139" s="159" t="s">
        <v>459</v>
      </c>
      <c r="C139" s="399"/>
    </row>
    <row r="140" spans="1:3" x14ac:dyDescent="0.2">
      <c r="A140" s="393"/>
      <c r="B140" s="159" t="s">
        <v>482</v>
      </c>
      <c r="C140" s="399"/>
    </row>
    <row r="141" spans="1:3" x14ac:dyDescent="0.2">
      <c r="A141" s="393"/>
      <c r="B141" s="159" t="s">
        <v>491</v>
      </c>
      <c r="C141" s="399"/>
    </row>
    <row r="142" spans="1:3" x14ac:dyDescent="0.2">
      <c r="A142" s="393"/>
      <c r="B142" s="159" t="s">
        <v>492</v>
      </c>
      <c r="C142" s="399"/>
    </row>
    <row r="143" spans="1:3" x14ac:dyDescent="0.2">
      <c r="A143" s="393"/>
      <c r="B143" s="163" t="s">
        <v>485</v>
      </c>
      <c r="C143" s="399"/>
    </row>
    <row r="144" spans="1:3" ht="13.5" thickBot="1" x14ac:dyDescent="0.25">
      <c r="A144" s="394"/>
      <c r="B144" s="160" t="s">
        <v>486</v>
      </c>
      <c r="C144" s="400"/>
    </row>
    <row r="145" spans="1:3" ht="12.75" customHeight="1" x14ac:dyDescent="0.2">
      <c r="A145" s="392">
        <v>19</v>
      </c>
      <c r="B145" s="172" t="s">
        <v>493</v>
      </c>
      <c r="C145" s="398">
        <v>12600000</v>
      </c>
    </row>
    <row r="146" spans="1:3" x14ac:dyDescent="0.2">
      <c r="A146" s="393"/>
      <c r="B146" s="159" t="s">
        <v>481</v>
      </c>
      <c r="C146" s="399"/>
    </row>
    <row r="147" spans="1:3" x14ac:dyDescent="0.2">
      <c r="A147" s="393"/>
      <c r="B147" s="159" t="s">
        <v>459</v>
      </c>
      <c r="C147" s="399"/>
    </row>
    <row r="148" spans="1:3" x14ac:dyDescent="0.2">
      <c r="A148" s="393"/>
      <c r="B148" s="159" t="s">
        <v>482</v>
      </c>
      <c r="C148" s="399"/>
    </row>
    <row r="149" spans="1:3" x14ac:dyDescent="0.2">
      <c r="A149" s="393"/>
      <c r="B149" s="159" t="s">
        <v>494</v>
      </c>
      <c r="C149" s="399"/>
    </row>
    <row r="150" spans="1:3" x14ac:dyDescent="0.2">
      <c r="A150" s="393"/>
      <c r="B150" s="159" t="s">
        <v>495</v>
      </c>
      <c r="C150" s="399"/>
    </row>
    <row r="151" spans="1:3" x14ac:dyDescent="0.2">
      <c r="A151" s="393"/>
      <c r="B151" s="163" t="s">
        <v>485</v>
      </c>
      <c r="C151" s="399"/>
    </row>
    <row r="152" spans="1:3" ht="13.5" thickBot="1" x14ac:dyDescent="0.25">
      <c r="A152" s="394"/>
      <c r="B152" s="160" t="s">
        <v>486</v>
      </c>
      <c r="C152" s="400"/>
    </row>
    <row r="153" spans="1:3" ht="12.75" customHeight="1" x14ac:dyDescent="0.2">
      <c r="A153" s="392">
        <v>20</v>
      </c>
      <c r="B153" s="171" t="s">
        <v>496</v>
      </c>
      <c r="C153" s="398">
        <v>8000000</v>
      </c>
    </row>
    <row r="154" spans="1:3" x14ac:dyDescent="0.2">
      <c r="A154" s="393"/>
      <c r="B154" s="163" t="s">
        <v>497</v>
      </c>
      <c r="C154" s="399"/>
    </row>
    <row r="155" spans="1:3" x14ac:dyDescent="0.2">
      <c r="A155" s="393"/>
      <c r="B155" s="159" t="s">
        <v>498</v>
      </c>
      <c r="C155" s="399"/>
    </row>
    <row r="156" spans="1:3" x14ac:dyDescent="0.2">
      <c r="A156" s="393"/>
      <c r="B156" s="159" t="s">
        <v>436</v>
      </c>
      <c r="C156" s="399"/>
    </row>
    <row r="157" spans="1:3" x14ac:dyDescent="0.2">
      <c r="A157" s="393"/>
      <c r="B157" s="159" t="s">
        <v>499</v>
      </c>
      <c r="C157" s="399"/>
    </row>
    <row r="158" spans="1:3" x14ac:dyDescent="0.2">
      <c r="A158" s="393"/>
      <c r="B158" s="159" t="s">
        <v>500</v>
      </c>
      <c r="C158" s="399"/>
    </row>
    <row r="159" spans="1:3" x14ac:dyDescent="0.2">
      <c r="A159" s="393"/>
      <c r="B159" s="163" t="s">
        <v>501</v>
      </c>
      <c r="C159" s="399"/>
    </row>
    <row r="160" spans="1:3" ht="13.5" thickBot="1" x14ac:dyDescent="0.25">
      <c r="A160" s="394"/>
      <c r="B160" s="161" t="s">
        <v>502</v>
      </c>
      <c r="C160" s="400"/>
    </row>
    <row r="161" spans="1:3" ht="12.75" customHeight="1" x14ac:dyDescent="0.2">
      <c r="A161" s="392">
        <v>21</v>
      </c>
      <c r="B161" s="171" t="s">
        <v>503</v>
      </c>
      <c r="C161" s="398">
        <v>8000000</v>
      </c>
    </row>
    <row r="162" spans="1:3" x14ac:dyDescent="0.2">
      <c r="A162" s="393"/>
      <c r="B162" s="163" t="s">
        <v>497</v>
      </c>
      <c r="C162" s="399"/>
    </row>
    <row r="163" spans="1:3" x14ac:dyDescent="0.2">
      <c r="A163" s="393"/>
      <c r="B163" s="159" t="s">
        <v>498</v>
      </c>
      <c r="C163" s="399"/>
    </row>
    <row r="164" spans="1:3" x14ac:dyDescent="0.2">
      <c r="A164" s="393"/>
      <c r="B164" s="159" t="s">
        <v>436</v>
      </c>
      <c r="C164" s="399"/>
    </row>
    <row r="165" spans="1:3" x14ac:dyDescent="0.2">
      <c r="A165" s="393"/>
      <c r="B165" s="159" t="s">
        <v>504</v>
      </c>
      <c r="C165" s="399"/>
    </row>
    <row r="166" spans="1:3" x14ac:dyDescent="0.2">
      <c r="A166" s="393"/>
      <c r="B166" s="159" t="s">
        <v>505</v>
      </c>
      <c r="C166" s="399"/>
    </row>
    <row r="167" spans="1:3" x14ac:dyDescent="0.2">
      <c r="A167" s="393"/>
      <c r="B167" s="163" t="s">
        <v>501</v>
      </c>
      <c r="C167" s="399"/>
    </row>
    <row r="168" spans="1:3" ht="13.5" thickBot="1" x14ac:dyDescent="0.25">
      <c r="A168" s="394"/>
      <c r="B168" s="161" t="s">
        <v>502</v>
      </c>
      <c r="C168" s="400"/>
    </row>
    <row r="169" spans="1:3" x14ac:dyDescent="0.2">
      <c r="A169" s="401">
        <v>22</v>
      </c>
      <c r="B169" s="174" t="s">
        <v>506</v>
      </c>
      <c r="C169" s="389">
        <v>10900000</v>
      </c>
    </row>
    <row r="170" spans="1:3" x14ac:dyDescent="0.2">
      <c r="A170" s="402"/>
      <c r="B170" s="175" t="s">
        <v>507</v>
      </c>
      <c r="C170" s="390"/>
    </row>
    <row r="171" spans="1:3" x14ac:dyDescent="0.2">
      <c r="A171" s="402"/>
      <c r="B171" s="163" t="s">
        <v>508</v>
      </c>
      <c r="C171" s="390"/>
    </row>
    <row r="172" spans="1:3" x14ac:dyDescent="0.2">
      <c r="A172" s="402"/>
      <c r="B172" s="175" t="s">
        <v>459</v>
      </c>
      <c r="C172" s="390"/>
    </row>
    <row r="173" spans="1:3" x14ac:dyDescent="0.2">
      <c r="A173" s="402"/>
      <c r="B173" s="175" t="s">
        <v>509</v>
      </c>
      <c r="C173" s="390"/>
    </row>
    <row r="174" spans="1:3" ht="15" customHeight="1" x14ac:dyDescent="0.2">
      <c r="A174" s="402"/>
      <c r="B174" s="176" t="s">
        <v>510</v>
      </c>
      <c r="C174" s="390"/>
    </row>
    <row r="175" spans="1:3" ht="26.25" thickBot="1" x14ac:dyDescent="0.25">
      <c r="A175" s="403"/>
      <c r="B175" s="177" t="s">
        <v>511</v>
      </c>
      <c r="C175" s="391"/>
    </row>
    <row r="176" spans="1:3" x14ac:dyDescent="0.2">
      <c r="A176" s="386">
        <v>23</v>
      </c>
      <c r="B176" s="162" t="s">
        <v>512</v>
      </c>
      <c r="C176" s="389">
        <v>37300000</v>
      </c>
    </row>
    <row r="177" spans="1:3" x14ac:dyDescent="0.2">
      <c r="A177" s="387"/>
      <c r="B177" s="163" t="s">
        <v>513</v>
      </c>
      <c r="C177" s="390"/>
    </row>
    <row r="178" spans="1:3" x14ac:dyDescent="0.2">
      <c r="A178" s="387"/>
      <c r="B178" s="163" t="s">
        <v>514</v>
      </c>
      <c r="C178" s="390"/>
    </row>
    <row r="179" spans="1:3" x14ac:dyDescent="0.2">
      <c r="A179" s="387"/>
      <c r="B179" s="159" t="s">
        <v>515</v>
      </c>
      <c r="C179" s="390"/>
    </row>
    <row r="180" spans="1:3" x14ac:dyDescent="0.2">
      <c r="A180" s="387"/>
      <c r="B180" s="163" t="s">
        <v>436</v>
      </c>
      <c r="C180" s="390"/>
    </row>
    <row r="181" spans="1:3" x14ac:dyDescent="0.2">
      <c r="A181" s="387"/>
      <c r="B181" s="163" t="s">
        <v>516</v>
      </c>
      <c r="C181" s="390"/>
    </row>
    <row r="182" spans="1:3" x14ac:dyDescent="0.2">
      <c r="A182" s="387"/>
      <c r="B182" s="163" t="s">
        <v>517</v>
      </c>
      <c r="C182" s="390"/>
    </row>
    <row r="183" spans="1:3" ht="13.5" thickBot="1" x14ac:dyDescent="0.25">
      <c r="A183" s="388"/>
      <c r="B183" s="161" t="s">
        <v>518</v>
      </c>
      <c r="C183" s="391"/>
    </row>
    <row r="184" spans="1:3" x14ac:dyDescent="0.2">
      <c r="A184" s="386">
        <v>24</v>
      </c>
      <c r="B184" s="162" t="s">
        <v>519</v>
      </c>
      <c r="C184" s="389">
        <v>11800000</v>
      </c>
    </row>
    <row r="185" spans="1:3" x14ac:dyDescent="0.2">
      <c r="A185" s="387"/>
      <c r="B185" s="163" t="s">
        <v>520</v>
      </c>
      <c r="C185" s="390"/>
    </row>
    <row r="186" spans="1:3" x14ac:dyDescent="0.2">
      <c r="A186" s="387"/>
      <c r="B186" s="163" t="s">
        <v>521</v>
      </c>
      <c r="C186" s="390"/>
    </row>
    <row r="187" spans="1:3" x14ac:dyDescent="0.2">
      <c r="A187" s="387"/>
      <c r="B187" s="159" t="s">
        <v>522</v>
      </c>
      <c r="C187" s="390"/>
    </row>
    <row r="188" spans="1:3" x14ac:dyDescent="0.2">
      <c r="A188" s="387"/>
      <c r="B188" s="163" t="s">
        <v>430</v>
      </c>
      <c r="C188" s="390"/>
    </row>
    <row r="189" spans="1:3" x14ac:dyDescent="0.2">
      <c r="A189" s="387"/>
      <c r="B189" s="163" t="s">
        <v>523</v>
      </c>
      <c r="C189" s="390"/>
    </row>
    <row r="190" spans="1:3" x14ac:dyDescent="0.2">
      <c r="A190" s="387"/>
      <c r="B190" s="163" t="s">
        <v>524</v>
      </c>
      <c r="C190" s="390"/>
    </row>
    <row r="191" spans="1:3" ht="13.5" thickBot="1" x14ac:dyDescent="0.25">
      <c r="A191" s="388"/>
      <c r="B191" s="161" t="s">
        <v>518</v>
      </c>
      <c r="C191" s="391"/>
    </row>
    <row r="192" spans="1:3" x14ac:dyDescent="0.2">
      <c r="A192" s="386">
        <v>25</v>
      </c>
      <c r="B192" s="171" t="s">
        <v>525</v>
      </c>
      <c r="C192" s="389">
        <v>40000000</v>
      </c>
    </row>
    <row r="193" spans="1:3" x14ac:dyDescent="0.2">
      <c r="A193" s="387"/>
      <c r="B193" s="163" t="s">
        <v>526</v>
      </c>
      <c r="C193" s="390"/>
    </row>
    <row r="194" spans="1:3" x14ac:dyDescent="0.2">
      <c r="A194" s="387"/>
      <c r="B194" s="163" t="s">
        <v>527</v>
      </c>
      <c r="C194" s="390"/>
    </row>
    <row r="195" spans="1:3" x14ac:dyDescent="0.2">
      <c r="A195" s="387"/>
      <c r="B195" s="159" t="s">
        <v>528</v>
      </c>
      <c r="C195" s="390"/>
    </row>
    <row r="196" spans="1:3" x14ac:dyDescent="0.2">
      <c r="A196" s="387"/>
      <c r="B196" s="163" t="s">
        <v>529</v>
      </c>
      <c r="C196" s="390"/>
    </row>
    <row r="197" spans="1:3" x14ac:dyDescent="0.2">
      <c r="A197" s="387"/>
      <c r="B197" s="163" t="s">
        <v>530</v>
      </c>
      <c r="C197" s="390"/>
    </row>
    <row r="198" spans="1:3" x14ac:dyDescent="0.2">
      <c r="A198" s="387"/>
      <c r="B198" s="163" t="s">
        <v>531</v>
      </c>
      <c r="C198" s="390"/>
    </row>
    <row r="199" spans="1:3" ht="13.5" thickBot="1" x14ac:dyDescent="0.25">
      <c r="A199" s="388"/>
      <c r="B199" s="161" t="s">
        <v>532</v>
      </c>
      <c r="C199" s="391"/>
    </row>
    <row r="200" spans="1:3" x14ac:dyDescent="0.2">
      <c r="A200" s="401">
        <v>26</v>
      </c>
      <c r="B200" s="174" t="s">
        <v>533</v>
      </c>
      <c r="C200" s="389">
        <v>51000000</v>
      </c>
    </row>
    <row r="201" spans="1:3" x14ac:dyDescent="0.2">
      <c r="A201" s="402"/>
      <c r="B201" s="175" t="s">
        <v>534</v>
      </c>
      <c r="C201" s="390"/>
    </row>
    <row r="202" spans="1:3" x14ac:dyDescent="0.2">
      <c r="A202" s="402"/>
      <c r="B202" s="163" t="s">
        <v>535</v>
      </c>
      <c r="C202" s="390"/>
    </row>
    <row r="203" spans="1:3" x14ac:dyDescent="0.2">
      <c r="A203" s="402"/>
      <c r="B203" s="175" t="s">
        <v>536</v>
      </c>
      <c r="C203" s="390"/>
    </row>
    <row r="204" spans="1:3" x14ac:dyDescent="0.2">
      <c r="A204" s="402"/>
      <c r="B204" s="175" t="s">
        <v>537</v>
      </c>
      <c r="C204" s="390"/>
    </row>
    <row r="205" spans="1:3" x14ac:dyDescent="0.2">
      <c r="A205" s="402"/>
      <c r="B205" s="175" t="s">
        <v>538</v>
      </c>
      <c r="C205" s="390"/>
    </row>
    <row r="206" spans="1:3" x14ac:dyDescent="0.2">
      <c r="A206" s="402"/>
      <c r="B206" s="175" t="s">
        <v>539</v>
      </c>
      <c r="C206" s="390"/>
    </row>
    <row r="207" spans="1:3" ht="13.5" thickBot="1" x14ac:dyDescent="0.25">
      <c r="A207" s="403"/>
      <c r="B207" s="161" t="s">
        <v>540</v>
      </c>
      <c r="C207" s="391"/>
    </row>
    <row r="208" spans="1:3" x14ac:dyDescent="0.2">
      <c r="A208" s="401">
        <v>27</v>
      </c>
      <c r="B208" s="174" t="s">
        <v>541</v>
      </c>
      <c r="C208" s="389">
        <v>50200000</v>
      </c>
    </row>
    <row r="209" spans="1:3" x14ac:dyDescent="0.2">
      <c r="A209" s="402"/>
      <c r="B209" s="175" t="s">
        <v>542</v>
      </c>
      <c r="C209" s="390"/>
    </row>
    <row r="210" spans="1:3" x14ac:dyDescent="0.2">
      <c r="A210" s="402"/>
      <c r="B210" s="163" t="s">
        <v>543</v>
      </c>
      <c r="C210" s="390"/>
    </row>
    <row r="211" spans="1:3" x14ac:dyDescent="0.2">
      <c r="A211" s="402"/>
      <c r="B211" s="175" t="s">
        <v>544</v>
      </c>
      <c r="C211" s="390"/>
    </row>
    <row r="212" spans="1:3" x14ac:dyDescent="0.2">
      <c r="A212" s="402"/>
      <c r="B212" s="175" t="s">
        <v>545</v>
      </c>
      <c r="C212" s="390"/>
    </row>
    <row r="213" spans="1:3" ht="10.5" customHeight="1" x14ac:dyDescent="0.2">
      <c r="A213" s="402"/>
      <c r="B213" s="176" t="s">
        <v>546</v>
      </c>
      <c r="C213" s="390"/>
    </row>
    <row r="214" spans="1:3" x14ac:dyDescent="0.2">
      <c r="A214" s="402"/>
      <c r="B214" s="175" t="s">
        <v>547</v>
      </c>
      <c r="C214" s="390"/>
    </row>
    <row r="215" spans="1:3" ht="13.5" thickBot="1" x14ac:dyDescent="0.25">
      <c r="A215" s="403"/>
      <c r="B215" s="161" t="s">
        <v>548</v>
      </c>
      <c r="C215" s="391"/>
    </row>
  </sheetData>
  <mergeCells count="57">
    <mergeCell ref="A208:A215"/>
    <mergeCell ref="C208:C215"/>
    <mergeCell ref="A2:C2"/>
    <mergeCell ref="A184:A191"/>
    <mergeCell ref="C184:C191"/>
    <mergeCell ref="A192:A199"/>
    <mergeCell ref="C192:C199"/>
    <mergeCell ref="A200:A207"/>
    <mergeCell ref="C200:C207"/>
    <mergeCell ref="A161:A168"/>
    <mergeCell ref="C161:C168"/>
    <mergeCell ref="A169:A175"/>
    <mergeCell ref="C169:C175"/>
    <mergeCell ref="A176:A183"/>
    <mergeCell ref="C176:C183"/>
    <mergeCell ref="A137:A144"/>
    <mergeCell ref="C137:C144"/>
    <mergeCell ref="A145:A152"/>
    <mergeCell ref="C145:C152"/>
    <mergeCell ref="A153:A160"/>
    <mergeCell ref="C153:C160"/>
    <mergeCell ref="A113:A120"/>
    <mergeCell ref="C113:C120"/>
    <mergeCell ref="A121:A128"/>
    <mergeCell ref="C121:C128"/>
    <mergeCell ref="A129:A136"/>
    <mergeCell ref="C129:C136"/>
    <mergeCell ref="A89:A96"/>
    <mergeCell ref="C89:C96"/>
    <mergeCell ref="A97:A104"/>
    <mergeCell ref="C97:C104"/>
    <mergeCell ref="A105:A112"/>
    <mergeCell ref="C105:C112"/>
    <mergeCell ref="A65:A72"/>
    <mergeCell ref="C65:C72"/>
    <mergeCell ref="A73:A80"/>
    <mergeCell ref="C73:C80"/>
    <mergeCell ref="A81:A88"/>
    <mergeCell ref="C81:C88"/>
    <mergeCell ref="A43:A49"/>
    <mergeCell ref="C43:C49"/>
    <mergeCell ref="A50:A56"/>
    <mergeCell ref="C50:C56"/>
    <mergeCell ref="A57:A64"/>
    <mergeCell ref="C57:C64"/>
    <mergeCell ref="A21:A28"/>
    <mergeCell ref="C21:C28"/>
    <mergeCell ref="A29:A35"/>
    <mergeCell ref="C29:C35"/>
    <mergeCell ref="A36:A42"/>
    <mergeCell ref="C36:C42"/>
    <mergeCell ref="A3:C3"/>
    <mergeCell ref="A4:B4"/>
    <mergeCell ref="A5:A12"/>
    <mergeCell ref="C5:C12"/>
    <mergeCell ref="A13:A20"/>
    <mergeCell ref="C13:C20"/>
  </mergeCells>
  <pageMargins left="0.7" right="0.7" top="0.75" bottom="0.75" header="0.3" footer="0.3"/>
  <headerFooter>
    <oddFooter>&amp;C_x000D_&amp;1#&amp;"Aptos"&amp;10&amp;K000000 DOCUMENTO DE USO INTERNO</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11"/>
  <sheetViews>
    <sheetView tabSelected="1" workbookViewId="0">
      <selection activeCell="F41" sqref="F41"/>
    </sheetView>
  </sheetViews>
  <sheetFormatPr baseColWidth="10" defaultRowHeight="12.75" x14ac:dyDescent="0.2"/>
  <cols>
    <col min="3" max="3" width="18.140625" customWidth="1"/>
    <col min="4" max="4" width="21.140625" customWidth="1"/>
    <col min="5" max="5" width="14.42578125" customWidth="1"/>
    <col min="6" max="6" width="22" customWidth="1"/>
    <col min="7" max="7" width="15.85546875" customWidth="1"/>
  </cols>
  <sheetData>
    <row r="3" spans="2:7" x14ac:dyDescent="0.2">
      <c r="B3" s="304" t="s">
        <v>593</v>
      </c>
      <c r="C3" s="304"/>
      <c r="D3" s="304"/>
      <c r="E3" s="304"/>
      <c r="F3" s="304"/>
      <c r="G3" s="304"/>
    </row>
    <row r="4" spans="2:7" x14ac:dyDescent="0.2">
      <c r="B4" s="304" t="s">
        <v>330</v>
      </c>
      <c r="C4" s="304"/>
      <c r="D4" s="304"/>
      <c r="E4" s="304"/>
      <c r="F4" s="304"/>
      <c r="G4" s="304"/>
    </row>
    <row r="5" spans="2:7" ht="13.5" thickBot="1" x14ac:dyDescent="0.25"/>
    <row r="6" spans="2:7" ht="30" x14ac:dyDescent="0.25">
      <c r="B6" s="178" t="s">
        <v>4</v>
      </c>
      <c r="C6" s="178" t="s">
        <v>584</v>
      </c>
      <c r="D6" s="179" t="s">
        <v>585</v>
      </c>
      <c r="E6" s="179" t="s">
        <v>586</v>
      </c>
      <c r="F6" s="180" t="s">
        <v>587</v>
      </c>
      <c r="G6" s="180" t="s">
        <v>588</v>
      </c>
    </row>
    <row r="7" spans="2:7" x14ac:dyDescent="0.2">
      <c r="B7" s="181" t="s">
        <v>589</v>
      </c>
      <c r="C7" s="182">
        <f>250200476+91154000</f>
        <v>341354476</v>
      </c>
      <c r="D7" s="182">
        <v>96494240</v>
      </c>
      <c r="E7" s="182">
        <v>102500000</v>
      </c>
      <c r="F7" s="182">
        <f t="shared" ref="F7:F10" si="0">D7+E7</f>
        <v>198994240</v>
      </c>
      <c r="G7" s="183">
        <f t="shared" ref="G7:G11" si="1">F7/C7</f>
        <v>0.58295482845814506</v>
      </c>
    </row>
    <row r="8" spans="2:7" x14ac:dyDescent="0.2">
      <c r="B8" s="181" t="s">
        <v>590</v>
      </c>
      <c r="C8" s="182">
        <v>349384904</v>
      </c>
      <c r="D8" s="182">
        <v>23000000</v>
      </c>
      <c r="E8" s="182">
        <v>0</v>
      </c>
      <c r="F8" s="182">
        <f t="shared" si="0"/>
        <v>23000000</v>
      </c>
      <c r="G8" s="184">
        <f t="shared" si="1"/>
        <v>6.5829976443401231E-2</v>
      </c>
    </row>
    <row r="9" spans="2:7" x14ac:dyDescent="0.2">
      <c r="B9" s="181" t="s">
        <v>591</v>
      </c>
      <c r="C9" s="182">
        <f>125097844</f>
        <v>125097844</v>
      </c>
      <c r="D9" s="182">
        <v>0</v>
      </c>
      <c r="E9" s="182">
        <v>0</v>
      </c>
      <c r="F9" s="182">
        <f t="shared" si="0"/>
        <v>0</v>
      </c>
      <c r="G9" s="184">
        <f t="shared" si="1"/>
        <v>0</v>
      </c>
    </row>
    <row r="10" spans="2:7" x14ac:dyDescent="0.2">
      <c r="B10" s="181" t="s">
        <v>592</v>
      </c>
      <c r="C10" s="182">
        <v>412056893</v>
      </c>
      <c r="D10" s="182">
        <v>140274346</v>
      </c>
      <c r="E10" s="182">
        <v>392396275</v>
      </c>
      <c r="F10" s="182">
        <f t="shared" si="0"/>
        <v>532670621</v>
      </c>
      <c r="G10" s="184">
        <f t="shared" si="1"/>
        <v>1.292711346537285</v>
      </c>
    </row>
    <row r="11" spans="2:7" ht="15.75" thickBot="1" x14ac:dyDescent="0.3">
      <c r="B11" s="185" t="s">
        <v>139</v>
      </c>
      <c r="C11" s="186">
        <f>SUM(C7:C10)</f>
        <v>1227894117</v>
      </c>
      <c r="D11" s="186">
        <f>SUM(D7:D10)</f>
        <v>259768586</v>
      </c>
      <c r="E11" s="186">
        <f>SUM(E7:E10)</f>
        <v>494896275</v>
      </c>
      <c r="F11" s="186">
        <f>SUM(F7:F10)</f>
        <v>754664861</v>
      </c>
      <c r="G11" s="187">
        <f t="shared" si="1"/>
        <v>0.61460092572460789</v>
      </c>
    </row>
  </sheetData>
  <mergeCells count="2">
    <mergeCell ref="B3:G3"/>
    <mergeCell ref="B4:G4"/>
  </mergeCells>
  <pageMargins left="0.7" right="0.7" top="0.75" bottom="0.75" header="0.3" footer="0.3"/>
  <pageSetup orientation="portrait" r:id="rId1"/>
  <headerFooter>
    <oddFooter>&amp;C_x000D_&amp;1#&amp;"Aptos"&amp;10&amp;K000000 DOCUMENTO DE USO INTERNO</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I41"/>
  <sheetViews>
    <sheetView topLeftCell="A22" workbookViewId="0">
      <selection activeCell="A34" sqref="A34:N34"/>
    </sheetView>
  </sheetViews>
  <sheetFormatPr baseColWidth="10" defaultColWidth="11.42578125" defaultRowHeight="12.75" x14ac:dyDescent="0.2"/>
  <cols>
    <col min="1" max="1" width="50.85546875" style="51" customWidth="1"/>
    <col min="2" max="2" width="40" style="51" customWidth="1"/>
    <col min="3" max="3" width="25.7109375" style="51" hidden="1" customWidth="1"/>
    <col min="4" max="4" width="11.85546875" style="51" hidden="1" customWidth="1"/>
    <col min="5" max="5" width="26.140625" style="51" hidden="1" customWidth="1"/>
    <col min="6" max="6" width="3.42578125" style="52" hidden="1" customWidth="1"/>
    <col min="7" max="7" width="25.7109375" style="51" hidden="1" customWidth="1"/>
    <col min="8" max="8" width="17" style="51" hidden="1" customWidth="1"/>
    <col min="9" max="9" width="37.7109375" style="51" hidden="1" customWidth="1"/>
    <col min="10" max="10" width="2.85546875" style="52" hidden="1" customWidth="1"/>
    <col min="11" max="11" width="20.28515625" style="51" customWidth="1"/>
    <col min="12" max="12" width="22.140625" style="51" customWidth="1"/>
    <col min="13" max="13" width="16" style="51" customWidth="1"/>
    <col min="14" max="14" width="22.140625" style="51" customWidth="1"/>
    <col min="15" max="20" width="11.42578125" style="51" hidden="1" customWidth="1"/>
    <col min="21" max="21" width="61.28515625" style="51" customWidth="1"/>
    <col min="22" max="16384" width="11.42578125" style="51"/>
  </cols>
  <sheetData>
    <row r="1" spans="1:35" ht="33" customHeight="1" x14ac:dyDescent="0.2">
      <c r="A1" s="224" t="s">
        <v>829</v>
      </c>
      <c r="B1" s="225"/>
      <c r="C1" s="225"/>
      <c r="D1" s="225"/>
      <c r="E1" s="225"/>
      <c r="F1" s="225"/>
      <c r="G1" s="225"/>
      <c r="H1" s="225"/>
      <c r="I1" s="225"/>
      <c r="J1" s="225"/>
      <c r="K1" s="225"/>
      <c r="L1" s="225"/>
      <c r="M1" s="225"/>
      <c r="N1" s="225"/>
    </row>
    <row r="2" spans="1:35" x14ac:dyDescent="0.2">
      <c r="A2" s="53" t="s">
        <v>0</v>
      </c>
      <c r="B2" s="322" t="s">
        <v>330</v>
      </c>
      <c r="C2" s="322"/>
      <c r="D2" s="322"/>
      <c r="E2" s="322"/>
      <c r="F2" s="322"/>
      <c r="G2" s="322"/>
      <c r="H2" s="322"/>
      <c r="I2" s="322"/>
      <c r="J2" s="322"/>
      <c r="K2" s="322"/>
      <c r="L2" s="322"/>
      <c r="M2" s="322"/>
      <c r="N2" s="322"/>
    </row>
    <row r="3" spans="1:35" x14ac:dyDescent="0.2">
      <c r="A3" s="56" t="s">
        <v>1</v>
      </c>
      <c r="B3" s="322" t="str">
        <f>+B2</f>
        <v>MUNICIPIO DE CARTAGO</v>
      </c>
      <c r="C3" s="322"/>
      <c r="D3" s="322"/>
      <c r="E3" s="322"/>
      <c r="F3" s="322"/>
      <c r="G3" s="322"/>
      <c r="H3" s="322"/>
      <c r="I3" s="322"/>
      <c r="J3" s="322"/>
      <c r="K3" s="322"/>
      <c r="L3" s="322"/>
      <c r="M3" s="322"/>
      <c r="N3" s="322"/>
    </row>
    <row r="4" spans="1:35" x14ac:dyDescent="0.2">
      <c r="A4" s="56" t="s">
        <v>2</v>
      </c>
      <c r="B4" s="322" t="str">
        <f>+B2</f>
        <v>MUNICIPIO DE CARTAGO</v>
      </c>
      <c r="C4" s="322"/>
      <c r="D4" s="322"/>
      <c r="E4" s="322"/>
      <c r="F4" s="322"/>
      <c r="G4" s="322"/>
      <c r="H4" s="322"/>
      <c r="I4" s="322"/>
      <c r="J4" s="322"/>
      <c r="K4" s="322"/>
      <c r="L4" s="322"/>
      <c r="M4" s="322"/>
      <c r="N4" s="322"/>
    </row>
    <row r="5" spans="1:35" x14ac:dyDescent="0.2">
      <c r="A5" s="56" t="s">
        <v>3</v>
      </c>
      <c r="B5" s="322" t="s">
        <v>331</v>
      </c>
      <c r="C5" s="322"/>
      <c r="D5" s="322"/>
      <c r="E5" s="322"/>
      <c r="F5" s="322"/>
      <c r="G5" s="322"/>
      <c r="H5" s="322"/>
      <c r="I5" s="322"/>
      <c r="J5" s="322"/>
      <c r="K5" s="322"/>
      <c r="L5" s="322"/>
      <c r="M5" s="322"/>
      <c r="N5" s="322"/>
    </row>
    <row r="6" spans="1:35" ht="15" x14ac:dyDescent="0.25">
      <c r="A6" s="139" t="s">
        <v>326</v>
      </c>
      <c r="B6" s="318" t="s">
        <v>830</v>
      </c>
      <c r="C6" s="318"/>
      <c r="D6" s="318"/>
      <c r="E6" s="318"/>
      <c r="F6" s="318"/>
      <c r="G6" s="318"/>
      <c r="H6" s="318"/>
      <c r="I6" s="318"/>
      <c r="J6" s="318"/>
      <c r="K6" s="318"/>
      <c r="L6" s="318"/>
      <c r="M6" s="318"/>
      <c r="N6" s="318"/>
    </row>
    <row r="7" spans="1:35" ht="15" x14ac:dyDescent="0.25">
      <c r="A7" s="139" t="s">
        <v>327</v>
      </c>
      <c r="B7" s="322" t="str">
        <f>'Todo Riesgo Daños Materiales'!B7:D7</f>
        <v>RODRIGO GOMEZ Y CIA</v>
      </c>
      <c r="C7" s="322"/>
      <c r="D7" s="322"/>
      <c r="E7" s="322"/>
      <c r="F7" s="322"/>
      <c r="G7" s="322"/>
      <c r="H7" s="322"/>
      <c r="I7" s="322"/>
      <c r="J7" s="322"/>
      <c r="K7" s="322"/>
      <c r="L7" s="322"/>
      <c r="M7" s="322"/>
      <c r="N7" s="322"/>
    </row>
    <row r="8" spans="1:35" x14ac:dyDescent="0.2">
      <c r="A8" s="53" t="s">
        <v>4</v>
      </c>
      <c r="B8" s="310" t="str">
        <f>'Todo Riesgo Daños Materiales'!B8:D8</f>
        <v>DESDE LAS 00:00 HORAS DEL 28 DE JUNIO DE 2026 HASTA LAS 00:00 HORAS DEL 01 DE FEBRERO DE 2027</v>
      </c>
      <c r="C8" s="318"/>
      <c r="D8" s="318"/>
      <c r="E8" s="318"/>
      <c r="F8" s="318"/>
      <c r="G8" s="318"/>
      <c r="H8" s="318"/>
      <c r="I8" s="318"/>
      <c r="J8" s="318"/>
      <c r="K8" s="318"/>
      <c r="L8" s="318"/>
      <c r="M8" s="318"/>
      <c r="N8" s="318"/>
    </row>
    <row r="9" spans="1:35" ht="27" customHeight="1" x14ac:dyDescent="0.2">
      <c r="A9" s="247" t="s">
        <v>5</v>
      </c>
      <c r="B9" s="247"/>
      <c r="C9" s="247"/>
      <c r="D9" s="247"/>
      <c r="E9" s="247"/>
      <c r="F9" s="247"/>
      <c r="G9" s="247"/>
      <c r="H9" s="247"/>
      <c r="I9" s="247"/>
      <c r="J9" s="247"/>
      <c r="K9" s="247"/>
      <c r="L9" s="247"/>
      <c r="M9" s="247"/>
      <c r="N9" s="247"/>
    </row>
    <row r="10" spans="1:35" ht="27" customHeight="1" x14ac:dyDescent="0.2">
      <c r="A10" s="324" t="s">
        <v>135</v>
      </c>
      <c r="B10" s="324" t="s">
        <v>137</v>
      </c>
      <c r="C10" s="72"/>
      <c r="D10" s="73"/>
      <c r="E10" s="73"/>
      <c r="F10" s="73"/>
      <c r="G10" s="72"/>
      <c r="H10" s="73"/>
      <c r="I10" s="73"/>
      <c r="J10" s="74"/>
      <c r="K10" s="323" t="s">
        <v>7</v>
      </c>
      <c r="L10" s="323"/>
      <c r="M10" s="324" t="s">
        <v>8</v>
      </c>
      <c r="N10" s="324" t="s">
        <v>160</v>
      </c>
    </row>
    <row r="11" spans="1:35" ht="27" customHeight="1" x14ac:dyDescent="0.2">
      <c r="A11" s="324"/>
      <c r="B11" s="324"/>
      <c r="C11" s="75" t="s">
        <v>7</v>
      </c>
      <c r="D11" s="218" t="s">
        <v>161</v>
      </c>
      <c r="E11" s="218" t="s">
        <v>160</v>
      </c>
      <c r="F11" s="77"/>
      <c r="G11" s="75" t="s">
        <v>7</v>
      </c>
      <c r="H11" s="218" t="s">
        <v>161</v>
      </c>
      <c r="I11" s="218" t="s">
        <v>160</v>
      </c>
      <c r="J11" s="74"/>
      <c r="K11" s="217" t="s">
        <v>162</v>
      </c>
      <c r="L11" s="217" t="s">
        <v>204</v>
      </c>
      <c r="M11" s="324"/>
      <c r="N11" s="324"/>
    </row>
    <row r="12" spans="1:35" ht="30" customHeight="1" x14ac:dyDescent="0.2">
      <c r="A12" s="404" t="s">
        <v>831</v>
      </c>
      <c r="B12" s="215" t="s">
        <v>832</v>
      </c>
      <c r="C12" s="55"/>
      <c r="D12" s="60"/>
      <c r="E12" s="61"/>
      <c r="F12" s="62"/>
      <c r="G12" s="55"/>
      <c r="H12" s="60"/>
      <c r="I12" s="61"/>
      <c r="J12" s="63"/>
      <c r="K12" s="407" t="s">
        <v>204</v>
      </c>
      <c r="L12" s="410"/>
      <c r="M12" s="330"/>
      <c r="N12" s="314"/>
      <c r="U12" s="33"/>
      <c r="V12" s="33"/>
      <c r="W12" s="33"/>
      <c r="X12" s="33"/>
      <c r="Y12" s="33"/>
      <c r="Z12" s="33"/>
      <c r="AA12" s="33"/>
      <c r="AB12" s="33"/>
      <c r="AC12" s="33"/>
      <c r="AD12" s="33"/>
      <c r="AE12" s="33"/>
      <c r="AF12" s="33"/>
      <c r="AG12" s="33"/>
      <c r="AH12" s="33"/>
      <c r="AI12" s="33"/>
    </row>
    <row r="13" spans="1:35" ht="30" customHeight="1" x14ac:dyDescent="0.2">
      <c r="A13" s="405"/>
      <c r="B13" s="215" t="s">
        <v>833</v>
      </c>
      <c r="C13" s="55"/>
      <c r="D13" s="60"/>
      <c r="E13" s="61"/>
      <c r="F13" s="62"/>
      <c r="G13" s="55"/>
      <c r="H13" s="60"/>
      <c r="I13" s="61"/>
      <c r="J13" s="63"/>
      <c r="K13" s="408"/>
      <c r="L13" s="411"/>
      <c r="M13" s="331"/>
      <c r="N13" s="315"/>
      <c r="U13" s="33"/>
      <c r="V13" s="33"/>
      <c r="W13" s="33"/>
      <c r="X13" s="33"/>
      <c r="Y13" s="33"/>
      <c r="Z13" s="33"/>
      <c r="AA13" s="33"/>
      <c r="AB13" s="33"/>
      <c r="AC13" s="33"/>
      <c r="AD13" s="33"/>
      <c r="AE13" s="33"/>
      <c r="AF13" s="33"/>
      <c r="AG13" s="33"/>
      <c r="AH13" s="33"/>
      <c r="AI13" s="33"/>
    </row>
    <row r="14" spans="1:35" ht="30" customHeight="1" x14ac:dyDescent="0.2">
      <c r="A14" s="405"/>
      <c r="B14" s="215" t="s">
        <v>834</v>
      </c>
      <c r="C14" s="64">
        <v>200000000</v>
      </c>
      <c r="D14" s="65">
        <v>0.04</v>
      </c>
      <c r="E14" s="66">
        <f>C14*D14</f>
        <v>8000000</v>
      </c>
      <c r="F14" s="62"/>
      <c r="G14" s="64">
        <v>200000000</v>
      </c>
      <c r="H14" s="65">
        <v>0.05</v>
      </c>
      <c r="I14" s="66">
        <f>G14*H14</f>
        <v>10000000</v>
      </c>
      <c r="J14" s="63"/>
      <c r="K14" s="408"/>
      <c r="L14" s="411"/>
      <c r="M14" s="331"/>
      <c r="N14" s="315"/>
      <c r="U14" s="33"/>
      <c r="V14" s="33"/>
      <c r="W14" s="33"/>
      <c r="X14" s="33"/>
      <c r="Y14" s="33"/>
      <c r="Z14" s="33"/>
      <c r="AA14" s="33"/>
      <c r="AB14" s="33"/>
      <c r="AC14" s="33"/>
      <c r="AD14" s="33"/>
      <c r="AE14" s="33"/>
      <c r="AF14" s="33"/>
      <c r="AG14" s="33"/>
      <c r="AH14" s="33"/>
      <c r="AI14" s="33"/>
    </row>
    <row r="15" spans="1:35" ht="30" customHeight="1" x14ac:dyDescent="0.2">
      <c r="A15" s="405"/>
      <c r="B15" s="215" t="s">
        <v>835</v>
      </c>
      <c r="C15" s="55"/>
      <c r="D15" s="60"/>
      <c r="E15" s="61"/>
      <c r="F15" s="62"/>
      <c r="G15" s="55"/>
      <c r="H15" s="60"/>
      <c r="I15" s="61"/>
      <c r="J15" s="63"/>
      <c r="K15" s="408"/>
      <c r="L15" s="411"/>
      <c r="M15" s="331"/>
      <c r="N15" s="315"/>
      <c r="U15" s="33"/>
      <c r="V15" s="33"/>
      <c r="W15" s="33"/>
      <c r="X15" s="33"/>
      <c r="Y15" s="33"/>
      <c r="Z15" s="33"/>
      <c r="AA15" s="33"/>
      <c r="AB15" s="33"/>
      <c r="AC15" s="33"/>
      <c r="AD15" s="33"/>
      <c r="AE15" s="33"/>
      <c r="AF15" s="33"/>
      <c r="AG15" s="33"/>
      <c r="AH15" s="33"/>
      <c r="AI15" s="33"/>
    </row>
    <row r="16" spans="1:35" ht="30" customHeight="1" x14ac:dyDescent="0.2">
      <c r="A16" s="405"/>
      <c r="B16" s="215" t="s">
        <v>836</v>
      </c>
      <c r="C16" s="55"/>
      <c r="D16" s="67"/>
      <c r="E16" s="61"/>
      <c r="F16" s="62"/>
      <c r="G16" s="55"/>
      <c r="H16" s="67"/>
      <c r="I16" s="61"/>
      <c r="J16" s="63"/>
      <c r="K16" s="408"/>
      <c r="L16" s="411"/>
      <c r="M16" s="331"/>
      <c r="N16" s="315"/>
      <c r="U16" s="33"/>
      <c r="V16" s="33"/>
      <c r="W16" s="33"/>
      <c r="X16" s="33"/>
      <c r="Y16" s="33"/>
      <c r="Z16" s="33"/>
      <c r="AA16" s="33"/>
      <c r="AB16" s="33"/>
      <c r="AC16" s="33"/>
      <c r="AD16" s="33"/>
      <c r="AE16" s="33"/>
      <c r="AF16" s="33"/>
      <c r="AG16" s="33"/>
      <c r="AH16" s="33"/>
      <c r="AI16" s="33"/>
    </row>
    <row r="17" spans="1:21" ht="30" customHeight="1" x14ac:dyDescent="0.2">
      <c r="A17" s="405"/>
      <c r="B17" s="216" t="s">
        <v>186</v>
      </c>
      <c r="C17" s="55"/>
      <c r="D17" s="60"/>
      <c r="E17" s="61"/>
      <c r="F17" s="62"/>
      <c r="G17" s="55"/>
      <c r="H17" s="60"/>
      <c r="I17" s="61"/>
      <c r="J17" s="63"/>
      <c r="K17" s="409"/>
      <c r="L17" s="412"/>
      <c r="M17" s="331"/>
      <c r="N17" s="315"/>
      <c r="U17" s="195" t="s">
        <v>204</v>
      </c>
    </row>
    <row r="18" spans="1:21" ht="30" customHeight="1" x14ac:dyDescent="0.2">
      <c r="A18" s="405"/>
      <c r="B18" s="215" t="s">
        <v>837</v>
      </c>
      <c r="C18" s="55"/>
      <c r="D18" s="60"/>
      <c r="E18" s="61"/>
      <c r="F18" s="62"/>
      <c r="G18" s="55"/>
      <c r="H18" s="60"/>
      <c r="I18" s="61"/>
      <c r="J18" s="63"/>
      <c r="K18" s="69">
        <v>1000000000</v>
      </c>
      <c r="L18" s="39"/>
      <c r="M18" s="331"/>
      <c r="N18" s="315"/>
    </row>
    <row r="19" spans="1:21" ht="30" customHeight="1" x14ac:dyDescent="0.2">
      <c r="A19" s="405"/>
      <c r="B19" s="215" t="s">
        <v>838</v>
      </c>
      <c r="C19" s="55"/>
      <c r="D19" s="60"/>
      <c r="E19" s="61"/>
      <c r="F19" s="62"/>
      <c r="G19" s="55"/>
      <c r="H19" s="60"/>
      <c r="I19" s="61"/>
      <c r="J19" s="63"/>
      <c r="K19" s="69">
        <v>10000000</v>
      </c>
      <c r="L19" s="39"/>
      <c r="M19" s="331"/>
      <c r="N19" s="315"/>
    </row>
    <row r="20" spans="1:21" ht="37.5" customHeight="1" x14ac:dyDescent="0.2">
      <c r="A20" s="406"/>
      <c r="B20" s="215"/>
      <c r="C20" s="55"/>
      <c r="D20" s="60"/>
      <c r="E20" s="61"/>
      <c r="F20" s="62"/>
      <c r="G20" s="55"/>
      <c r="H20" s="60"/>
      <c r="I20" s="61"/>
      <c r="J20" s="63"/>
      <c r="K20" s="69"/>
      <c r="L20" s="39"/>
      <c r="M20" s="332"/>
      <c r="N20" s="316"/>
    </row>
    <row r="21" spans="1:21" ht="18.75" customHeight="1" x14ac:dyDescent="0.2">
      <c r="A21" s="318"/>
      <c r="B21" s="318"/>
      <c r="C21" s="78"/>
      <c r="D21" s="78"/>
      <c r="E21" s="78"/>
      <c r="F21" s="78"/>
      <c r="G21" s="78"/>
      <c r="H21" s="78"/>
      <c r="I21" s="78"/>
      <c r="J21" s="78"/>
      <c r="K21" s="78" t="s">
        <v>88</v>
      </c>
      <c r="L21" s="78"/>
      <c r="M21" s="78"/>
      <c r="N21" s="79"/>
    </row>
    <row r="22" spans="1:21" ht="18.75" customHeight="1" x14ac:dyDescent="0.2">
      <c r="A22" s="318"/>
      <c r="B22" s="318"/>
      <c r="C22" s="78"/>
      <c r="D22" s="78"/>
      <c r="E22" s="78"/>
      <c r="F22" s="78"/>
      <c r="G22" s="78"/>
      <c r="H22" s="78"/>
      <c r="I22" s="78"/>
      <c r="J22" s="78"/>
      <c r="K22" s="78" t="s">
        <v>13</v>
      </c>
      <c r="L22" s="78"/>
      <c r="M22" s="78"/>
      <c r="N22" s="79"/>
    </row>
    <row r="23" spans="1:21" ht="18.75" customHeight="1" x14ac:dyDescent="0.2">
      <c r="A23" s="318"/>
      <c r="B23" s="318"/>
      <c r="C23" s="78"/>
      <c r="D23" s="78"/>
      <c r="E23" s="78"/>
      <c r="F23" s="78"/>
      <c r="G23" s="78"/>
      <c r="H23" s="78"/>
      <c r="I23" s="78"/>
      <c r="J23" s="78"/>
      <c r="K23" s="78" t="s">
        <v>172</v>
      </c>
      <c r="L23" s="78"/>
      <c r="M23" s="78"/>
      <c r="N23" s="79"/>
    </row>
    <row r="24" spans="1:21" ht="25.5" customHeight="1" x14ac:dyDescent="0.2">
      <c r="A24" s="249" t="s">
        <v>173</v>
      </c>
      <c r="B24" s="249"/>
      <c r="C24" s="249"/>
      <c r="D24" s="249"/>
      <c r="E24" s="249"/>
      <c r="F24" s="249"/>
      <c r="G24" s="249"/>
      <c r="H24" s="249"/>
      <c r="I24" s="249"/>
      <c r="J24" s="249"/>
      <c r="K24" s="249"/>
      <c r="L24" s="249"/>
      <c r="M24" s="249"/>
      <c r="N24" s="249"/>
      <c r="U24" s="195" t="s">
        <v>204</v>
      </c>
    </row>
    <row r="25" spans="1:21" x14ac:dyDescent="0.2">
      <c r="A25" s="317" t="s">
        <v>839</v>
      </c>
      <c r="B25" s="317"/>
      <c r="C25" s="317"/>
      <c r="D25" s="317"/>
      <c r="E25" s="317"/>
      <c r="F25" s="317"/>
      <c r="G25" s="317"/>
      <c r="H25" s="317"/>
      <c r="I25" s="317"/>
      <c r="J25" s="317"/>
      <c r="K25" s="317"/>
      <c r="L25" s="317"/>
      <c r="M25" s="317"/>
      <c r="N25" s="317"/>
    </row>
    <row r="26" spans="1:21" x14ac:dyDescent="0.2">
      <c r="A26" s="317" t="s">
        <v>840</v>
      </c>
      <c r="B26" s="317"/>
      <c r="C26" s="317"/>
      <c r="D26" s="317"/>
      <c r="E26" s="317"/>
      <c r="F26" s="317"/>
      <c r="G26" s="317"/>
      <c r="H26" s="317"/>
      <c r="I26" s="317"/>
      <c r="J26" s="317"/>
      <c r="K26" s="317"/>
      <c r="L26" s="317"/>
      <c r="M26" s="317"/>
      <c r="N26" s="317"/>
    </row>
    <row r="27" spans="1:21" x14ac:dyDescent="0.2">
      <c r="A27" s="219" t="s">
        <v>843</v>
      </c>
      <c r="B27" s="219"/>
      <c r="C27" s="219"/>
      <c r="D27" s="219"/>
      <c r="E27" s="219"/>
      <c r="F27" s="219"/>
      <c r="G27" s="219"/>
      <c r="H27" s="219"/>
      <c r="I27" s="219"/>
      <c r="J27" s="219"/>
      <c r="K27" s="219"/>
      <c r="L27" s="219"/>
      <c r="M27" s="219"/>
      <c r="N27" s="219"/>
    </row>
    <row r="28" spans="1:21" x14ac:dyDescent="0.2">
      <c r="A28" s="317" t="s">
        <v>841</v>
      </c>
      <c r="B28" s="317"/>
      <c r="C28" s="317"/>
      <c r="D28" s="317"/>
      <c r="E28" s="317"/>
      <c r="F28" s="317"/>
      <c r="G28" s="317"/>
      <c r="H28" s="317"/>
      <c r="I28" s="317"/>
      <c r="J28" s="317"/>
      <c r="K28" s="317"/>
      <c r="L28" s="317"/>
      <c r="M28" s="317"/>
      <c r="N28" s="317"/>
    </row>
    <row r="29" spans="1:21" x14ac:dyDescent="0.2">
      <c r="A29" s="219" t="s">
        <v>844</v>
      </c>
      <c r="B29" s="219"/>
      <c r="C29" s="219"/>
      <c r="D29" s="219"/>
      <c r="E29" s="219"/>
      <c r="F29" s="219"/>
      <c r="G29" s="219"/>
      <c r="H29" s="219"/>
      <c r="I29" s="219"/>
      <c r="J29" s="219"/>
      <c r="K29" s="219"/>
      <c r="L29" s="219"/>
      <c r="M29" s="219"/>
      <c r="N29" s="219"/>
    </row>
    <row r="30" spans="1:21" x14ac:dyDescent="0.2">
      <c r="A30" s="319" t="s">
        <v>845</v>
      </c>
      <c r="B30" s="320"/>
      <c r="C30" s="320"/>
      <c r="D30" s="320"/>
      <c r="E30" s="320"/>
      <c r="F30" s="320"/>
      <c r="G30" s="320"/>
      <c r="H30" s="320"/>
      <c r="I30" s="320"/>
      <c r="J30" s="320"/>
      <c r="K30" s="320"/>
      <c r="L30" s="320"/>
      <c r="M30" s="320"/>
      <c r="N30" s="321"/>
    </row>
    <row r="31" spans="1:21" ht="39" customHeight="1" x14ac:dyDescent="0.2">
      <c r="A31" s="317" t="s">
        <v>842</v>
      </c>
      <c r="B31" s="317"/>
      <c r="C31" s="317"/>
      <c r="D31" s="317"/>
      <c r="E31" s="317"/>
      <c r="F31" s="317"/>
      <c r="G31" s="317"/>
      <c r="H31" s="317"/>
      <c r="I31" s="317"/>
      <c r="J31" s="317"/>
      <c r="K31" s="317"/>
      <c r="L31" s="317"/>
      <c r="M31" s="317"/>
      <c r="N31" s="317"/>
    </row>
    <row r="32" spans="1:21" ht="30.75" customHeight="1" x14ac:dyDescent="0.2">
      <c r="A32" s="300" t="s">
        <v>372</v>
      </c>
      <c r="B32" s="301"/>
      <c r="C32" s="301"/>
      <c r="D32" s="301"/>
      <c r="E32" s="301"/>
      <c r="F32" s="301"/>
      <c r="G32" s="301"/>
      <c r="H32" s="301"/>
      <c r="I32" s="301"/>
      <c r="J32" s="301"/>
      <c r="K32" s="301"/>
      <c r="L32" s="301"/>
      <c r="M32" s="301"/>
      <c r="N32" s="302"/>
    </row>
    <row r="33" spans="1:26" ht="63" customHeight="1" x14ac:dyDescent="0.2">
      <c r="A33" s="228" t="s">
        <v>823</v>
      </c>
      <c r="B33" s="228"/>
      <c r="C33" s="228"/>
      <c r="D33" s="228"/>
      <c r="E33" s="228"/>
      <c r="F33" s="228"/>
      <c r="G33" s="228"/>
      <c r="H33" s="228"/>
      <c r="I33" s="228"/>
      <c r="J33" s="228"/>
      <c r="K33" s="228"/>
      <c r="L33" s="228"/>
      <c r="M33" s="228"/>
      <c r="N33" s="228"/>
      <c r="O33" s="334"/>
      <c r="P33" s="334"/>
      <c r="Q33" s="334"/>
      <c r="R33" s="334"/>
      <c r="S33" s="334"/>
      <c r="T33" s="334"/>
    </row>
    <row r="34" spans="1:26" s="52" customFormat="1" ht="40.5" customHeight="1" x14ac:dyDescent="0.2">
      <c r="A34" s="228" t="s">
        <v>377</v>
      </c>
      <c r="B34" s="228"/>
      <c r="C34" s="228"/>
      <c r="D34" s="228"/>
      <c r="E34" s="228"/>
      <c r="F34" s="228"/>
      <c r="G34" s="228"/>
      <c r="H34" s="228"/>
      <c r="I34" s="228"/>
      <c r="J34" s="228"/>
      <c r="K34" s="228"/>
      <c r="L34" s="228"/>
      <c r="M34" s="228"/>
      <c r="N34" s="228"/>
      <c r="O34" s="269"/>
      <c r="P34" s="269"/>
      <c r="Q34" s="269"/>
      <c r="R34" s="269"/>
      <c r="S34" s="269"/>
      <c r="T34" s="269"/>
    </row>
    <row r="35" spans="1:26" s="52" customFormat="1" ht="32.25" customHeight="1" x14ac:dyDescent="0.2">
      <c r="A35" s="228" t="s">
        <v>371</v>
      </c>
      <c r="B35" s="228"/>
      <c r="C35" s="228"/>
      <c r="D35" s="228"/>
      <c r="E35" s="228"/>
      <c r="F35" s="228"/>
      <c r="G35" s="228"/>
      <c r="H35" s="228"/>
      <c r="I35" s="228"/>
      <c r="J35" s="228"/>
      <c r="K35" s="228"/>
      <c r="L35" s="228"/>
      <c r="M35" s="228"/>
      <c r="N35" s="228"/>
      <c r="O35" s="269"/>
      <c r="P35" s="269"/>
      <c r="Q35" s="269"/>
      <c r="R35" s="269"/>
      <c r="S35" s="269"/>
      <c r="T35" s="269"/>
    </row>
    <row r="36" spans="1:26" s="52" customFormat="1" ht="54.75" customHeight="1" x14ac:dyDescent="0.2">
      <c r="A36" s="228" t="s">
        <v>378</v>
      </c>
      <c r="B36" s="228"/>
      <c r="C36" s="228"/>
      <c r="D36" s="228"/>
      <c r="E36" s="228"/>
      <c r="F36" s="228"/>
      <c r="G36" s="228"/>
      <c r="H36" s="228"/>
      <c r="I36" s="228"/>
      <c r="J36" s="228"/>
      <c r="K36" s="228"/>
      <c r="L36" s="228"/>
      <c r="M36" s="228"/>
      <c r="N36" s="228"/>
      <c r="O36" s="58"/>
      <c r="P36" s="58"/>
      <c r="Q36" s="58"/>
      <c r="R36" s="58"/>
      <c r="S36" s="58"/>
      <c r="T36" s="58"/>
    </row>
    <row r="37" spans="1:26" s="52" customFormat="1" ht="54.75" customHeight="1" x14ac:dyDescent="0.2">
      <c r="A37" s="228" t="s">
        <v>257</v>
      </c>
      <c r="B37" s="228"/>
      <c r="C37" s="228"/>
      <c r="D37" s="228"/>
      <c r="E37" s="228"/>
      <c r="F37" s="228"/>
      <c r="G37" s="228"/>
      <c r="H37" s="228"/>
      <c r="I37" s="228"/>
      <c r="J37" s="228"/>
      <c r="K37" s="228"/>
      <c r="L37" s="228"/>
      <c r="M37" s="228"/>
      <c r="N37" s="228"/>
    </row>
    <row r="38" spans="1:26" s="52" customFormat="1" ht="27" customHeight="1" x14ac:dyDescent="0.2">
      <c r="A38" s="311" t="s">
        <v>110</v>
      </c>
      <c r="B38" s="312"/>
      <c r="C38" s="312"/>
      <c r="D38" s="312"/>
      <c r="E38" s="312"/>
      <c r="F38" s="312"/>
      <c r="G38" s="312"/>
      <c r="H38" s="312"/>
      <c r="I38" s="312"/>
      <c r="J38" s="312"/>
      <c r="K38" s="312"/>
      <c r="L38" s="312"/>
      <c r="M38" s="312"/>
      <c r="N38" s="313"/>
    </row>
    <row r="39" spans="1:26" s="52" customFormat="1" ht="33.75" customHeight="1" x14ac:dyDescent="0.2">
      <c r="A39" s="309" t="s">
        <v>846</v>
      </c>
      <c r="B39" s="309"/>
      <c r="C39" s="310"/>
      <c r="D39" s="310"/>
      <c r="E39" s="310"/>
      <c r="F39" s="310"/>
      <c r="G39" s="310"/>
      <c r="H39" s="310"/>
      <c r="I39" s="310"/>
      <c r="J39" s="310"/>
      <c r="K39" s="308"/>
      <c r="L39" s="308"/>
      <c r="M39" s="308"/>
      <c r="N39" s="308"/>
      <c r="U39" s="222" t="s">
        <v>204</v>
      </c>
      <c r="V39" s="223"/>
      <c r="W39" s="223"/>
      <c r="X39" s="223"/>
      <c r="Y39" s="223"/>
      <c r="Z39" s="223"/>
    </row>
    <row r="40" spans="1:26" s="52" customFormat="1" ht="27" customHeight="1" x14ac:dyDescent="0.2">
      <c r="A40" s="267" t="s">
        <v>55</v>
      </c>
      <c r="B40" s="267"/>
      <c r="C40" s="267"/>
      <c r="D40" s="267"/>
      <c r="E40" s="267"/>
      <c r="F40" s="267"/>
      <c r="G40" s="267"/>
      <c r="H40" s="267"/>
      <c r="I40" s="267"/>
      <c r="J40" s="267"/>
      <c r="K40" s="267"/>
      <c r="L40" s="267"/>
      <c r="M40" s="267"/>
      <c r="N40" s="267"/>
      <c r="U40" s="52" t="s">
        <v>204</v>
      </c>
    </row>
    <row r="41" spans="1:26" s="52" customFormat="1" ht="18.75" customHeight="1" x14ac:dyDescent="0.2">
      <c r="A41" s="286" t="s">
        <v>111</v>
      </c>
      <c r="B41" s="286"/>
      <c r="C41" s="286"/>
      <c r="D41" s="286"/>
      <c r="E41" s="286"/>
      <c r="F41" s="286"/>
      <c r="G41" s="286"/>
      <c r="H41" s="286"/>
      <c r="I41" s="286"/>
      <c r="J41" s="286"/>
      <c r="K41" s="286"/>
      <c r="L41" s="286"/>
      <c r="M41" s="286"/>
      <c r="N41" s="286"/>
    </row>
  </sheetData>
  <mergeCells count="45">
    <mergeCell ref="A40:N40"/>
    <mergeCell ref="A41:N41"/>
    <mergeCell ref="U39:Z39"/>
    <mergeCell ref="A39:B39"/>
    <mergeCell ref="C39:D39"/>
    <mergeCell ref="E39:F39"/>
    <mergeCell ref="G39:H39"/>
    <mergeCell ref="I39:J39"/>
    <mergeCell ref="K39:N39"/>
    <mergeCell ref="A36:N36"/>
    <mergeCell ref="A37:N37"/>
    <mergeCell ref="A38:N38"/>
    <mergeCell ref="A34:N34"/>
    <mergeCell ref="O34:T34"/>
    <mergeCell ref="A35:N35"/>
    <mergeCell ref="O35:T35"/>
    <mergeCell ref="A33:N33"/>
    <mergeCell ref="O33:T33"/>
    <mergeCell ref="A32:N32"/>
    <mergeCell ref="A30:N30"/>
    <mergeCell ref="A24:N24"/>
    <mergeCell ref="A25:N25"/>
    <mergeCell ref="A26:N26"/>
    <mergeCell ref="A28:N28"/>
    <mergeCell ref="A31:N31"/>
    <mergeCell ref="A21:B23"/>
    <mergeCell ref="B7:N7"/>
    <mergeCell ref="B8:N8"/>
    <mergeCell ref="A9:N9"/>
    <mergeCell ref="A10:A11"/>
    <mergeCell ref="B10:B11"/>
    <mergeCell ref="K10:L10"/>
    <mergeCell ref="M10:M11"/>
    <mergeCell ref="N10:N11"/>
    <mergeCell ref="A12:A20"/>
    <mergeCell ref="K12:K17"/>
    <mergeCell ref="L12:L17"/>
    <mergeCell ref="M12:M20"/>
    <mergeCell ref="N12:N20"/>
    <mergeCell ref="B6:N6"/>
    <mergeCell ref="A1:N1"/>
    <mergeCell ref="B2:N2"/>
    <mergeCell ref="B3:N3"/>
    <mergeCell ref="B4:N4"/>
    <mergeCell ref="B5:N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12</vt:i4>
      </vt:variant>
    </vt:vector>
  </HeadingPairs>
  <TitlesOfParts>
    <vt:vector size="23" baseType="lpstr">
      <vt:lpstr>Todo Riesgo Daños Materiales</vt:lpstr>
      <vt:lpstr>RELACION DE EDIFICIOS</vt:lpstr>
      <vt:lpstr>Equipo y Maquinaria</vt:lpstr>
      <vt:lpstr>Relación Equipo y Maquinaria</vt:lpstr>
      <vt:lpstr>Manejo</vt:lpstr>
      <vt:lpstr>RCE </vt:lpstr>
      <vt:lpstr>RC Servidores Publicos</vt:lpstr>
      <vt:lpstr>Automoviles</vt:lpstr>
      <vt:lpstr>Relación Parque Automotor</vt:lpstr>
      <vt:lpstr>SINIESTRALIDAD</vt:lpstr>
      <vt:lpstr>TRANSPORTE DE VALORES</vt:lpstr>
      <vt:lpstr>Automoviles!Área_de_impresión</vt:lpstr>
      <vt:lpstr>'Equipo y Maquinaria'!Área_de_impresión</vt:lpstr>
      <vt:lpstr>Manejo!Área_de_impresión</vt:lpstr>
      <vt:lpstr>'RC Servidores Publicos'!Área_de_impresión</vt:lpstr>
      <vt:lpstr>'RCE '!Área_de_impresión</vt:lpstr>
      <vt:lpstr>'Todo Riesgo Daños Materiales'!Área_de_impresión</vt:lpstr>
      <vt:lpstr>Automoviles!Títulos_a_imprimir</vt:lpstr>
      <vt:lpstr>'Equipo y Maquinaria'!Títulos_a_imprimir</vt:lpstr>
      <vt:lpstr>Manejo!Títulos_a_imprimir</vt:lpstr>
      <vt:lpstr>'RC Servidores Publicos'!Títulos_a_imprimir</vt:lpstr>
      <vt:lpstr>'RCE '!Títulos_a_imprimir</vt:lpstr>
      <vt:lpstr>'Todo Riesgo Daños Materiales'!Títulos_a_imprimir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Supernumerario2</dc:creator>
  <cp:keywords>Liberty Seguros Informacion Interna</cp:keywords>
  <cp:lastModifiedBy>USUARIO</cp:lastModifiedBy>
  <cp:lastPrinted>2021-02-20T16:12:33Z</cp:lastPrinted>
  <dcterms:created xsi:type="dcterms:W3CDTF">2013-04-19T20:44:41Z</dcterms:created>
  <dcterms:modified xsi:type="dcterms:W3CDTF">2026-06-09T21:55:09Z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ea0b3a9c-2bbe-4217-81a7-513d42f09a95</vt:lpwstr>
  </property>
  <property fmtid="{D5CDD505-2E9C-101B-9397-08002B2CF9AE}" pid="3" name="LIBERTYCOLOMBIA">
    <vt:lpwstr>Liberty Seguros Informacion Interna</vt:lpwstr>
  </property>
  <property fmtid="{D5CDD505-2E9C-101B-9397-08002B2CF9AE}" pid="4" name="LIBERTY">
    <vt:lpwstr>interna</vt:lpwstr>
  </property>
  <property fmtid="{D5CDD505-2E9C-101B-9397-08002B2CF9AE}" pid="5" name="MSIP_Label_1f9f3886-688c-41ec-beb5-f6c446299e5f_Enabled">
    <vt:lpwstr>true</vt:lpwstr>
  </property>
  <property fmtid="{D5CDD505-2E9C-101B-9397-08002B2CF9AE}" pid="6" name="MSIP_Label_1f9f3886-688c-41ec-beb5-f6c446299e5f_SetDate">
    <vt:lpwstr>2026-05-26T22:31:00Z</vt:lpwstr>
  </property>
  <property fmtid="{D5CDD505-2E9C-101B-9397-08002B2CF9AE}" pid="7" name="MSIP_Label_1f9f3886-688c-41ec-beb5-f6c446299e5f_Method">
    <vt:lpwstr>Standard</vt:lpwstr>
  </property>
  <property fmtid="{D5CDD505-2E9C-101B-9397-08002B2CF9AE}" pid="8" name="MSIP_Label_1f9f3886-688c-41ec-beb5-f6c446299e5f_Name">
    <vt:lpwstr>Interno - Acceso abierto (No Cifrado)</vt:lpwstr>
  </property>
  <property fmtid="{D5CDD505-2E9C-101B-9397-08002B2CF9AE}" pid="9" name="MSIP_Label_1f9f3886-688c-41ec-beb5-f6c446299e5f_SiteId">
    <vt:lpwstr>73e84937-70de-4ceb-8f14-b8f9ab356f6e</vt:lpwstr>
  </property>
  <property fmtid="{D5CDD505-2E9C-101B-9397-08002B2CF9AE}" pid="10" name="MSIP_Label_1f9f3886-688c-41ec-beb5-f6c446299e5f_ActionId">
    <vt:lpwstr>d8fa7d1a-0270-4695-8238-bf4f1c6024b8</vt:lpwstr>
  </property>
  <property fmtid="{D5CDD505-2E9C-101B-9397-08002B2CF9AE}" pid="11" name="MSIP_Label_1f9f3886-688c-41ec-beb5-f6c446299e5f_ContentBits">
    <vt:lpwstr>2</vt:lpwstr>
  </property>
  <property fmtid="{D5CDD505-2E9C-101B-9397-08002B2CF9AE}" pid="12" name="MSIP_Label_1f9f3886-688c-41ec-beb5-f6c446299e5f_Tag">
    <vt:lpwstr>10, 3, 0, 1</vt:lpwstr>
  </property>
</Properties>
</file>