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57321\Downloads\"/>
    </mc:Choice>
  </mc:AlternateContent>
  <xr:revisionPtr revIDLastSave="0" documentId="13_ncr:1_{325EE7E7-9B63-4788-8776-C4A469179401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CODIGOS UNSPSC" sheetId="2" r:id="rId1"/>
    <sheet name="ESPECIFICACIONES TÉCNICAS" sheetId="1" r:id="rId2"/>
    <sheet name="Hoja1" sheetId="3" r:id="rId3"/>
  </sheets>
  <externalReferences>
    <externalReference r:id="rId4"/>
    <externalReference r:id="rId5"/>
  </externalReferences>
  <definedNames>
    <definedName name="_xlnm._FilterDatabase" localSheetId="1" hidden="1">'ESPECIFICACIONES TÉCNICAS'!$A$6:$J$8</definedName>
    <definedName name="BASE">#REF!</definedName>
    <definedName name="Casas_de_juventud">#REF!</definedName>
    <definedName name="Centros_Forjar">#REF!</definedName>
    <definedName name="CONCPETOLINEA">#REF!</definedName>
    <definedName name="dgsgdffg">#REF!</definedName>
    <definedName name="DIMENSION">#REF!</definedName>
    <definedName name="Escuelas_culturales">#REF!</definedName>
    <definedName name="Escuelas_deportivas">#REF!</definedName>
    <definedName name="ESTADO">[1]LISTAS!$B$5:$B$10</definedName>
    <definedName name="ESTADODOS">[1]LISTAS!$B$6:$B$10</definedName>
    <definedName name="ETAPA">#REF!</definedName>
    <definedName name="FGKJHLKHKJÑ">#REF!</definedName>
    <definedName name="GGGGGGGGGGGGG">#REF!</definedName>
    <definedName name="IED">#REF!</definedName>
    <definedName name="INDICADOR">[2]listas!$S$216:$S$275</definedName>
    <definedName name="LINEA">#REF!</definedName>
    <definedName name="Mipymes">#REF!</definedName>
    <definedName name="NIVEL">#REF!</definedName>
    <definedName name="SECTOR">#REF!</definedName>
    <definedName name="Sedes_culturales">#REF!</definedName>
    <definedName name="TEMA">#REF!</definedName>
    <definedName name="TEMAGEO">#REF!</definedName>
    <definedName name="TIPODECODIG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S7" i="1" l="1"/>
  <c r="DT7" i="1"/>
  <c r="DT22" i="1" l="1"/>
  <c r="CX19" i="1"/>
  <c r="CW19" i="1"/>
  <c r="CD18" i="1"/>
  <c r="CC18" i="1"/>
  <c r="BY18" i="1"/>
  <c r="BX18" i="1"/>
  <c r="BO18" i="1"/>
  <c r="BN18" i="1"/>
  <c r="BJ15" i="1"/>
  <c r="BI15" i="1"/>
  <c r="AT15" i="1"/>
  <c r="AU15" i="1"/>
  <c r="AT16" i="1"/>
  <c r="AU16" i="1"/>
  <c r="AT17" i="1"/>
  <c r="AU17" i="1"/>
  <c r="AT18" i="1"/>
  <c r="AU18" i="1"/>
  <c r="AT19" i="1"/>
  <c r="AU19" i="1"/>
  <c r="AT20" i="1"/>
  <c r="AU20" i="1"/>
  <c r="AT21" i="1"/>
  <c r="AU21" i="1"/>
  <c r="AU14" i="1"/>
  <c r="AT14" i="1"/>
  <c r="AO14" i="1"/>
  <c r="AP14" i="1"/>
  <c r="AO15" i="1"/>
  <c r="AP15" i="1"/>
  <c r="AO16" i="1"/>
  <c r="AP16" i="1" s="1"/>
  <c r="AO17" i="1"/>
  <c r="AP17" i="1"/>
  <c r="AO18" i="1"/>
  <c r="AP18" i="1"/>
  <c r="AO19" i="1"/>
  <c r="AP19" i="1"/>
  <c r="AO20" i="1"/>
  <c r="AP20" i="1"/>
  <c r="AO21" i="1"/>
  <c r="AP21" i="1"/>
  <c r="AP13" i="1"/>
  <c r="AO13" i="1"/>
  <c r="AJ10" i="1"/>
  <c r="AK10" i="1" s="1"/>
  <c r="AJ11" i="1"/>
  <c r="AK11" i="1" s="1"/>
  <c r="AJ12" i="1"/>
  <c r="AK12" i="1"/>
  <c r="AJ13" i="1"/>
  <c r="AK13" i="1"/>
  <c r="AJ14" i="1"/>
  <c r="AK14" i="1" s="1"/>
  <c r="AJ15" i="1"/>
  <c r="AK15" i="1"/>
  <c r="AJ16" i="1"/>
  <c r="AK16" i="1"/>
  <c r="AJ17" i="1"/>
  <c r="AK17" i="1"/>
  <c r="AJ18" i="1"/>
  <c r="AK18" i="1" s="1"/>
  <c r="AJ19" i="1"/>
  <c r="AK19" i="1"/>
  <c r="AJ20" i="1"/>
  <c r="AK20" i="1"/>
  <c r="AJ21" i="1"/>
  <c r="AK21" i="1"/>
  <c r="AK9" i="1"/>
  <c r="AJ9" i="1"/>
  <c r="AE10" i="1"/>
  <c r="AF10" i="1"/>
  <c r="AE11" i="1"/>
  <c r="AF11" i="1" s="1"/>
  <c r="AE12" i="1"/>
  <c r="AF12" i="1" s="1"/>
  <c r="AE13" i="1"/>
  <c r="AF13" i="1"/>
  <c r="AE14" i="1"/>
  <c r="AF14" i="1"/>
  <c r="AE15" i="1"/>
  <c r="AF15" i="1" s="1"/>
  <c r="AE16" i="1"/>
  <c r="AF16" i="1" s="1"/>
  <c r="AE17" i="1"/>
  <c r="AF17" i="1"/>
  <c r="AE18" i="1"/>
  <c r="AF18" i="1"/>
  <c r="AE19" i="1"/>
  <c r="AF19" i="1" s="1"/>
  <c r="AE20" i="1"/>
  <c r="AF20" i="1" s="1"/>
  <c r="AE21" i="1"/>
  <c r="AF21" i="1"/>
  <c r="AF9" i="1"/>
  <c r="AE9" i="1"/>
  <c r="Z9" i="1"/>
  <c r="AA9" i="1" s="1"/>
  <c r="Z10" i="1"/>
  <c r="AA10" i="1"/>
  <c r="Z11" i="1"/>
  <c r="AA11" i="1"/>
  <c r="Z12" i="1"/>
  <c r="AA12" i="1"/>
  <c r="Z13" i="1"/>
  <c r="AA13" i="1" s="1"/>
  <c r="Z14" i="1"/>
  <c r="AA14" i="1"/>
  <c r="Z15" i="1"/>
  <c r="AA15" i="1"/>
  <c r="Z16" i="1"/>
  <c r="AA16" i="1"/>
  <c r="Z17" i="1"/>
  <c r="AA17" i="1" s="1"/>
  <c r="Z18" i="1"/>
  <c r="AA18" i="1"/>
  <c r="Z19" i="1"/>
  <c r="AA19" i="1"/>
  <c r="Z20" i="1"/>
  <c r="AA20" i="1"/>
  <c r="Z21" i="1"/>
  <c r="AA21" i="1" s="1"/>
  <c r="AA8" i="1"/>
  <c r="Z8" i="1"/>
  <c r="V14" i="1"/>
  <c r="U14" i="1"/>
  <c r="P9" i="1"/>
  <c r="Q9" i="1" s="1"/>
  <c r="P10" i="1"/>
  <c r="Q10" i="1"/>
  <c r="P11" i="1"/>
  <c r="Q11" i="1"/>
  <c r="P12" i="1"/>
  <c r="Q12" i="1"/>
  <c r="P13" i="1"/>
  <c r="Q13" i="1" s="1"/>
  <c r="P14" i="1"/>
  <c r="Q14" i="1"/>
  <c r="P15" i="1"/>
  <c r="Q15" i="1"/>
  <c r="P16" i="1"/>
  <c r="Q16" i="1"/>
  <c r="P17" i="1"/>
  <c r="Q17" i="1" s="1"/>
  <c r="P18" i="1"/>
  <c r="Q18" i="1"/>
  <c r="P19" i="1"/>
  <c r="Q19" i="1"/>
  <c r="P20" i="1"/>
  <c r="Q20" i="1"/>
  <c r="P21" i="1"/>
  <c r="Q21" i="1" s="1"/>
  <c r="P8" i="1"/>
  <c r="Q8" i="1"/>
  <c r="Q7" i="1"/>
  <c r="P7" i="1"/>
  <c r="K8" i="1"/>
  <c r="L8" i="1" s="1"/>
  <c r="K9" i="1"/>
  <c r="L9" i="1" s="1"/>
  <c r="K10" i="1"/>
  <c r="L10" i="1"/>
  <c r="K11" i="1"/>
  <c r="L11" i="1"/>
  <c r="K12" i="1"/>
  <c r="L12" i="1"/>
  <c r="K13" i="1"/>
  <c r="L13" i="1" s="1"/>
  <c r="K14" i="1"/>
  <c r="L14" i="1"/>
  <c r="K15" i="1"/>
  <c r="L15" i="1"/>
  <c r="K16" i="1"/>
  <c r="L16" i="1"/>
  <c r="K17" i="1"/>
  <c r="L17" i="1" s="1"/>
  <c r="K18" i="1"/>
  <c r="L18" i="1"/>
  <c r="K19" i="1"/>
  <c r="L19" i="1"/>
  <c r="K20" i="1"/>
  <c r="L20" i="1"/>
  <c r="K21" i="1"/>
  <c r="L21" i="1" s="1"/>
  <c r="L7" i="1"/>
  <c r="K7" i="1"/>
  <c r="F11" i="1"/>
  <c r="G11" i="1" s="1"/>
  <c r="F8" i="1"/>
  <c r="G8" i="1"/>
  <c r="F13" i="1"/>
  <c r="G13" i="1"/>
  <c r="J7" i="1"/>
  <c r="I7" i="1"/>
  <c r="G7" i="1"/>
  <c r="F7" i="1"/>
  <c r="AN17" i="1"/>
  <c r="AD17" i="1"/>
  <c r="O17" i="1"/>
  <c r="DU21" i="1" l="1"/>
  <c r="DR21" i="1"/>
  <c r="DU20" i="1"/>
  <c r="DR20" i="1"/>
  <c r="DU19" i="1"/>
  <c r="DR19" i="1"/>
  <c r="DU18" i="1"/>
  <c r="DR18" i="1"/>
  <c r="DU17" i="1"/>
  <c r="DR17" i="1"/>
  <c r="AI21" i="1"/>
  <c r="AH21" i="1"/>
  <c r="AD21" i="1"/>
  <c r="AC21" i="1"/>
  <c r="O21" i="1"/>
  <c r="N21" i="1"/>
  <c r="O20" i="1"/>
  <c r="N20" i="1"/>
  <c r="AD20" i="1"/>
  <c r="AC20" i="1"/>
  <c r="AI20" i="1"/>
  <c r="AH20" i="1"/>
  <c r="DA19" i="1"/>
  <c r="CZ19" i="1"/>
  <c r="T19" i="1"/>
  <c r="S19" i="1"/>
  <c r="AI19" i="1"/>
  <c r="AH19" i="1"/>
  <c r="CG18" i="1"/>
  <c r="CF18" i="1"/>
  <c r="BR18" i="1"/>
  <c r="BQ18" i="1"/>
  <c r="CB18" i="1"/>
  <c r="CA18" i="1"/>
  <c r="AM17" i="1"/>
  <c r="AC17" i="1"/>
  <c r="N17" i="1"/>
  <c r="DU16" i="1"/>
  <c r="DU15" i="1"/>
  <c r="DU14" i="1"/>
  <c r="DU13" i="1"/>
  <c r="DU12" i="1"/>
  <c r="DU11" i="1"/>
  <c r="DU10" i="1"/>
  <c r="DU9" i="1"/>
  <c r="DU8" i="1"/>
  <c r="DU7" i="1"/>
  <c r="DQ18" i="1" l="1"/>
  <c r="DT20" i="1"/>
  <c r="DS17" i="1"/>
  <c r="DS19" i="1"/>
  <c r="DS21" i="1"/>
  <c r="DT17" i="1"/>
  <c r="DS20" i="1"/>
  <c r="DT21" i="1"/>
  <c r="DT18" i="1"/>
  <c r="DS18" i="1"/>
  <c r="DT19" i="1"/>
  <c r="DQ21" i="1"/>
  <c r="DQ20" i="1"/>
  <c r="DQ19" i="1"/>
  <c r="DQ17" i="1"/>
  <c r="Y14" i="1"/>
  <c r="DR16" i="1"/>
  <c r="DR15" i="1"/>
  <c r="DR14" i="1"/>
  <c r="DR13" i="1"/>
  <c r="DR12" i="1"/>
  <c r="DR11" i="1"/>
  <c r="DR10" i="1"/>
  <c r="DR9" i="1"/>
  <c r="DR8" i="1"/>
  <c r="DR7" i="1"/>
  <c r="BM15" i="1"/>
  <c r="BL15" i="1"/>
  <c r="DQ11" i="1"/>
  <c r="DQ7" i="1" l="1"/>
  <c r="DQ12" i="1"/>
  <c r="DQ8" i="1"/>
  <c r="DQ14" i="1"/>
  <c r="DR22" i="1"/>
  <c r="DQ9" i="1"/>
  <c r="DQ10" i="1"/>
  <c r="DQ15" i="1"/>
  <c r="DQ13" i="1"/>
  <c r="DQ16" i="1"/>
  <c r="J8" i="1" l="1"/>
  <c r="I8" i="1"/>
  <c r="S8" i="1"/>
  <c r="N9" i="1"/>
  <c r="N10" i="1"/>
  <c r="I11" i="1"/>
  <c r="DS11" i="1" s="1"/>
  <c r="N12" i="1"/>
  <c r="J13" i="1"/>
  <c r="I13" i="1"/>
  <c r="N16" i="1"/>
  <c r="O16" i="1" l="1"/>
  <c r="O12" i="1"/>
  <c r="O10" i="1"/>
  <c r="O9" i="1"/>
  <c r="T8" i="1"/>
  <c r="J11" i="1"/>
  <c r="DT11" i="1" s="1"/>
  <c r="DV11" i="1" l="1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DQ22" i="1" l="1"/>
  <c r="AX14" i="1" l="1"/>
  <c r="AW14" i="1"/>
  <c r="AS13" i="1"/>
  <c r="AR13" i="1"/>
  <c r="AS16" i="1"/>
  <c r="AR16" i="1"/>
  <c r="AN15" i="1" l="1"/>
  <c r="AM15" i="1"/>
  <c r="AN9" i="1"/>
  <c r="AM9" i="1"/>
  <c r="AN13" i="1"/>
  <c r="DT13" i="1" s="1"/>
  <c r="AM13" i="1"/>
  <c r="DS13" i="1" s="1"/>
  <c r="AI15" i="1"/>
  <c r="AH15" i="1"/>
  <c r="AI16" i="1"/>
  <c r="DT16" i="1" s="1"/>
  <c r="AH16" i="1"/>
  <c r="DS16" i="1" s="1"/>
  <c r="X14" i="1"/>
  <c r="AI9" i="1"/>
  <c r="AH9" i="1"/>
  <c r="AI10" i="1"/>
  <c r="AH10" i="1"/>
  <c r="AI12" i="1"/>
  <c r="AH12" i="1"/>
  <c r="AD8" i="1"/>
  <c r="DT8" i="1" s="1"/>
  <c r="AC8" i="1"/>
  <c r="DS8" i="1" s="1"/>
  <c r="AD10" i="1"/>
  <c r="AC10" i="1"/>
  <c r="AD12" i="1"/>
  <c r="AC12" i="1"/>
  <c r="AC14" i="1"/>
  <c r="N7" i="1"/>
  <c r="DS14" i="1" l="1"/>
  <c r="DS9" i="1"/>
  <c r="DS12" i="1"/>
  <c r="DT15" i="1"/>
  <c r="DS15" i="1"/>
  <c r="DS10" i="1"/>
  <c r="DT12" i="1"/>
  <c r="DT10" i="1"/>
  <c r="DT9" i="1"/>
  <c r="DV16" i="1"/>
  <c r="DV15" i="1"/>
  <c r="AD14" i="1"/>
  <c r="DT14" i="1" s="1"/>
  <c r="DV20" i="1" l="1"/>
  <c r="DV17" i="1"/>
  <c r="DV19" i="1" l="1"/>
  <c r="DV21" i="1"/>
  <c r="DV18" i="1" l="1"/>
  <c r="T7" i="1" l="1"/>
  <c r="DV13" i="1" l="1"/>
  <c r="DV12" i="1" l="1"/>
  <c r="DV8" i="1"/>
  <c r="O7" i="1" l="1"/>
  <c r="DV7" i="1" l="1"/>
  <c r="S7" i="1" l="1"/>
  <c r="DS22" i="1" s="1"/>
  <c r="DV9" i="1" l="1"/>
  <c r="DV10" i="1"/>
  <c r="DV14" i="1"/>
</calcChain>
</file>

<file path=xl/sharedStrings.xml><?xml version="1.0" encoding="utf-8"?>
<sst xmlns="http://schemas.openxmlformats.org/spreadsheetml/2006/main" count="189" uniqueCount="79">
  <si>
    <t>Unidad de medida</t>
  </si>
  <si>
    <t>Tiempo</t>
  </si>
  <si>
    <t>Valor IVA</t>
  </si>
  <si>
    <t>Valor unitario con IVA</t>
  </si>
  <si>
    <t>Valor total Sin IVA</t>
  </si>
  <si>
    <t>Valor total con IVA</t>
  </si>
  <si>
    <t>Cantidad</t>
  </si>
  <si>
    <t>Ítem</t>
  </si>
  <si>
    <t>Valor unitario sin IVA</t>
  </si>
  <si>
    <t>FORMATO SOLICITUD DE COTIZACIÓN</t>
  </si>
  <si>
    <t>ALCALDÍA LOCAL DE PUENTE ARANDA</t>
  </si>
  <si>
    <t>ADVERTENCIA</t>
  </si>
  <si>
    <t>La cotización recibida servira de base para la elaboración de un estudio de mercado, y por tanto, no constituye en si misma una oferta y consecuentemente NO obliga a ninguna de las partes.</t>
  </si>
  <si>
    <t>OBJETO</t>
  </si>
  <si>
    <t>VALIDEZ DE LA CONTRATACIÓN</t>
  </si>
  <si>
    <t>Se solicita que la cotización tenga validez minimo 3 Meses a partir de su expedición.</t>
  </si>
  <si>
    <t>ESPECIFICACIONES TECNICAS</t>
  </si>
  <si>
    <t>Para visualizar las especificaciones tecnicas dirijase a la pestaña Especificaciones Tecnicas</t>
  </si>
  <si>
    <t>CONDICIONES DE CONTRATACIÓN</t>
  </si>
  <si>
    <t>PLAZO</t>
  </si>
  <si>
    <t>CODIGOS UNSPSC</t>
  </si>
  <si>
    <t xml:space="preserve">SEGMENTO </t>
  </si>
  <si>
    <t>FAMILIA</t>
  </si>
  <si>
    <t>CLASE</t>
  </si>
  <si>
    <t xml:space="preserve">NOMBRE </t>
  </si>
  <si>
    <t>Solicita y elabora:</t>
  </si>
  <si>
    <t>Profesional de Planeación FDLPA</t>
  </si>
  <si>
    <t>Revisó:</t>
  </si>
  <si>
    <t>Valor univario sin IVA</t>
  </si>
  <si>
    <t>PROMEDIO POR UNIDAD SIN  IVA</t>
  </si>
  <si>
    <t>PROMEDIO POR UNIDAD CON IVA</t>
  </si>
  <si>
    <t>PROMEDIO DEL TOTAL SIN IVA</t>
  </si>
  <si>
    <t>PROMEDIO DEL TOTAL CON IVA</t>
  </si>
  <si>
    <t>DESVIACION ESTANDAR</t>
  </si>
  <si>
    <t>COEFICIENTE VARIACION</t>
  </si>
  <si>
    <t>2450 – Puente Aranda Justicia y Paz</t>
  </si>
  <si>
    <t>ALKOSTO</t>
  </si>
  <si>
    <t xml:space="preserve">TOTAL </t>
  </si>
  <si>
    <t xml:space="preserve"> ELEMENTO </t>
  </si>
  <si>
    <t>ESPECIFICACIONES TECNICAS PARA COTIZACIÓN  FDLPA</t>
  </si>
  <si>
    <t>ALCALDÍA LOCAL DE PUENTE ARANDA - NIT 8999999061</t>
  </si>
  <si>
    <t xml:space="preserve">Cable HDMI 10mts
• Largo del cable: 10 m.
• Cable HDMI Ultra HD 4K - 2160p (4096 × 2160 píxeles) para imagen de alta resolución.
• Soporte conexión AV con ARC y 3D.
• Blindaje electromagnético que previene interferencias.
• Material de conector de latón niquelado para mayor durabilidad.
</t>
  </si>
  <si>
    <t xml:space="preserve">Intercomunicador Ventanilla
• Equipo en material resistente, de instalación rápida y muy fácil.
• Alta calidad de audio en la unidad principal y en la extensión.
• Comunicación en ambos sentidos (Bi-Way).
• Manos libres (sin oprimir botón).
• Volumen ajustable, con perilla independiente para unidad principal y extensión.
• Voltaje de operación: 9v DC (incluye la fuente).
• Alimentación: 110v.
• Cable de alimentación: 1,80 metros.
• Cable de comunicación (unidad principal a extensión): 1,70 metros.
• Cuello flexible: 20 cm (con base y micrófono: 29 cm)
</t>
  </si>
  <si>
    <t xml:space="preserve">Extension Electrica Industrial 10mts
• Largo del cable: 10 m
• Cantidad de tomas: 3
• Cuenta con una potencia de 1.625 kW.
</t>
  </si>
  <si>
    <t xml:space="preserve">Multitoma Regleta 6 salidas 3mts
• Voltaje de salida: 110/220V.
• Voltaje de entrada: 110V.
• Potencia pico de 1680VA para soportar múltiples dispositivos de manera segura.
• Protección contra variaciones en la línea eléctrica.
• Cable de 3 metros para mayor flexibilidad en la ubicación de dispositivos.
</t>
  </si>
  <si>
    <t xml:space="preserve">Teclado Inalámbrico BT
• Tipo de conexión
• Tecnología inalámbrica Bluetooth® de bajo consumo (Bluetooth 5.1) o receptor USB Logi Bolt.
• Radio de acción inalámbrico: 10 m 1El radio de acción inalámbrico depende de las condiciones de uso, del entorno y de los dispositivos.
</t>
  </si>
  <si>
    <t xml:space="preserve">Mouse Inalámbrico Recargable
• Frecuencia RF: 2.4 GHz
• Interfaz: receptor USB-A 
• Tipo de sensor: óptico
• Resolución (DPI): 1200
• Número de botones: 4 botones (izquierdo, derecho, central con rueda, y tecla de activación AI Copilot)
• Tipo de batería: batería recargable integrada
</t>
  </si>
  <si>
    <t xml:space="preserve">Escritorio para oficina 70x120x60
• Tabla en madera triplex, 
• Bordes con canto rígido 
• Balance inferior y enchape en formica 
• Con cajonera pintura electrostática color negro.
</t>
  </si>
  <si>
    <t xml:space="preserve">Silla de escritorio con Brazos
• Silla cuenta con mecanismo basculante con bloqueo a 90°, espaldar de malla traslúcida negra, 
• Asiento tapizado en paño negro y apoyo lumbar ajustable.
• Brazos regulables, base de nylon de 60 cm, ruedas de 50 mm y opción de cabecero ajustable en altura y profundidad. 
• Con cabecero regulable en altura y profundidad.
</t>
  </si>
  <si>
    <t xml:space="preserve">Nevera Minibar 90 lt
• Tipo Minibares
• Ancho 48 cm
• Alto 85 cm
• Profundidad 48 cm
• Peso 21.5 kg
• Tipo de refrigerador – congelador Minibar
• Capacidad de refrigeración 90 litros
</t>
  </si>
  <si>
    <t xml:space="preserve">MULTI HORNO PRO 7 FUNCIONES EN 1 24L
• Tipo de horno: Eléctrico
• Tipo de energía: Eléctrica
• Grill: No
• Número de programas:7
• Capacidad 24 litros
</t>
  </si>
  <si>
    <t xml:space="preserve">Ventilador Turbo Silence Compact 3
• Tipo : Ventiladores 3 en 1
• Modelo : Turbo Silence Compact 3en1
• Ancho : 30 cm
• Alto : 41 cm
• Profundidad : 26.5
</t>
  </si>
  <si>
    <t xml:space="preserve">TV 65 pulgadas
• La AI ajusta imagen y sonido en tiempo real, fútbol más real
• Cada jugada brilla con LG QNED y su 100% volumen de color.
• Barra de sonido S20: audio potente y diálogos claros
• Abre tus apps al instante y funciones AI para vivir al 100
• TV con brillo inteligente, sin importar la luz del ambiente
• QLED-QNED
• Cable óptico digital
• Puerto HDMI
• Puerto LAN/Ethernet
• Puerto USB 2.0  
</t>
  </si>
  <si>
    <t xml:space="preserve">Diadema con microfono usb
• Tipo de micrófono: Bidireccional
• Audífonos USB para computadora
• Respuesta de frecuencia: Casco telefónico: 20 Hz - 20 kHz .
• Micrófono: 100 Hz - 10 kHz.
• Sensibilidad de entrada: -62 dBV/µbar, -42 dBV/Pa +/- 3 dB.
• Cable: 2,4 m.
• Conexiones: compatible con USB (1.1 y 2.0) .
</t>
  </si>
  <si>
    <t xml:space="preserve">LAPTOP RYZEN 7 
• Procesador:  AMD Ryzen™ 7 5825U, Cache 16M, 2.0 Ghz hasta 4.5Ghz, 8 Núcleos – 16 Hilos.
• Gráficos: AMD Radeon™ Graphics, 8 Núcleos, Frecuencia 1900Mhz.
• Memoria: 16GB
• Disco Duro: SSD 500GB.
• Sistema Operativo: Windows 11 Pro.
• Pantalla: LCD IPS 15.6” 1920*1080
• Conectividad: Wi-Fi 6 + Bluetooth 5.2
• Peso: 1.6Kg con batería incluida.
• Dimensiones: 355mm*235mm*17mm.
• Cámara: Integrada 1.9Mp. Captura de Videos, Fotos 1080p.
</t>
  </si>
  <si>
    <t>COTIZACIONES GRANDES SUPERFICIES</t>
  </si>
  <si>
    <t>KTRONIX</t>
  </si>
  <si>
    <t xml:space="preserve">FALABELLA </t>
  </si>
  <si>
    <t>JUMBO</t>
  </si>
  <si>
    <t>HOMECENTER</t>
  </si>
  <si>
    <t>MERCADO LIBRE</t>
  </si>
  <si>
    <t xml:space="preserve">ÉXITO </t>
  </si>
  <si>
    <t>PANAMERICANA</t>
  </si>
  <si>
    <t>CARULLA</t>
  </si>
  <si>
    <t>DIDACTICAS ELECTRONICAS I+D</t>
  </si>
  <si>
    <t xml:space="preserve">ALI EXPRESS </t>
  </si>
  <si>
    <t>MI PC EQUIPOS Y ACCESORIOS</t>
  </si>
  <si>
    <t>INDUSTRIAS CRUZ</t>
  </si>
  <si>
    <t>MUEBLEX COLOMBIA</t>
  </si>
  <si>
    <t xml:space="preserve">INDUSTRIAS METALICAS CRUZ </t>
  </si>
  <si>
    <t xml:space="preserve">ALMACEN MAU </t>
  </si>
  <si>
    <t xml:space="preserve">SOELCO </t>
  </si>
  <si>
    <t>AZTOOLS.CO HERRAMIENTAS Y EQUIPOS</t>
  </si>
  <si>
    <t>MECANIZADOS</t>
  </si>
  <si>
    <t>ELECTROLUX</t>
  </si>
  <si>
    <t xml:space="preserve">PUNTO HOGAR </t>
  </si>
  <si>
    <t>ASYCO</t>
  </si>
  <si>
    <t>KITCHENAID.COM.CO</t>
  </si>
  <si>
    <t xml:space="preserve">• Cable Displayport 5mts, transmisión digital de video y audio
resolución compatible (Full HD / 4K según estándar)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</si>
</sst>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164" formatCode="&quot;$&quot;#,##0;[Red]\-&quot;$&quot;#,##0"/>
    <numFmt numFmtId="165" formatCode="&quot;$&quot;\ #,##0.00"/>
    <numFmt numFmtId="166" formatCode="&quot;$&quot;\ #,##0"/>
    <numFmt numFmtId="167" formatCode="&quot;$&quot;#,##0.00"/>
  </numFmts>
  <fonts count="2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2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name val="Arial"/>
      <family val="2"/>
    </font>
    <font>
      <b/>
      <sz val="16"/>
      <name val="Arial"/>
      <family val="2"/>
    </font>
    <font>
      <b/>
      <sz val="12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name val="Calibri"/>
      <family val="2"/>
      <scheme val="minor"/>
    </font>
    <font>
      <b/>
      <sz val="22"/>
      <name val="Calibri"/>
      <family val="2"/>
      <scheme val="minor"/>
    </font>
    <font>
      <sz val="22"/>
      <name val="Calibri"/>
      <family val="2"/>
      <scheme val="minor"/>
    </font>
  </fonts>
  <fills count="30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9">
    <xf numFmtId="0" fontId="0" fillId="0" borderId="0"/>
    <xf numFmtId="0" fontId="5" fillId="0" borderId="0"/>
    <xf numFmtId="42" fontId="5" fillId="0" borderId="0" applyFont="0" applyFill="0" applyBorder="0" applyAlignment="0" applyProtection="0"/>
    <xf numFmtId="0" fontId="3" fillId="0" borderId="0"/>
    <xf numFmtId="0" fontId="8" fillId="0" borderId="0" applyNumberFormat="0" applyFill="0" applyBorder="0" applyAlignment="0" applyProtection="0"/>
    <xf numFmtId="41" fontId="3" fillId="0" borderId="0" applyFont="0" applyFill="0" applyBorder="0" applyAlignment="0" applyProtection="0"/>
    <xf numFmtId="42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</cellStyleXfs>
  <cellXfs count="165">
    <xf numFmtId="0" fontId="0" fillId="0" borderId="0" xfId="0"/>
    <xf numFmtId="0" fontId="4" fillId="10" borderId="11" xfId="0" applyFont="1" applyFill="1" applyBorder="1" applyAlignment="1">
      <alignment horizontal="left" vertical="center"/>
    </xf>
    <xf numFmtId="0" fontId="4" fillId="10" borderId="15" xfId="0" applyFont="1" applyFill="1" applyBorder="1" applyAlignment="1">
      <alignment horizontal="left" vertical="center" wrapText="1"/>
    </xf>
    <xf numFmtId="0" fontId="4" fillId="10" borderId="16" xfId="0" applyFont="1" applyFill="1" applyBorder="1"/>
    <xf numFmtId="0" fontId="4" fillId="10" borderId="5" xfId="0" applyFont="1" applyFill="1" applyBorder="1"/>
    <xf numFmtId="0" fontId="0" fillId="0" borderId="15" xfId="0" applyBorder="1" applyAlignment="1">
      <alignment horizontal="center"/>
    </xf>
    <xf numFmtId="0" fontId="0" fillId="0" borderId="6" xfId="0" applyBorder="1"/>
    <xf numFmtId="0" fontId="0" fillId="0" borderId="0" xfId="0" applyAlignment="1">
      <alignment horizontal="lef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justify" vertical="center" wrapText="1"/>
    </xf>
    <xf numFmtId="0" fontId="2" fillId="0" borderId="0" xfId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9" borderId="0" xfId="1" applyFont="1" applyFill="1" applyAlignment="1">
      <alignment horizontal="center" vertical="center"/>
    </xf>
    <xf numFmtId="0" fontId="2" fillId="7" borderId="0" xfId="1" applyFont="1" applyFill="1" applyAlignment="1">
      <alignment horizontal="center" vertical="center"/>
    </xf>
    <xf numFmtId="0" fontId="2" fillId="8" borderId="0" xfId="1" applyFont="1" applyFill="1" applyAlignment="1">
      <alignment horizontal="center" vertical="center"/>
    </xf>
    <xf numFmtId="0" fontId="2" fillId="0" borderId="0" xfId="1" applyFont="1" applyAlignment="1">
      <alignment horizontal="justify" vertical="center"/>
    </xf>
    <xf numFmtId="0" fontId="6" fillId="0" borderId="0" xfId="1" applyFont="1" applyAlignment="1">
      <alignment horizontal="center" vertical="center"/>
    </xf>
    <xf numFmtId="0" fontId="4" fillId="10" borderId="4" xfId="0" applyFont="1" applyFill="1" applyBorder="1"/>
    <xf numFmtId="0" fontId="0" fillId="0" borderId="0" xfId="0" applyAlignment="1">
      <alignment horizontal="center"/>
    </xf>
    <xf numFmtId="0" fontId="0" fillId="0" borderId="1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2" xfId="0" applyBorder="1"/>
    <xf numFmtId="0" fontId="0" fillId="0" borderId="21" xfId="0" applyBorder="1"/>
    <xf numFmtId="166" fontId="2" fillId="0" borderId="0" xfId="1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6" fillId="0" borderId="0" xfId="1" applyNumberFormat="1" applyFont="1" applyAlignment="1">
      <alignment horizontal="center" vertical="center"/>
    </xf>
    <xf numFmtId="166" fontId="2" fillId="9" borderId="0" xfId="1" applyNumberFormat="1" applyFont="1" applyFill="1" applyAlignment="1">
      <alignment horizontal="center" vertical="center"/>
    </xf>
    <xf numFmtId="166" fontId="2" fillId="7" borderId="0" xfId="1" applyNumberFormat="1" applyFont="1" applyFill="1" applyAlignment="1">
      <alignment horizontal="center" vertical="center"/>
    </xf>
    <xf numFmtId="166" fontId="2" fillId="8" borderId="0" xfId="1" applyNumberFormat="1" applyFont="1" applyFill="1" applyAlignment="1">
      <alignment horizontal="center" vertical="center"/>
    </xf>
    <xf numFmtId="42" fontId="11" fillId="14" borderId="0" xfId="6" applyFont="1" applyFill="1" applyBorder="1" applyAlignment="1">
      <alignment horizontal="left" vertical="center" wrapText="1"/>
    </xf>
    <xf numFmtId="37" fontId="12" fillId="12" borderId="24" xfId="5" applyNumberFormat="1" applyFont="1" applyFill="1" applyBorder="1" applyAlignment="1" applyProtection="1">
      <alignment vertical="center" wrapText="1"/>
    </xf>
    <xf numFmtId="165" fontId="13" fillId="0" borderId="3" xfId="7" applyNumberFormat="1" applyFont="1" applyFill="1" applyBorder="1" applyAlignment="1">
      <alignment horizontal="center" vertical="center"/>
    </xf>
    <xf numFmtId="37" fontId="12" fillId="12" borderId="23" xfId="5" applyNumberFormat="1" applyFont="1" applyFill="1" applyBorder="1" applyAlignment="1" applyProtection="1">
      <alignment vertical="center" wrapText="1"/>
    </xf>
    <xf numFmtId="37" fontId="12" fillId="12" borderId="3" xfId="5" applyNumberFormat="1" applyFont="1" applyFill="1" applyBorder="1" applyAlignment="1" applyProtection="1">
      <alignment vertical="center" wrapText="1"/>
    </xf>
    <xf numFmtId="0" fontId="3" fillId="0" borderId="3" xfId="0" applyFont="1" applyBorder="1" applyAlignment="1">
      <alignment horizontal="center" vertical="center"/>
    </xf>
    <xf numFmtId="0" fontId="16" fillId="0" borderId="0" xfId="1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10" fontId="13" fillId="0" borderId="3" xfId="7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167" fontId="18" fillId="0" borderId="0" xfId="0" applyNumberFormat="1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" fillId="0" borderId="0" xfId="1" applyFont="1" applyAlignment="1">
      <alignment horizontal="center" vertical="center"/>
    </xf>
    <xf numFmtId="166" fontId="6" fillId="0" borderId="0" xfId="6" applyNumberFormat="1" applyFont="1" applyFill="1" applyBorder="1" applyAlignment="1">
      <alignment horizontal="center" vertical="center" wrapText="1"/>
    </xf>
    <xf numFmtId="165" fontId="13" fillId="23" borderId="3" xfId="7" applyNumberFormat="1" applyFont="1" applyFill="1" applyBorder="1" applyAlignment="1">
      <alignment horizontal="center" vertical="center"/>
    </xf>
    <xf numFmtId="165" fontId="13" fillId="10" borderId="3" xfId="7" applyNumberFormat="1" applyFont="1" applyFill="1" applyBorder="1" applyAlignment="1">
      <alignment horizontal="center" vertical="center"/>
    </xf>
    <xf numFmtId="165" fontId="13" fillId="6" borderId="3" xfId="7" applyNumberFormat="1" applyFont="1" applyFill="1" applyBorder="1" applyAlignment="1">
      <alignment horizontal="center" vertical="center"/>
    </xf>
    <xf numFmtId="165" fontId="13" fillId="16" borderId="3" xfId="7" applyNumberFormat="1" applyFont="1" applyFill="1" applyBorder="1" applyAlignment="1">
      <alignment horizontal="center" vertical="center"/>
    </xf>
    <xf numFmtId="165" fontId="13" fillId="19" borderId="3" xfId="7" applyNumberFormat="1" applyFont="1" applyFill="1" applyBorder="1" applyAlignment="1">
      <alignment horizontal="center" vertical="center"/>
    </xf>
    <xf numFmtId="165" fontId="13" fillId="18" borderId="3" xfId="7" applyNumberFormat="1" applyFont="1" applyFill="1" applyBorder="1" applyAlignment="1">
      <alignment horizontal="center" vertical="center"/>
    </xf>
    <xf numFmtId="165" fontId="13" fillId="20" borderId="3" xfId="7" applyNumberFormat="1" applyFont="1" applyFill="1" applyBorder="1" applyAlignment="1">
      <alignment horizontal="center" vertical="center"/>
    </xf>
    <xf numFmtId="165" fontId="13" fillId="17" borderId="3" xfId="7" applyNumberFormat="1" applyFont="1" applyFill="1" applyBorder="1" applyAlignment="1">
      <alignment horizontal="center" vertical="center"/>
    </xf>
    <xf numFmtId="165" fontId="13" fillId="24" borderId="3" xfId="7" applyNumberFormat="1" applyFont="1" applyFill="1" applyBorder="1" applyAlignment="1">
      <alignment horizontal="center" vertical="center"/>
    </xf>
    <xf numFmtId="165" fontId="13" fillId="21" borderId="3" xfId="7" applyNumberFormat="1" applyFont="1" applyFill="1" applyBorder="1" applyAlignment="1">
      <alignment horizontal="center" vertical="center"/>
    </xf>
    <xf numFmtId="165" fontId="13" fillId="4" borderId="3" xfId="7" applyNumberFormat="1" applyFont="1" applyFill="1" applyBorder="1" applyAlignment="1">
      <alignment horizontal="center" vertical="center"/>
    </xf>
    <xf numFmtId="0" fontId="16" fillId="0" borderId="3" xfId="0" applyFont="1" applyBorder="1" applyAlignment="1">
      <alignment horizontal="left" vertical="center" wrapText="1"/>
    </xf>
    <xf numFmtId="0" fontId="15" fillId="0" borderId="3" xfId="0" applyFont="1" applyBorder="1" applyAlignment="1">
      <alignment horizontal="center" vertical="center"/>
    </xf>
    <xf numFmtId="0" fontId="2" fillId="0" borderId="9" xfId="1" applyFont="1" applyBorder="1" applyAlignment="1">
      <alignment horizontal="center" vertical="center"/>
    </xf>
    <xf numFmtId="0" fontId="14" fillId="0" borderId="3" xfId="1" applyFont="1" applyBorder="1" applyAlignment="1">
      <alignment horizontal="center" vertical="center"/>
    </xf>
    <xf numFmtId="0" fontId="16" fillId="0" borderId="3" xfId="1" applyFont="1" applyBorder="1" applyAlignment="1">
      <alignment horizontal="center" vertical="center"/>
    </xf>
    <xf numFmtId="165" fontId="13" fillId="25" borderId="3" xfId="7" applyNumberFormat="1" applyFont="1" applyFill="1" applyBorder="1" applyAlignment="1">
      <alignment horizontal="center" vertical="center"/>
    </xf>
    <xf numFmtId="165" fontId="13" fillId="26" borderId="3" xfId="7" applyNumberFormat="1" applyFont="1" applyFill="1" applyBorder="1" applyAlignment="1">
      <alignment horizontal="center" vertical="center"/>
    </xf>
    <xf numFmtId="165" fontId="13" fillId="8" borderId="3" xfId="7" applyNumberFormat="1" applyFont="1" applyFill="1" applyBorder="1" applyAlignment="1">
      <alignment horizontal="center" vertical="center"/>
    </xf>
    <xf numFmtId="165" fontId="13" fillId="27" borderId="3" xfId="7" applyNumberFormat="1" applyFont="1" applyFill="1" applyBorder="1" applyAlignment="1">
      <alignment horizontal="center" vertical="center"/>
    </xf>
    <xf numFmtId="165" fontId="13" fillId="28" borderId="3" xfId="7" applyNumberFormat="1" applyFont="1" applyFill="1" applyBorder="1" applyAlignment="1">
      <alignment horizontal="center" vertical="center"/>
    </xf>
    <xf numFmtId="165" fontId="13" fillId="7" borderId="3" xfId="7" applyNumberFormat="1" applyFont="1" applyFill="1" applyBorder="1" applyAlignment="1">
      <alignment horizontal="center" vertical="center"/>
    </xf>
    <xf numFmtId="165" fontId="13" fillId="29" borderId="3" xfId="7" applyNumberFormat="1" applyFont="1" applyFill="1" applyBorder="1" applyAlignment="1">
      <alignment horizontal="center" vertical="center"/>
    </xf>
    <xf numFmtId="0" fontId="22" fillId="15" borderId="3" xfId="1" applyFont="1" applyFill="1" applyBorder="1" applyAlignment="1">
      <alignment horizontal="center" vertical="center" wrapText="1"/>
    </xf>
    <xf numFmtId="0" fontId="22" fillId="15" borderId="3" xfId="1" applyFont="1" applyFill="1" applyBorder="1" applyAlignment="1">
      <alignment horizontal="center" vertical="center"/>
    </xf>
    <xf numFmtId="42" fontId="22" fillId="23" borderId="3" xfId="2" applyFont="1" applyFill="1" applyBorder="1" applyAlignment="1">
      <alignment horizontal="center" vertical="center" wrapText="1"/>
    </xf>
    <xf numFmtId="42" fontId="22" fillId="23" borderId="3" xfId="2" applyFont="1" applyFill="1" applyBorder="1" applyAlignment="1">
      <alignment horizontal="center" vertical="center"/>
    </xf>
    <xf numFmtId="42" fontId="22" fillId="10" borderId="3" xfId="6" applyFont="1" applyFill="1" applyBorder="1" applyAlignment="1">
      <alignment horizontal="center" vertical="center" wrapText="1"/>
    </xf>
    <xf numFmtId="42" fontId="22" fillId="10" borderId="3" xfId="6" applyFont="1" applyFill="1" applyBorder="1" applyAlignment="1">
      <alignment horizontal="center" vertical="center"/>
    </xf>
    <xf numFmtId="166" fontId="22" fillId="6" borderId="3" xfId="6" applyNumberFormat="1" applyFont="1" applyFill="1" applyBorder="1" applyAlignment="1">
      <alignment horizontal="center" vertical="center" wrapText="1"/>
    </xf>
    <xf numFmtId="166" fontId="22" fillId="16" borderId="3" xfId="6" applyNumberFormat="1" applyFont="1" applyFill="1" applyBorder="1" applyAlignment="1">
      <alignment horizontal="center" vertical="center" wrapText="1"/>
    </xf>
    <xf numFmtId="166" fontId="22" fillId="16" borderId="3" xfId="6" applyNumberFormat="1" applyFont="1" applyFill="1" applyBorder="1" applyAlignment="1">
      <alignment horizontal="center" vertical="center"/>
    </xf>
    <xf numFmtId="166" fontId="22" fillId="19" borderId="3" xfId="6" applyNumberFormat="1" applyFont="1" applyFill="1" applyBorder="1" applyAlignment="1">
      <alignment horizontal="center" vertical="center" wrapText="1"/>
    </xf>
    <xf numFmtId="166" fontId="22" fillId="19" borderId="3" xfId="6" applyNumberFormat="1" applyFont="1" applyFill="1" applyBorder="1" applyAlignment="1">
      <alignment horizontal="center" vertical="center"/>
    </xf>
    <xf numFmtId="166" fontId="22" fillId="18" borderId="3" xfId="6" applyNumberFormat="1" applyFont="1" applyFill="1" applyBorder="1" applyAlignment="1">
      <alignment horizontal="center" vertical="center" wrapText="1"/>
    </xf>
    <xf numFmtId="166" fontId="22" fillId="18" borderId="3" xfId="6" applyNumberFormat="1" applyFont="1" applyFill="1" applyBorder="1" applyAlignment="1">
      <alignment horizontal="center" vertical="center"/>
    </xf>
    <xf numFmtId="166" fontId="22" fillId="10" borderId="3" xfId="6" applyNumberFormat="1" applyFont="1" applyFill="1" applyBorder="1" applyAlignment="1">
      <alignment horizontal="center" vertical="center" wrapText="1"/>
    </xf>
    <xf numFmtId="166" fontId="22" fillId="10" borderId="3" xfId="6" applyNumberFormat="1" applyFont="1" applyFill="1" applyBorder="1" applyAlignment="1">
      <alignment horizontal="center" vertical="center"/>
    </xf>
    <xf numFmtId="166" fontId="22" fillId="20" borderId="3" xfId="6" applyNumberFormat="1" applyFont="1" applyFill="1" applyBorder="1" applyAlignment="1">
      <alignment horizontal="center" vertical="center" wrapText="1"/>
    </xf>
    <xf numFmtId="166" fontId="22" fillId="20" borderId="3" xfId="6" applyNumberFormat="1" applyFont="1" applyFill="1" applyBorder="1" applyAlignment="1">
      <alignment horizontal="center" vertical="center"/>
    </xf>
    <xf numFmtId="166" fontId="22" fillId="17" borderId="3" xfId="6" applyNumberFormat="1" applyFont="1" applyFill="1" applyBorder="1" applyAlignment="1">
      <alignment horizontal="center" vertical="center" wrapText="1"/>
    </xf>
    <xf numFmtId="166" fontId="22" fillId="17" borderId="3" xfId="6" applyNumberFormat="1" applyFont="1" applyFill="1" applyBorder="1" applyAlignment="1">
      <alignment horizontal="center" vertical="center"/>
    </xf>
    <xf numFmtId="166" fontId="22" fillId="24" borderId="3" xfId="6" applyNumberFormat="1" applyFont="1" applyFill="1" applyBorder="1" applyAlignment="1">
      <alignment horizontal="center" vertical="center" wrapText="1"/>
    </xf>
    <xf numFmtId="166" fontId="22" fillId="24" borderId="3" xfId="6" applyNumberFormat="1" applyFont="1" applyFill="1" applyBorder="1" applyAlignment="1">
      <alignment horizontal="center" vertical="center"/>
    </xf>
    <xf numFmtId="166" fontId="22" fillId="21" borderId="3" xfId="6" applyNumberFormat="1" applyFont="1" applyFill="1" applyBorder="1" applyAlignment="1">
      <alignment horizontal="center" vertical="center" wrapText="1"/>
    </xf>
    <xf numFmtId="166" fontId="22" fillId="21" borderId="3" xfId="6" applyNumberFormat="1" applyFont="1" applyFill="1" applyBorder="1" applyAlignment="1">
      <alignment horizontal="center" vertical="center"/>
    </xf>
    <xf numFmtId="166" fontId="22" fillId="4" borderId="3" xfId="6" applyNumberFormat="1" applyFont="1" applyFill="1" applyBorder="1" applyAlignment="1">
      <alignment horizontal="center" vertical="center" wrapText="1"/>
    </xf>
    <xf numFmtId="166" fontId="22" fillId="4" borderId="3" xfId="6" applyNumberFormat="1" applyFont="1" applyFill="1" applyBorder="1" applyAlignment="1">
      <alignment horizontal="center" vertical="center"/>
    </xf>
    <xf numFmtId="166" fontId="22" fillId="25" borderId="3" xfId="6" applyNumberFormat="1" applyFont="1" applyFill="1" applyBorder="1" applyAlignment="1">
      <alignment horizontal="center" vertical="center" wrapText="1"/>
    </xf>
    <xf numFmtId="166" fontId="22" fillId="25" borderId="3" xfId="6" applyNumberFormat="1" applyFont="1" applyFill="1" applyBorder="1" applyAlignment="1">
      <alignment horizontal="center" vertical="center"/>
    </xf>
    <xf numFmtId="166" fontId="22" fillId="26" borderId="3" xfId="6" applyNumberFormat="1" applyFont="1" applyFill="1" applyBorder="1" applyAlignment="1">
      <alignment horizontal="center" vertical="center" wrapText="1"/>
    </xf>
    <xf numFmtId="166" fontId="22" fillId="26" borderId="3" xfId="6" applyNumberFormat="1" applyFont="1" applyFill="1" applyBorder="1" applyAlignment="1">
      <alignment horizontal="center" vertical="center"/>
    </xf>
    <xf numFmtId="166" fontId="22" fillId="8" borderId="3" xfId="6" applyNumberFormat="1" applyFont="1" applyFill="1" applyBorder="1" applyAlignment="1">
      <alignment horizontal="center" vertical="center" wrapText="1"/>
    </xf>
    <xf numFmtId="166" fontId="22" fillId="8" borderId="3" xfId="6" applyNumberFormat="1" applyFont="1" applyFill="1" applyBorder="1" applyAlignment="1">
      <alignment horizontal="center" vertical="center"/>
    </xf>
    <xf numFmtId="166" fontId="22" fillId="27" borderId="3" xfId="6" applyNumberFormat="1" applyFont="1" applyFill="1" applyBorder="1" applyAlignment="1">
      <alignment horizontal="center" vertical="center" wrapText="1"/>
    </xf>
    <xf numFmtId="166" fontId="22" fillId="27" borderId="3" xfId="6" applyNumberFormat="1" applyFont="1" applyFill="1" applyBorder="1" applyAlignment="1">
      <alignment horizontal="center" vertical="center"/>
    </xf>
    <xf numFmtId="166" fontId="22" fillId="28" borderId="3" xfId="6" applyNumberFormat="1" applyFont="1" applyFill="1" applyBorder="1" applyAlignment="1">
      <alignment horizontal="center" vertical="center" wrapText="1"/>
    </xf>
    <xf numFmtId="166" fontId="22" fillId="28" borderId="3" xfId="6" applyNumberFormat="1" applyFont="1" applyFill="1" applyBorder="1" applyAlignment="1">
      <alignment horizontal="center" vertical="center"/>
    </xf>
    <xf numFmtId="166" fontId="22" fillId="7" borderId="3" xfId="6" applyNumberFormat="1" applyFont="1" applyFill="1" applyBorder="1" applyAlignment="1">
      <alignment horizontal="center" vertical="center" wrapText="1"/>
    </xf>
    <xf numFmtId="166" fontId="22" fillId="7" borderId="3" xfId="6" applyNumberFormat="1" applyFont="1" applyFill="1" applyBorder="1" applyAlignment="1">
      <alignment horizontal="center" vertical="center"/>
    </xf>
    <xf numFmtId="166" fontId="22" fillId="29" borderId="3" xfId="6" applyNumberFormat="1" applyFont="1" applyFill="1" applyBorder="1" applyAlignment="1">
      <alignment horizontal="center" vertical="center" wrapText="1"/>
    </xf>
    <xf numFmtId="166" fontId="22" fillId="29" borderId="3" xfId="6" applyNumberFormat="1" applyFont="1" applyFill="1" applyBorder="1" applyAlignment="1">
      <alignment horizontal="center" vertical="center"/>
    </xf>
    <xf numFmtId="0" fontId="22" fillId="0" borderId="3" xfId="0" applyFont="1" applyBorder="1" applyAlignment="1">
      <alignment horizontal="center" vertical="center" wrapText="1"/>
    </xf>
    <xf numFmtId="0" fontId="16" fillId="0" borderId="3" xfId="1" applyFont="1" applyBorder="1" applyAlignment="1">
      <alignment horizontal="center" vertical="center" wrapText="1"/>
    </xf>
    <xf numFmtId="0" fontId="14" fillId="0" borderId="3" xfId="1" applyFont="1" applyBorder="1" applyAlignment="1">
      <alignment vertical="center"/>
    </xf>
    <xf numFmtId="165" fontId="16" fillId="13" borderId="3" xfId="1" applyNumberFormat="1" applyFont="1" applyFill="1" applyBorder="1" applyAlignment="1">
      <alignment horizontal="center" vertical="center"/>
    </xf>
    <xf numFmtId="10" fontId="16" fillId="13" borderId="3" xfId="1" applyNumberFormat="1" applyFont="1" applyFill="1" applyBorder="1" applyAlignment="1">
      <alignment horizontal="center" vertical="center"/>
    </xf>
    <xf numFmtId="166" fontId="13" fillId="0" borderId="3" xfId="7" applyNumberFormat="1" applyFont="1" applyFill="1" applyBorder="1" applyAlignment="1">
      <alignment horizontal="center" vertical="center"/>
    </xf>
    <xf numFmtId="166" fontId="21" fillId="23" borderId="3" xfId="8" applyNumberFormat="1" applyFont="1" applyFill="1" applyBorder="1" applyAlignment="1">
      <alignment horizontal="center" vertical="center"/>
    </xf>
    <xf numFmtId="44" fontId="3" fillId="0" borderId="0" xfId="8" applyFont="1" applyFill="1" applyAlignment="1">
      <alignment horizontal="center" vertical="center"/>
    </xf>
    <xf numFmtId="0" fontId="23" fillId="4" borderId="3" xfId="1" applyFont="1" applyFill="1" applyBorder="1" applyAlignment="1">
      <alignment horizontal="center" vertical="center"/>
    </xf>
    <xf numFmtId="0" fontId="19" fillId="2" borderId="3" xfId="1" applyFont="1" applyFill="1" applyBorder="1" applyAlignment="1">
      <alignment horizontal="center" vertical="center"/>
    </xf>
    <xf numFmtId="0" fontId="19" fillId="3" borderId="3" xfId="1" applyFont="1" applyFill="1" applyBorder="1" applyAlignment="1">
      <alignment horizontal="center" vertical="center" wrapText="1"/>
    </xf>
    <xf numFmtId="0" fontId="23" fillId="22" borderId="3" xfId="1" applyFont="1" applyFill="1" applyBorder="1" applyAlignment="1">
      <alignment horizontal="center" vertical="center"/>
    </xf>
    <xf numFmtId="41" fontId="20" fillId="12" borderId="3" xfId="5" applyFont="1" applyFill="1" applyBorder="1" applyAlignment="1" applyProtection="1">
      <alignment horizontal="center" vertical="center" wrapText="1"/>
    </xf>
    <xf numFmtId="0" fontId="22" fillId="6" borderId="3" xfId="1" applyFont="1" applyFill="1" applyBorder="1" applyAlignment="1">
      <alignment horizontal="center" vertical="center" wrapText="1"/>
    </xf>
    <xf numFmtId="0" fontId="22" fillId="5" borderId="3" xfId="1" applyFont="1" applyFill="1" applyBorder="1" applyAlignment="1">
      <alignment horizontal="center" vertical="center" wrapText="1"/>
    </xf>
    <xf numFmtId="0" fontId="23" fillId="28" borderId="3" xfId="1" applyFont="1" applyFill="1" applyBorder="1" applyAlignment="1">
      <alignment horizontal="center" vertical="center"/>
    </xf>
    <xf numFmtId="0" fontId="23" fillId="7" borderId="3" xfId="1" applyFont="1" applyFill="1" applyBorder="1" applyAlignment="1">
      <alignment horizontal="center" vertical="center"/>
    </xf>
    <xf numFmtId="0" fontId="23" fillId="29" borderId="3" xfId="1" applyFont="1" applyFill="1" applyBorder="1" applyAlignment="1">
      <alignment horizontal="center" vertical="center"/>
    </xf>
    <xf numFmtId="0" fontId="23" fillId="25" borderId="3" xfId="1" applyFont="1" applyFill="1" applyBorder="1" applyAlignment="1">
      <alignment horizontal="center" vertical="center"/>
    </xf>
    <xf numFmtId="0" fontId="23" fillId="11" borderId="3" xfId="1" applyFont="1" applyFill="1" applyBorder="1" applyAlignment="1">
      <alignment horizontal="center" vertical="center"/>
    </xf>
    <xf numFmtId="0" fontId="23" fillId="27" borderId="3" xfId="1" applyFont="1" applyFill="1" applyBorder="1" applyAlignment="1">
      <alignment horizontal="center" vertical="center"/>
    </xf>
    <xf numFmtId="0" fontId="23" fillId="19" borderId="3" xfId="1" applyFont="1" applyFill="1" applyBorder="1" applyAlignment="1">
      <alignment horizontal="center" vertical="center"/>
    </xf>
    <xf numFmtId="0" fontId="23" fillId="18" borderId="3" xfId="1" applyFont="1" applyFill="1" applyBorder="1" applyAlignment="1">
      <alignment horizontal="center" vertical="center"/>
    </xf>
    <xf numFmtId="0" fontId="24" fillId="15" borderId="3" xfId="1" applyFont="1" applyFill="1" applyBorder="1" applyAlignment="1">
      <alignment horizontal="center" vertical="center"/>
    </xf>
    <xf numFmtId="0" fontId="23" fillId="23" borderId="3" xfId="1" applyFont="1" applyFill="1" applyBorder="1" applyAlignment="1">
      <alignment horizontal="center" vertical="center"/>
    </xf>
    <xf numFmtId="0" fontId="23" fillId="10" borderId="3" xfId="1" applyFont="1" applyFill="1" applyBorder="1" applyAlignment="1">
      <alignment horizontal="center" vertical="center"/>
    </xf>
    <xf numFmtId="166" fontId="23" fillId="6" borderId="3" xfId="6" applyNumberFormat="1" applyFont="1" applyFill="1" applyBorder="1" applyAlignment="1">
      <alignment horizontal="center" vertical="center" wrapText="1"/>
    </xf>
    <xf numFmtId="0" fontId="25" fillId="0" borderId="3" xfId="1" applyFont="1" applyBorder="1" applyAlignment="1">
      <alignment horizontal="right" vertical="center"/>
    </xf>
    <xf numFmtId="0" fontId="26" fillId="0" borderId="3" xfId="1" applyFont="1" applyBorder="1" applyAlignment="1">
      <alignment horizontal="right" vertical="center"/>
    </xf>
    <xf numFmtId="0" fontId="23" fillId="20" borderId="3" xfId="1" applyFont="1" applyFill="1" applyBorder="1" applyAlignment="1">
      <alignment horizontal="center" vertical="center"/>
    </xf>
    <xf numFmtId="0" fontId="23" fillId="17" borderId="3" xfId="1" applyFont="1" applyFill="1" applyBorder="1" applyAlignment="1">
      <alignment horizontal="center" vertical="center"/>
    </xf>
    <xf numFmtId="0" fontId="23" fillId="24" borderId="3" xfId="1" applyFont="1" applyFill="1" applyBorder="1" applyAlignment="1">
      <alignment horizontal="center" vertical="center"/>
    </xf>
    <xf numFmtId="0" fontId="23" fillId="21" borderId="3" xfId="1" applyFont="1" applyFill="1" applyBorder="1" applyAlignment="1">
      <alignment horizontal="center" vertical="center"/>
    </xf>
    <xf numFmtId="0" fontId="23" fillId="16" borderId="3" xfId="1" applyFont="1" applyFill="1" applyBorder="1" applyAlignment="1">
      <alignment horizontal="center" vertical="center"/>
    </xf>
    <xf numFmtId="0" fontId="23" fillId="8" borderId="3" xfId="1" applyFont="1" applyFill="1" applyBorder="1" applyAlignment="1">
      <alignment horizontal="center" vertical="center"/>
    </xf>
    <xf numFmtId="0" fontId="0" fillId="10" borderId="16" xfId="0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8" fillId="0" borderId="13" xfId="4" applyBorder="1" applyAlignment="1">
      <alignment horizontal="left" vertical="center" wrapText="1"/>
    </xf>
    <xf numFmtId="0" fontId="8" fillId="0" borderId="14" xfId="4" applyBorder="1" applyAlignment="1">
      <alignment horizontal="left" vertical="center" wrapText="1"/>
    </xf>
    <xf numFmtId="0" fontId="4" fillId="10" borderId="12" xfId="0" applyFont="1" applyFill="1" applyBorder="1" applyAlignment="1">
      <alignment horizontal="left" vertical="center"/>
    </xf>
    <xf numFmtId="0" fontId="4" fillId="10" borderId="14" xfId="0" applyFont="1" applyFill="1" applyBorder="1" applyAlignment="1">
      <alignment horizontal="left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4" fillId="10" borderId="8" xfId="0" applyFont="1" applyFill="1" applyBorder="1" applyAlignment="1">
      <alignment horizontal="center" vertical="center"/>
    </xf>
    <xf numFmtId="0" fontId="4" fillId="10" borderId="18" xfId="0" applyFont="1" applyFill="1" applyBorder="1" applyAlignment="1">
      <alignment horizontal="center" vertical="center"/>
    </xf>
    <xf numFmtId="0" fontId="4" fillId="10" borderId="19" xfId="0" applyFont="1" applyFill="1" applyBorder="1" applyAlignment="1">
      <alignment horizontal="center" vertical="center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166" fontId="21" fillId="12" borderId="3" xfId="8" applyNumberFormat="1" applyFont="1" applyFill="1" applyBorder="1" applyAlignment="1" applyProtection="1">
      <alignment horizontal="center" vertical="center" wrapText="1"/>
    </xf>
  </cellXfs>
  <cellStyles count="9">
    <cellStyle name="Hipervínculo" xfId="4" builtinId="8"/>
    <cellStyle name="Millares [0]" xfId="5" builtinId="6"/>
    <cellStyle name="Moneda" xfId="8" builtinId="4"/>
    <cellStyle name="Moneda [0]" xfId="6" builtinId="7"/>
    <cellStyle name="Moneda [0] 2" xfId="2" xr:uid="{00000000-0005-0000-0000-000003000000}"/>
    <cellStyle name="Moneda 2" xfId="7" xr:uid="{6BF3C2E8-F12D-B64D-A279-AA53B7E7629E}"/>
    <cellStyle name="Normal" xfId="0" builtinId="0"/>
    <cellStyle name="Normal 2 3" xfId="3" xr:uid="{00000000-0005-0000-0000-000005000000}"/>
    <cellStyle name="Normal 3" xfId="1" xr:uid="{00000000-0005-0000-0000-000006000000}"/>
  </cellStyles>
  <dxfs count="0"/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2652736</xdr:colOff>
      <xdr:row>0</xdr:row>
      <xdr:rowOff>129541</xdr:rowOff>
    </xdr:from>
    <xdr:to>
      <xdr:col>5</xdr:col>
      <xdr:colOff>3538821</xdr:colOff>
      <xdr:row>4</xdr:row>
      <xdr:rowOff>15241</xdr:rowOff>
    </xdr:to>
    <xdr:pic>
      <xdr:nvPicPr>
        <xdr:cNvPr id="2" name="gráficos1">
          <a:extLst>
            <a:ext uri="{FF2B5EF4-FFF2-40B4-BE49-F238E27FC236}">
              <a16:creationId xmlns:a16="http://schemas.microsoft.com/office/drawing/2014/main" id="{1FCBBF63-EC31-4862-A80E-A7421D5B40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9596" y="129541"/>
          <a:ext cx="889924" cy="617220"/>
        </a:xfrm>
        <a:prstGeom prst="rect">
          <a:avLst/>
        </a:prstGeom>
        <a:solidFill>
          <a:srgbClr val="FFFFFF"/>
        </a:solidFill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usuario/Desktop/ALPA/Formulaci&#243;n/Presupuestos%20Participativos/MATRIZ%20AVANCES%20CUALITATIVOS%20PP%20DIC%2031%20PUENTE%20ARANDA.xlsx" TargetMode="External"/><Relationship Id="rId1" Type="http://schemas.openxmlformats.org/officeDocument/2006/relationships/externalLinkPath" Target="/Users/usuario/Desktop/ALPA/Formulaci&#243;n/Presupuestos%20Participativos/MATRIZ%20AVANCES%20CUALITATIVOS%20PP%20DIC%2031%20PUENTE%20ARANDA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GIO/Downloads/Sin%20t&#237;tuloC/Users/shernandez/Desktop/VISOR%20MUSI%2031%20DE%20MARZO%202019%2007%20DESBLOQUEADA.xlsm" TargetMode="External"/><Relationship Id="rId1" Type="http://schemas.openxmlformats.org/officeDocument/2006/relationships/externalLinkPath" Target="/Users/GIO/Downloads/Sin%20t&#237;tuloC/Users/shernandez/Desktop/VISOR%20MUSI%2031%20DE%20MARZO%202019%2007%20DESBLOQUEAD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OPUESTAS GANADORAS"/>
      <sheetName val="LISTAS"/>
    </sheetNames>
    <sheetDataSet>
      <sheetData sheetId="0" refreshError="1"/>
      <sheetData sheetId="1">
        <row r="5">
          <cell r="B5" t="str">
            <v>Sin iniciar</v>
          </cell>
        </row>
        <row r="6">
          <cell r="B6" t="str">
            <v>Contratada</v>
          </cell>
        </row>
        <row r="7">
          <cell r="B7" t="str">
            <v>En ejecución</v>
          </cell>
        </row>
        <row r="8">
          <cell r="B8" t="str">
            <v>Terminada</v>
          </cell>
        </row>
        <row r="9">
          <cell r="B9" t="str">
            <v>No ejecutada</v>
          </cell>
        </row>
        <row r="10">
          <cell r="B10" t="str">
            <v>Imposible ejecución (inviable)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Principal"/>
      <sheetName val="Promedio Sector"/>
      <sheetName val="Base de Datos MUSI 2017-2020"/>
      <sheetName val="Inf Ejec"/>
      <sheetName val="NomLocIE"/>
      <sheetName val="PMR"/>
      <sheetName val="NomLocPMR"/>
      <sheetName val="Dashboard"/>
      <sheetName val="INFORME INDICADOR SECTORIAL"/>
      <sheetName val="LINEA DE TIEMPO"/>
      <sheetName val="DBO1"/>
      <sheetName val="DB02"/>
      <sheetName val="DB03"/>
      <sheetName val="DB04"/>
      <sheetName val="DB05"/>
      <sheetName val="DB06"/>
      <sheetName val="DB07"/>
      <sheetName val="DB08"/>
      <sheetName val="DB09"/>
      <sheetName val="DB10"/>
      <sheetName val="DB11"/>
      <sheetName val="DB12"/>
      <sheetName val="AGREGACION"/>
      <sheetName val="AI1"/>
      <sheetName val="AI2"/>
      <sheetName val="ATotal"/>
      <sheetName val="AP1"/>
      <sheetName val="AP2"/>
      <sheetName val="AP3"/>
      <sheetName val="AE5"/>
      <sheetName val="AE6"/>
      <sheetName val="AE7"/>
      <sheetName val="IA03"/>
      <sheetName val="Entregables (2)"/>
      <sheetName val="Indicadores agregados"/>
      <sheetName val="listas"/>
      <sheetName val="Protocolo MUS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>
        <row r="216">
          <cell r="S216" t="str">
            <v>Jardines infantiles adecuados</v>
          </cell>
        </row>
        <row r="217">
          <cell r="S217" t="str">
            <v>Jardines infantiles dotados</v>
          </cell>
        </row>
        <row r="218">
          <cell r="S218" t="str">
            <v>Personas vinculadas a acciones de promoción del buen trato infantil</v>
          </cell>
        </row>
        <row r="219">
          <cell r="S219" t="str">
            <v>Personas con subsidio tipo C  beneficiadas</v>
          </cell>
        </row>
        <row r="220">
          <cell r="S220" t="str">
            <v xml:space="preserve"> Personas beneficiadas con ayudas técnicas no POS </v>
          </cell>
        </row>
        <row r="221">
          <cell r="S221" t="str">
            <v xml:space="preserve"> Obras de mitigación de riesgo realizadas  </v>
          </cell>
        </row>
        <row r="222">
          <cell r="S222" t="str">
            <v>IED dotados con material pedagógico</v>
          </cell>
        </row>
        <row r="223">
          <cell r="S223" t="str">
            <v>Eventos artísticos y culturales realizados</v>
          </cell>
        </row>
        <row r="224">
          <cell r="S224" t="str">
            <v>Eventos de recreación y deporte realizados</v>
          </cell>
        </row>
        <row r="225">
          <cell r="S225" t="str">
            <v>Personas vinculadas a procesos de  formación artística y cultural</v>
          </cell>
        </row>
        <row r="226">
          <cell r="S226" t="str">
            <v>Personas vinculadas a procesos de  formación deportiva</v>
          </cell>
        </row>
        <row r="227">
          <cell r="S227" t="str">
            <v xml:space="preserve">Demandas  de titulación predial presentadas </v>
          </cell>
        </row>
        <row r="228">
          <cell r="S228" t="str">
            <v xml:space="preserve">Estudios preliminares para la regularización urbanística (levantamiento topográficos y análisis de los mismos)  a asentamientos de origen informal previamente legalizados y priorizados en los territorios diagnosticados por la SDHT
</v>
          </cell>
        </row>
        <row r="229">
          <cell r="S229" t="str">
            <v>Parques vecinales y/o de bolsillo construidos</v>
          </cell>
        </row>
        <row r="230">
          <cell r="S230" t="str">
            <v>Parques vecinales y/o de bolsillo intervenidos</v>
          </cell>
        </row>
        <row r="231">
          <cell r="S231" t="str">
            <v xml:space="preserve"> Km/carril de malla vial rural construidos </v>
          </cell>
        </row>
        <row r="232">
          <cell r="S232" t="str">
            <v>Km/carril de malla vial local construido</v>
          </cell>
        </row>
        <row r="233">
          <cell r="S233" t="str">
            <v>Km/carril de malla vial local mantenido</v>
          </cell>
        </row>
        <row r="234">
          <cell r="S234" t="str">
            <v>Km/carril de malla vial rural mantenidos</v>
          </cell>
        </row>
        <row r="235">
          <cell r="S235" t="str">
            <v>m2 de espacio público construidos</v>
          </cell>
        </row>
        <row r="236">
          <cell r="S236" t="str">
            <v>m2 de espacio público mantenidos</v>
          </cell>
        </row>
        <row r="237">
          <cell r="S237" t="str">
            <v>Puentes vehiculares y/o peatonales, de escala local sobre cuerpos de agua intervenidos</v>
          </cell>
        </row>
        <row r="238">
          <cell r="S238" t="str">
            <v>Dotaciones para seguridad realizadas</v>
          </cell>
        </row>
        <row r="239">
          <cell r="S239" t="str">
            <v>Personas vinculadas a ejercicios de convivencia ciudadana</v>
          </cell>
        </row>
        <row r="240">
          <cell r="S240" t="str">
            <v>Líneas telefónicas satelitales instaladas y/o mantenidas</v>
          </cell>
        </row>
        <row r="241">
          <cell r="S241" t="str">
            <v>Portales interactivos con operación sostenible garantizada</v>
          </cell>
        </row>
        <row r="242">
          <cell r="S242" t="str">
            <v>Arboles sembrados o intervenidos</v>
          </cell>
        </row>
        <row r="243">
          <cell r="S243" t="str">
            <v>Hectáreas de espacio público intervenidas  con acciones de renaturalización y/o ecourbanismo</v>
          </cell>
        </row>
        <row r="244">
          <cell r="S244" t="str">
            <v>m2 de espacio público intervenidos con acciones de jardinería, muros verdes y/o paisajismo</v>
          </cell>
        </row>
        <row r="245">
          <cell r="S245" t="str">
            <v>Personas beneficiadas a través de emprendimientos rurales</v>
          </cell>
        </row>
        <row r="246">
          <cell r="S246" t="str">
            <v>Personas beneficiadas con acciones de asesoría técnica agropecuaria y/o asistencia en tecnologías ambientales sostenibles</v>
          </cell>
        </row>
        <row r="247">
          <cell r="S247" t="str">
            <v>Ediles con pago de honorarios cubierto</v>
          </cell>
        </row>
        <row r="248">
          <cell r="S248" t="str">
            <v>Estrategias de fortalecimiento institucional realizadas</v>
          </cell>
        </row>
        <row r="249">
          <cell r="S249" t="str">
            <v>Acciones de inspección, vigilancia y control realizadas</v>
          </cell>
        </row>
        <row r="250">
          <cell r="S250" t="str">
            <v>Organizaciones, instancias y expresiones sociales ciudadanas fortalecidas para la participación</v>
          </cell>
        </row>
        <row r="251">
          <cell r="S251" t="str">
            <v>Personas vinculadas a procesos de participación ciudadana y/o control social</v>
          </cell>
        </row>
        <row r="252">
          <cell r="S252" t="str">
            <v>Sede administrativa local adecuada</v>
          </cell>
        </row>
        <row r="253">
          <cell r="S253" t="str">
            <v>Camión de bomberos adquirido</v>
          </cell>
        </row>
        <row r="254">
          <cell r="S254" t="str">
            <v>Estrategias integrales para la prevención del riesgo natural y antrópico realizadas</v>
          </cell>
        </row>
        <row r="255">
          <cell r="S255" t="str">
            <v>Personas formadas en  hotelería y turismo y/o ecoturismo y/o comunicación y mercadeo y/o publicidad y/o administración e ingles</v>
          </cell>
        </row>
        <row r="256">
          <cell r="S256" t="str">
            <v>Personas vinculadas a procesos integrales en materia de paz y reconciliación</v>
          </cell>
        </row>
        <row r="257">
          <cell r="S257" t="str">
            <v>Casas de la participación ciudadana  local acondicionadas</v>
          </cell>
        </row>
        <row r="258">
          <cell r="S258" t="str">
            <v>Niños y niñas vinculados a estrategias orientadas a la atención nutricional y prevención de enfermedades prevalentes de la primera infancia</v>
          </cell>
        </row>
        <row r="259">
          <cell r="S259" t="str">
            <v>Construcciones de planteles educativos apoyadas</v>
          </cell>
        </row>
        <row r="260">
          <cell r="S260" t="str">
            <v>CAIs construidos y dotados</v>
          </cell>
        </row>
        <row r="261">
          <cell r="S261" t="str">
            <v>Personas vinculadas en acciones contra la violencia y discriminación de la mujer</v>
          </cell>
        </row>
        <row r="262">
          <cell r="S262" t="str">
            <v>Jóvenes con acciones de ampliación de oportunidades de generación de ingresos y de estabilidad económica beneficiados</v>
          </cell>
        </row>
        <row r="263">
          <cell r="S263" t="str">
            <v>Procesos de recolección y clasificación de residuos sólidos aprovechables implementados</v>
          </cell>
        </row>
        <row r="264">
          <cell r="S264" t="str">
            <v>Centros de Atención Inmediata 
adquiridos y/o construidos</v>
          </cell>
        </row>
        <row r="265">
          <cell r="S265" t="str">
            <v>Estrategias para el fortalecimiento de la apropiación de las TIC implementadas</v>
          </cell>
        </row>
        <row r="266">
          <cell r="S266" t="str">
            <v>Cupos de Educación Técnica, Tecnológica y profesional promovidos</v>
          </cell>
        </row>
        <row r="267">
          <cell r="S267" t="str">
            <v>Procesos de reconocimiento e identificación de necesidades  y acciones para la legalización y funcionamiento de acueductos veredales durante la vigencia  del Plan</v>
          </cell>
        </row>
        <row r="268">
          <cell r="S268" t="str">
            <v>Personas beneficiadas</v>
          </cell>
        </row>
        <row r="269">
          <cell r="S269" t="str">
            <v>Personas beneficiadas en estrategias para el cierre de brechas de género</v>
          </cell>
        </row>
        <row r="270">
          <cell r="S270" t="str">
            <v>Personas vinculadas en el proyecto estratégico ecoturístico de conservación ambiental</v>
          </cell>
        </row>
        <row r="271">
          <cell r="S271" t="str">
            <v>Acciones realizadas para el desarrollo de segmentos, actividades, productos y/o servicios turísticos</v>
          </cell>
        </row>
        <row r="272">
          <cell r="S272" t="str">
            <v>Acciones de protección animal realizadas</v>
          </cell>
        </row>
        <row r="273">
          <cell r="S273" t="str">
            <v>Estrategias  implementadas del plan de acción de la política de bienestar animal</v>
          </cell>
        </row>
        <row r="274">
          <cell r="S274" t="str">
            <v>Acciones de agricultura urbana implementadas</v>
          </cell>
        </row>
        <row r="275">
          <cell r="S275" t="str">
            <v>Salones comunales intervenidos</v>
          </cell>
        </row>
      </sheetData>
      <sheetData sheetId="36"/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24"/>
  <sheetViews>
    <sheetView zoomScale="85" zoomScaleNormal="85" workbookViewId="0">
      <selection activeCell="F18" sqref="F18"/>
    </sheetView>
  </sheetViews>
  <sheetFormatPr baseColWidth="10" defaultRowHeight="14.4" x14ac:dyDescent="0.3"/>
  <cols>
    <col min="2" max="2" width="27.6640625" bestFit="1" customWidth="1"/>
    <col min="3" max="3" width="11.109375" bestFit="1" customWidth="1"/>
    <col min="4" max="4" width="11.33203125" customWidth="1"/>
    <col min="6" max="6" width="61.44140625" customWidth="1"/>
  </cols>
  <sheetData>
    <row r="1" spans="2:6" ht="28.8" x14ac:dyDescent="0.55000000000000004">
      <c r="B1" s="157" t="s">
        <v>9</v>
      </c>
      <c r="C1" s="157"/>
      <c r="D1" s="157"/>
      <c r="E1" s="157"/>
      <c r="F1" s="157"/>
    </row>
    <row r="2" spans="2:6" ht="21" x14ac:dyDescent="0.4">
      <c r="B2" s="158" t="s">
        <v>10</v>
      </c>
      <c r="C2" s="158"/>
      <c r="D2" s="158"/>
      <c r="E2" s="158"/>
      <c r="F2" s="158"/>
    </row>
    <row r="3" spans="2:6" x14ac:dyDescent="0.3">
      <c r="B3" s="159"/>
      <c r="C3" s="159"/>
      <c r="D3" s="159"/>
      <c r="E3" s="159"/>
      <c r="F3" s="159"/>
    </row>
    <row r="4" spans="2:6" ht="15" thickBot="1" x14ac:dyDescent="0.35">
      <c r="B4" s="160"/>
      <c r="C4" s="160"/>
      <c r="D4" s="160"/>
      <c r="E4" s="160"/>
      <c r="F4" s="160"/>
    </row>
    <row r="5" spans="2:6" ht="47.25" customHeight="1" thickBot="1" x14ac:dyDescent="0.35">
      <c r="B5" s="1" t="s">
        <v>11</v>
      </c>
      <c r="C5" s="161" t="s">
        <v>12</v>
      </c>
      <c r="D5" s="162"/>
      <c r="E5" s="162"/>
      <c r="F5" s="163"/>
    </row>
    <row r="6" spans="2:6" ht="53.55" customHeight="1" thickBot="1" x14ac:dyDescent="0.35">
      <c r="B6" s="1" t="s">
        <v>13</v>
      </c>
      <c r="C6" s="155"/>
      <c r="D6" s="155"/>
      <c r="E6" s="155"/>
      <c r="F6" s="156"/>
    </row>
    <row r="7" spans="2:6" ht="39.75" customHeight="1" thickBot="1" x14ac:dyDescent="0.35">
      <c r="B7" s="1" t="s">
        <v>14</v>
      </c>
      <c r="C7" s="155" t="s">
        <v>15</v>
      </c>
      <c r="D7" s="155"/>
      <c r="E7" s="155"/>
      <c r="F7" s="156"/>
    </row>
    <row r="8" spans="2:6" ht="30.75" customHeight="1" thickBot="1" x14ac:dyDescent="0.35">
      <c r="B8" s="1" t="s">
        <v>16</v>
      </c>
      <c r="C8" s="146" t="s">
        <v>17</v>
      </c>
      <c r="D8" s="146"/>
      <c r="E8" s="146"/>
      <c r="F8" s="147"/>
    </row>
    <row r="9" spans="2:6" ht="29.4" thickBot="1" x14ac:dyDescent="0.35">
      <c r="B9" s="2" t="s">
        <v>18</v>
      </c>
      <c r="C9" s="148" t="s">
        <v>19</v>
      </c>
      <c r="D9" s="149"/>
      <c r="E9" s="150"/>
      <c r="F9" s="151"/>
    </row>
    <row r="10" spans="2:6" x14ac:dyDescent="0.3">
      <c r="B10" s="152" t="s">
        <v>20</v>
      </c>
      <c r="C10" s="17" t="s">
        <v>21</v>
      </c>
      <c r="D10" s="3" t="s">
        <v>22</v>
      </c>
      <c r="E10" s="3" t="s">
        <v>23</v>
      </c>
      <c r="F10" s="4" t="s">
        <v>24</v>
      </c>
    </row>
    <row r="11" spans="2:6" x14ac:dyDescent="0.3">
      <c r="B11" s="153"/>
      <c r="C11" s="18"/>
      <c r="D11" s="5"/>
      <c r="E11" s="5"/>
      <c r="F11" s="6"/>
    </row>
    <row r="12" spans="2:6" x14ac:dyDescent="0.3">
      <c r="B12" s="153"/>
      <c r="C12" s="18"/>
      <c r="D12" s="5"/>
      <c r="E12" s="5"/>
      <c r="F12" s="6"/>
    </row>
    <row r="13" spans="2:6" x14ac:dyDescent="0.3">
      <c r="B13" s="153"/>
      <c r="C13" s="18"/>
      <c r="D13" s="5"/>
      <c r="E13" s="5"/>
      <c r="F13" s="6"/>
    </row>
    <row r="14" spans="2:6" x14ac:dyDescent="0.3">
      <c r="B14" s="153"/>
      <c r="C14" s="18"/>
      <c r="D14" s="5"/>
      <c r="E14" s="5"/>
      <c r="F14" s="6"/>
    </row>
    <row r="15" spans="2:6" x14ac:dyDescent="0.3">
      <c r="B15" s="153"/>
      <c r="C15" s="18"/>
      <c r="D15" s="5"/>
      <c r="E15" s="5"/>
      <c r="F15" s="6"/>
    </row>
    <row r="16" spans="2:6" x14ac:dyDescent="0.3">
      <c r="B16" s="153"/>
      <c r="C16" s="18"/>
      <c r="D16" s="5"/>
      <c r="E16" s="5"/>
      <c r="F16" s="6"/>
    </row>
    <row r="17" spans="2:6" x14ac:dyDescent="0.3">
      <c r="B17" s="153"/>
      <c r="C17" s="18"/>
      <c r="D17" s="5"/>
      <c r="E17" s="5"/>
      <c r="F17" s="21"/>
    </row>
    <row r="18" spans="2:6" x14ac:dyDescent="0.3">
      <c r="B18" s="153"/>
      <c r="C18" s="18"/>
      <c r="D18" s="5"/>
      <c r="E18" s="5"/>
      <c r="F18" s="21"/>
    </row>
    <row r="19" spans="2:6" x14ac:dyDescent="0.3">
      <c r="B19" s="154"/>
      <c r="C19" s="19"/>
      <c r="D19" s="20"/>
      <c r="E19" s="20"/>
      <c r="F19" s="22"/>
    </row>
    <row r="20" spans="2:6" ht="15" thickBot="1" x14ac:dyDescent="0.35">
      <c r="B20" s="7"/>
    </row>
    <row r="21" spans="2:6" x14ac:dyDescent="0.3">
      <c r="B21" s="140" t="s">
        <v>25</v>
      </c>
      <c r="C21" s="142"/>
      <c r="D21" s="142"/>
      <c r="E21" s="142"/>
      <c r="F21" s="143"/>
    </row>
    <row r="22" spans="2:6" ht="15" thickBot="1" x14ac:dyDescent="0.35">
      <c r="B22" s="141"/>
      <c r="C22" s="144" t="s">
        <v>26</v>
      </c>
      <c r="D22" s="144"/>
      <c r="E22" s="144"/>
      <c r="F22" s="145"/>
    </row>
    <row r="23" spans="2:6" x14ac:dyDescent="0.3">
      <c r="B23" s="140" t="s">
        <v>27</v>
      </c>
      <c r="C23" s="142"/>
      <c r="D23" s="142"/>
      <c r="E23" s="142"/>
      <c r="F23" s="143"/>
    </row>
    <row r="24" spans="2:6" ht="15" thickBot="1" x14ac:dyDescent="0.35">
      <c r="B24" s="141"/>
      <c r="C24" s="144" t="s">
        <v>26</v>
      </c>
      <c r="D24" s="144"/>
      <c r="E24" s="144"/>
      <c r="F24" s="145"/>
    </row>
  </sheetData>
  <mergeCells count="16">
    <mergeCell ref="C7:F7"/>
    <mergeCell ref="B1:F1"/>
    <mergeCell ref="B2:F2"/>
    <mergeCell ref="B3:F4"/>
    <mergeCell ref="C5:F5"/>
    <mergeCell ref="C6:F6"/>
    <mergeCell ref="B23:B24"/>
    <mergeCell ref="C23:F23"/>
    <mergeCell ref="C24:F24"/>
    <mergeCell ref="C8:F8"/>
    <mergeCell ref="C9:D9"/>
    <mergeCell ref="E9:F9"/>
    <mergeCell ref="B21:B22"/>
    <mergeCell ref="C21:F21"/>
    <mergeCell ref="C22:F22"/>
    <mergeCell ref="B10:B19"/>
  </mergeCells>
  <hyperlinks>
    <hyperlink ref="C8:F8" location="'ESPECIFICACIONES TÉCNICAS'!A1" display="Para visualizar las especificaciones tecnicas dirijase a la pestaña Especificaciones Tecnicas" xr:uid="{00000000-0004-0000-0000-000000000000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7"/>
    <pageSetUpPr fitToPage="1"/>
  </sheetPr>
  <dimension ref="A1:DX70"/>
  <sheetViews>
    <sheetView tabSelected="1" topLeftCell="DL1" zoomScale="83" zoomScaleNormal="60" workbookViewId="0">
      <pane ySplit="1" topLeftCell="A2" activePane="bottomLeft" state="frozen"/>
      <selection pane="bottomLeft" activeCell="DR5" sqref="DR5:DR6"/>
    </sheetView>
  </sheetViews>
  <sheetFormatPr baseColWidth="10" defaultColWidth="11.44140625" defaultRowHeight="15.6" x14ac:dyDescent="0.3"/>
  <cols>
    <col min="1" max="1" width="7.6640625" style="10" customWidth="1"/>
    <col min="2" max="2" width="72.77734375" style="15" customWidth="1"/>
    <col min="3" max="3" width="9.109375" style="10" bestFit="1" customWidth="1"/>
    <col min="4" max="4" width="14.44140625" style="10" customWidth="1"/>
    <col min="5" max="5" width="17.6640625" style="10" customWidth="1"/>
    <col min="6" max="6" width="19.109375" style="10" customWidth="1"/>
    <col min="7" max="7" width="21.6640625" style="10" customWidth="1"/>
    <col min="8" max="8" width="20.109375" style="10" customWidth="1"/>
    <col min="9" max="9" width="22.6640625" style="10" customWidth="1"/>
    <col min="10" max="10" width="23" style="10" customWidth="1"/>
    <col min="11" max="11" width="20" style="10" customWidth="1"/>
    <col min="12" max="12" width="22.44140625" style="10" customWidth="1"/>
    <col min="13" max="13" width="22.33203125" style="10" customWidth="1"/>
    <col min="14" max="14" width="19.44140625" style="10" customWidth="1"/>
    <col min="15" max="15" width="19.6640625" style="10" customWidth="1"/>
    <col min="16" max="16" width="20.77734375" style="23" customWidth="1"/>
    <col min="17" max="17" width="16.109375" style="23" customWidth="1"/>
    <col min="18" max="18" width="20.77734375" style="23" customWidth="1"/>
    <col min="19" max="19" width="18.109375" style="23" customWidth="1"/>
    <col min="20" max="20" width="20" style="23" customWidth="1"/>
    <col min="21" max="21" width="17.109375" style="10" customWidth="1"/>
    <col min="22" max="22" width="16" style="10" customWidth="1"/>
    <col min="23" max="23" width="17.6640625" style="10" customWidth="1"/>
    <col min="24" max="24" width="24.33203125" style="10" customWidth="1"/>
    <col min="25" max="26" width="17.77734375" style="10" customWidth="1"/>
    <col min="27" max="27" width="21.44140625" style="10" customWidth="1"/>
    <col min="28" max="30" width="17.77734375" style="10" customWidth="1"/>
    <col min="31" max="31" width="25.109375" style="10" customWidth="1"/>
    <col min="32" max="32" width="15.109375" style="10" customWidth="1"/>
    <col min="33" max="33" width="20.44140625" style="10" customWidth="1"/>
    <col min="34" max="34" width="22.109375" style="10" customWidth="1"/>
    <col min="35" max="39" width="17.77734375" style="10" customWidth="1"/>
    <col min="40" max="40" width="30.33203125" style="10" customWidth="1"/>
    <col min="41" max="106" width="17.77734375" style="10" customWidth="1"/>
    <col min="107" max="107" width="19.109375" style="10" customWidth="1"/>
    <col min="108" max="108" width="17.44140625" style="10" customWidth="1"/>
    <col min="109" max="109" width="17.33203125" style="10" customWidth="1"/>
    <col min="110" max="120" width="21.109375" style="10" customWidth="1"/>
    <col min="121" max="123" width="25" style="10" bestFit="1" customWidth="1"/>
    <col min="124" max="124" width="30.109375" style="10" customWidth="1"/>
    <col min="125" max="126" width="20.44140625" style="10" customWidth="1"/>
    <col min="127" max="127" width="18" style="10" customWidth="1"/>
    <col min="128" max="128" width="20" style="10" customWidth="1"/>
    <col min="129" max="129" width="20.6640625" style="10" customWidth="1"/>
    <col min="130" max="16384" width="11.44140625" style="10"/>
  </cols>
  <sheetData>
    <row r="1" spans="1:127" ht="30.75" customHeight="1" x14ac:dyDescent="0.3">
      <c r="A1" s="114" t="s">
        <v>39</v>
      </c>
      <c r="B1" s="114"/>
      <c r="C1" s="114"/>
      <c r="D1" s="114"/>
      <c r="E1" s="114"/>
      <c r="F1" s="114"/>
      <c r="G1" s="114"/>
      <c r="H1" s="114"/>
      <c r="I1" s="114"/>
      <c r="J1" s="114"/>
      <c r="K1" s="114"/>
      <c r="L1" s="114"/>
      <c r="M1" s="114"/>
      <c r="N1" s="114"/>
      <c r="O1" s="114"/>
      <c r="P1" s="114"/>
      <c r="Q1" s="114"/>
      <c r="R1" s="114"/>
      <c r="S1" s="114"/>
      <c r="T1" s="114"/>
      <c r="U1" s="114"/>
      <c r="V1" s="114"/>
      <c r="W1" s="114"/>
      <c r="X1" s="114"/>
      <c r="Y1" s="114"/>
      <c r="Z1" s="114"/>
      <c r="AA1" s="114"/>
      <c r="AB1" s="114"/>
      <c r="AC1" s="114"/>
      <c r="AD1" s="114"/>
      <c r="AE1" s="114"/>
      <c r="AF1" s="114"/>
      <c r="AG1" s="114"/>
      <c r="AH1" s="114"/>
      <c r="AI1" s="114"/>
      <c r="AJ1" s="114"/>
      <c r="AK1" s="114"/>
      <c r="AL1" s="114"/>
      <c r="AM1" s="114"/>
      <c r="AN1" s="114"/>
      <c r="AO1" s="114"/>
      <c r="AP1" s="114"/>
      <c r="AQ1" s="114"/>
      <c r="AR1" s="114"/>
      <c r="AS1" s="114"/>
      <c r="AT1" s="114"/>
      <c r="AU1" s="114"/>
      <c r="AV1" s="114"/>
      <c r="AW1" s="114"/>
      <c r="AX1" s="114"/>
      <c r="AY1" s="114"/>
      <c r="AZ1" s="114"/>
      <c r="BA1" s="114"/>
      <c r="BB1" s="114"/>
      <c r="BC1" s="114"/>
      <c r="BD1" s="114"/>
      <c r="BE1" s="114"/>
      <c r="BF1" s="114"/>
      <c r="BG1" s="114"/>
      <c r="BH1" s="114"/>
      <c r="BI1" s="114"/>
      <c r="BJ1" s="114"/>
      <c r="BK1" s="114"/>
      <c r="BL1" s="114"/>
      <c r="BM1" s="114"/>
      <c r="BN1" s="114"/>
      <c r="BO1" s="114"/>
      <c r="BP1" s="114"/>
      <c r="BQ1" s="114"/>
      <c r="BR1" s="114"/>
      <c r="BS1" s="114"/>
      <c r="BT1" s="114"/>
      <c r="BU1" s="114"/>
      <c r="BV1" s="114"/>
      <c r="BW1" s="114"/>
      <c r="BX1" s="114"/>
      <c r="BY1" s="114"/>
      <c r="BZ1" s="114"/>
      <c r="CA1" s="114"/>
      <c r="CB1" s="114"/>
      <c r="CC1" s="114"/>
      <c r="CD1" s="114"/>
      <c r="CE1" s="114"/>
      <c r="CF1" s="114"/>
      <c r="CG1" s="114"/>
      <c r="CH1" s="114"/>
      <c r="CI1" s="114"/>
      <c r="CJ1" s="114"/>
      <c r="CK1" s="114"/>
      <c r="CL1" s="114"/>
      <c r="CM1" s="114"/>
      <c r="CN1" s="114"/>
      <c r="CO1" s="114"/>
      <c r="CP1" s="114"/>
      <c r="CQ1" s="114"/>
      <c r="CR1" s="114"/>
      <c r="CS1" s="114"/>
      <c r="CT1" s="114"/>
      <c r="CU1" s="114"/>
      <c r="CV1" s="114"/>
      <c r="CW1" s="114"/>
      <c r="CX1" s="114"/>
      <c r="CY1" s="114"/>
      <c r="CZ1" s="114"/>
      <c r="DA1" s="114"/>
      <c r="DB1" s="114"/>
      <c r="DC1" s="114"/>
      <c r="DD1" s="114"/>
      <c r="DE1" s="114"/>
      <c r="DF1" s="114"/>
      <c r="DG1" s="114"/>
      <c r="DH1" s="114"/>
      <c r="DI1" s="114"/>
      <c r="DJ1" s="114"/>
      <c r="DK1" s="114"/>
      <c r="DL1" s="114"/>
      <c r="DM1" s="114"/>
      <c r="DN1" s="114"/>
      <c r="DO1" s="114"/>
      <c r="DP1" s="114"/>
      <c r="DQ1" s="114"/>
      <c r="DR1" s="114"/>
      <c r="DS1" s="114"/>
      <c r="DT1" s="114"/>
      <c r="DU1" s="114"/>
      <c r="DV1" s="114"/>
    </row>
    <row r="2" spans="1:127" ht="24.75" customHeight="1" x14ac:dyDescent="0.3">
      <c r="A2" s="115" t="s">
        <v>40</v>
      </c>
      <c r="B2" s="115"/>
      <c r="C2" s="115"/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5"/>
      <c r="Q2" s="115"/>
      <c r="R2" s="115"/>
      <c r="S2" s="115"/>
      <c r="T2" s="115"/>
      <c r="U2" s="115"/>
      <c r="V2" s="115"/>
      <c r="W2" s="115"/>
      <c r="X2" s="115"/>
      <c r="Y2" s="115"/>
      <c r="Z2" s="115"/>
      <c r="AA2" s="115"/>
      <c r="AB2" s="115"/>
      <c r="AC2" s="115"/>
      <c r="AD2" s="115"/>
      <c r="AE2" s="115"/>
      <c r="AF2" s="115"/>
      <c r="AG2" s="115"/>
      <c r="AH2" s="115"/>
      <c r="AI2" s="115"/>
      <c r="AJ2" s="115"/>
      <c r="AK2" s="115"/>
      <c r="AL2" s="115"/>
      <c r="AM2" s="115"/>
      <c r="AN2" s="115"/>
      <c r="AO2" s="115"/>
      <c r="AP2" s="115"/>
      <c r="AQ2" s="115"/>
      <c r="AR2" s="115"/>
      <c r="AS2" s="115"/>
      <c r="AT2" s="115"/>
      <c r="AU2" s="115"/>
      <c r="AV2" s="115"/>
      <c r="AW2" s="115"/>
      <c r="AX2" s="115"/>
      <c r="AY2" s="115"/>
      <c r="AZ2" s="115"/>
      <c r="BA2" s="115"/>
      <c r="BB2" s="115"/>
      <c r="BC2" s="115"/>
      <c r="BD2" s="115"/>
      <c r="BE2" s="115"/>
      <c r="BF2" s="115"/>
      <c r="BG2" s="115"/>
      <c r="BH2" s="115"/>
      <c r="BI2" s="115"/>
      <c r="BJ2" s="115"/>
      <c r="BK2" s="115"/>
      <c r="BL2" s="115"/>
      <c r="BM2" s="115"/>
      <c r="BN2" s="115"/>
      <c r="BO2" s="115"/>
      <c r="BP2" s="115"/>
      <c r="BQ2" s="115"/>
      <c r="BR2" s="115"/>
      <c r="BS2" s="115"/>
      <c r="BT2" s="115"/>
      <c r="BU2" s="115"/>
      <c r="BV2" s="115"/>
      <c r="BW2" s="115"/>
      <c r="BX2" s="115"/>
      <c r="BY2" s="115"/>
      <c r="BZ2" s="115"/>
      <c r="CA2" s="115"/>
      <c r="CB2" s="115"/>
      <c r="CC2" s="115"/>
      <c r="CD2" s="115"/>
      <c r="CE2" s="115"/>
      <c r="CF2" s="115"/>
      <c r="CG2" s="115"/>
      <c r="CH2" s="115"/>
      <c r="CI2" s="115"/>
      <c r="CJ2" s="115"/>
      <c r="CK2" s="115"/>
      <c r="CL2" s="115"/>
      <c r="CM2" s="115"/>
      <c r="CN2" s="115"/>
      <c r="CO2" s="115"/>
      <c r="CP2" s="115"/>
      <c r="CQ2" s="115"/>
      <c r="CR2" s="115"/>
      <c r="CS2" s="115"/>
      <c r="CT2" s="115"/>
      <c r="CU2" s="115"/>
      <c r="CV2" s="115"/>
      <c r="CW2" s="115"/>
      <c r="CX2" s="115"/>
      <c r="CY2" s="115"/>
      <c r="CZ2" s="115"/>
      <c r="DA2" s="115"/>
      <c r="DB2" s="115"/>
      <c r="DC2" s="115"/>
      <c r="DD2" s="115"/>
      <c r="DE2" s="115"/>
      <c r="DF2" s="115"/>
      <c r="DG2" s="115"/>
      <c r="DH2" s="115"/>
      <c r="DI2" s="115"/>
      <c r="DJ2" s="115"/>
      <c r="DK2" s="115"/>
      <c r="DL2" s="115"/>
      <c r="DM2" s="115"/>
      <c r="DN2" s="115"/>
      <c r="DO2" s="115"/>
      <c r="DP2" s="115"/>
      <c r="DQ2" s="115"/>
      <c r="DR2" s="115"/>
      <c r="DS2" s="115"/>
      <c r="DT2" s="115"/>
      <c r="DU2" s="115"/>
      <c r="DV2" s="115"/>
    </row>
    <row r="3" spans="1:127" ht="22.5" customHeight="1" x14ac:dyDescent="0.3">
      <c r="A3" s="113" t="s">
        <v>35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113"/>
      <c r="AC3" s="113"/>
      <c r="AD3" s="113"/>
      <c r="AE3" s="113"/>
      <c r="AF3" s="113"/>
      <c r="AG3" s="113"/>
      <c r="AH3" s="113"/>
      <c r="AI3" s="113"/>
      <c r="AJ3" s="113"/>
      <c r="AK3" s="113"/>
      <c r="AL3" s="113"/>
      <c r="AM3" s="113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3"/>
      <c r="BB3" s="113"/>
      <c r="BC3" s="113"/>
      <c r="BD3" s="113"/>
      <c r="BE3" s="113"/>
      <c r="BF3" s="113"/>
      <c r="BG3" s="113"/>
      <c r="BH3" s="113"/>
      <c r="BI3" s="113"/>
      <c r="BJ3" s="113"/>
      <c r="BK3" s="113"/>
      <c r="BL3" s="113"/>
      <c r="BM3" s="113"/>
      <c r="BN3" s="113"/>
      <c r="BO3" s="113"/>
      <c r="BP3" s="113"/>
      <c r="BQ3" s="113"/>
      <c r="BR3" s="113"/>
      <c r="BS3" s="113"/>
      <c r="BT3" s="113"/>
      <c r="BU3" s="113"/>
      <c r="BV3" s="113"/>
      <c r="BW3" s="113"/>
      <c r="BX3" s="113"/>
      <c r="BY3" s="113"/>
      <c r="BZ3" s="113"/>
      <c r="CA3" s="113"/>
      <c r="CB3" s="113"/>
      <c r="CC3" s="113"/>
      <c r="CD3" s="113"/>
      <c r="CE3" s="113"/>
      <c r="CF3" s="113"/>
      <c r="CG3" s="113"/>
      <c r="CH3" s="113"/>
      <c r="CI3" s="113"/>
      <c r="CJ3" s="113"/>
      <c r="CK3" s="113"/>
      <c r="CL3" s="113"/>
      <c r="CM3" s="113"/>
      <c r="CN3" s="113"/>
      <c r="CO3" s="113"/>
      <c r="CP3" s="113"/>
      <c r="CQ3" s="113"/>
      <c r="CR3" s="113"/>
      <c r="CS3" s="113"/>
      <c r="CT3" s="113"/>
      <c r="CU3" s="113"/>
      <c r="CV3" s="113"/>
      <c r="CW3" s="113"/>
      <c r="CX3" s="113"/>
      <c r="CY3" s="113"/>
      <c r="CZ3" s="113"/>
      <c r="DA3" s="113"/>
      <c r="DB3" s="113"/>
      <c r="DC3" s="113"/>
      <c r="DD3" s="113"/>
      <c r="DE3" s="113"/>
      <c r="DF3" s="113"/>
      <c r="DG3" s="113"/>
      <c r="DH3" s="113"/>
      <c r="DI3" s="113"/>
      <c r="DJ3" s="113"/>
      <c r="DK3" s="113"/>
      <c r="DL3" s="113"/>
      <c r="DM3" s="113"/>
      <c r="DN3" s="113"/>
      <c r="DO3" s="113"/>
      <c r="DP3" s="113"/>
      <c r="DQ3" s="113"/>
      <c r="DR3" s="113"/>
      <c r="DS3" s="113"/>
      <c r="DT3" s="113"/>
      <c r="DU3" s="113"/>
      <c r="DV3" s="113"/>
    </row>
    <row r="4" spans="1:127" ht="27.75" customHeight="1" x14ac:dyDescent="0.3">
      <c r="A4" s="128"/>
      <c r="B4" s="128"/>
      <c r="C4" s="128"/>
      <c r="D4" s="128"/>
      <c r="E4" s="128"/>
      <c r="F4" s="116" t="s">
        <v>55</v>
      </c>
      <c r="G4" s="116"/>
      <c r="H4" s="116"/>
      <c r="I4" s="116"/>
      <c r="J4" s="116"/>
      <c r="K4" s="116"/>
      <c r="L4" s="116"/>
      <c r="M4" s="116"/>
      <c r="N4" s="116"/>
      <c r="O4" s="116"/>
      <c r="P4" s="116"/>
      <c r="Q4" s="116"/>
      <c r="R4" s="116"/>
      <c r="S4" s="116"/>
      <c r="T4" s="116"/>
      <c r="U4" s="116"/>
      <c r="V4" s="116"/>
      <c r="W4" s="116"/>
      <c r="X4" s="116"/>
      <c r="Y4" s="116"/>
      <c r="Z4" s="116"/>
      <c r="AA4" s="116"/>
      <c r="AB4" s="116"/>
      <c r="AC4" s="116"/>
      <c r="AD4" s="116"/>
      <c r="AE4" s="116"/>
      <c r="AF4" s="116"/>
      <c r="AG4" s="116"/>
      <c r="AH4" s="116"/>
      <c r="AI4" s="116"/>
      <c r="AJ4" s="116"/>
      <c r="AK4" s="116"/>
      <c r="AL4" s="116"/>
      <c r="AM4" s="116"/>
      <c r="AN4" s="116"/>
      <c r="AO4" s="116"/>
      <c r="AP4" s="116"/>
      <c r="AQ4" s="116"/>
      <c r="AR4" s="116"/>
      <c r="AS4" s="116"/>
      <c r="AT4" s="116"/>
      <c r="AU4" s="116"/>
      <c r="AV4" s="116"/>
      <c r="AW4" s="116"/>
      <c r="AX4" s="116"/>
      <c r="AY4" s="116"/>
      <c r="AZ4" s="116"/>
      <c r="BA4" s="116"/>
      <c r="BB4" s="116"/>
      <c r="BC4" s="116"/>
      <c r="BD4" s="116"/>
      <c r="BE4" s="116"/>
      <c r="BF4" s="116"/>
      <c r="BG4" s="116"/>
      <c r="BH4" s="116"/>
      <c r="BI4" s="116"/>
      <c r="BJ4" s="116"/>
      <c r="BK4" s="116"/>
      <c r="BL4" s="116"/>
      <c r="BM4" s="116"/>
      <c r="BN4" s="116"/>
      <c r="BO4" s="116"/>
      <c r="BP4" s="116"/>
      <c r="BQ4" s="116"/>
      <c r="BR4" s="116"/>
      <c r="BS4" s="116"/>
      <c r="BT4" s="116"/>
      <c r="BU4" s="116"/>
      <c r="BV4" s="116"/>
      <c r="BW4" s="116"/>
      <c r="BX4" s="116"/>
      <c r="BY4" s="116"/>
      <c r="BZ4" s="116"/>
      <c r="CA4" s="116"/>
      <c r="CB4" s="116"/>
      <c r="CC4" s="116"/>
      <c r="CD4" s="116"/>
      <c r="CE4" s="116"/>
      <c r="CF4" s="116"/>
      <c r="CG4" s="116"/>
      <c r="CH4" s="116"/>
      <c r="CI4" s="116"/>
      <c r="CJ4" s="116"/>
      <c r="CK4" s="116"/>
      <c r="CL4" s="116"/>
      <c r="CM4" s="116"/>
      <c r="CN4" s="116"/>
      <c r="CO4" s="116"/>
      <c r="CP4" s="116"/>
      <c r="CQ4" s="116"/>
      <c r="CR4" s="116"/>
      <c r="CS4" s="116"/>
      <c r="CT4" s="116"/>
      <c r="CU4" s="116"/>
      <c r="CV4" s="116"/>
      <c r="CW4" s="116"/>
      <c r="CX4" s="116"/>
      <c r="CY4" s="116"/>
      <c r="CZ4" s="116"/>
      <c r="DA4" s="116"/>
      <c r="DB4" s="116"/>
      <c r="DC4" s="116"/>
      <c r="DD4" s="116"/>
      <c r="DE4" s="116"/>
      <c r="DF4" s="116"/>
      <c r="DG4" s="116"/>
      <c r="DH4" s="116"/>
      <c r="DI4" s="116"/>
      <c r="DJ4" s="116"/>
      <c r="DK4" s="116"/>
      <c r="DL4" s="116"/>
      <c r="DM4" s="116"/>
      <c r="DN4" s="116"/>
      <c r="DO4" s="116"/>
      <c r="DP4" s="116"/>
      <c r="DQ4" s="116"/>
      <c r="DR4" s="116"/>
      <c r="DS4" s="116"/>
      <c r="DT4" s="116"/>
      <c r="DU4" s="116"/>
      <c r="DV4" s="116"/>
    </row>
    <row r="5" spans="1:127" ht="27.75" customHeight="1" x14ac:dyDescent="0.3">
      <c r="A5" s="128"/>
      <c r="B5" s="128"/>
      <c r="C5" s="128"/>
      <c r="D5" s="128"/>
      <c r="E5" s="128"/>
      <c r="F5" s="129" t="s">
        <v>56</v>
      </c>
      <c r="G5" s="129"/>
      <c r="H5" s="129"/>
      <c r="I5" s="129"/>
      <c r="J5" s="129"/>
      <c r="K5" s="130" t="s">
        <v>57</v>
      </c>
      <c r="L5" s="130"/>
      <c r="M5" s="130"/>
      <c r="N5" s="130"/>
      <c r="O5" s="130"/>
      <c r="P5" s="131" t="s">
        <v>36</v>
      </c>
      <c r="Q5" s="131"/>
      <c r="R5" s="131"/>
      <c r="S5" s="131"/>
      <c r="T5" s="131"/>
      <c r="U5" s="138" t="s">
        <v>58</v>
      </c>
      <c r="V5" s="138"/>
      <c r="W5" s="138"/>
      <c r="X5" s="138"/>
      <c r="Y5" s="138"/>
      <c r="Z5" s="126" t="s">
        <v>59</v>
      </c>
      <c r="AA5" s="126"/>
      <c r="AB5" s="126"/>
      <c r="AC5" s="126"/>
      <c r="AD5" s="126"/>
      <c r="AE5" s="127" t="s">
        <v>60</v>
      </c>
      <c r="AF5" s="127"/>
      <c r="AG5" s="127"/>
      <c r="AH5" s="127"/>
      <c r="AI5" s="127"/>
      <c r="AJ5" s="130" t="s">
        <v>61</v>
      </c>
      <c r="AK5" s="130"/>
      <c r="AL5" s="130"/>
      <c r="AM5" s="130"/>
      <c r="AN5" s="130"/>
      <c r="AO5" s="134" t="s">
        <v>62</v>
      </c>
      <c r="AP5" s="134"/>
      <c r="AQ5" s="134"/>
      <c r="AR5" s="134"/>
      <c r="AS5" s="134"/>
      <c r="AT5" s="135" t="s">
        <v>63</v>
      </c>
      <c r="AU5" s="135"/>
      <c r="AV5" s="135"/>
      <c r="AW5" s="135"/>
      <c r="AX5" s="135"/>
      <c r="AY5" s="136" t="s">
        <v>64</v>
      </c>
      <c r="AZ5" s="136"/>
      <c r="BA5" s="136"/>
      <c r="BB5" s="136"/>
      <c r="BC5" s="136"/>
      <c r="BD5" s="137" t="s">
        <v>65</v>
      </c>
      <c r="BE5" s="137"/>
      <c r="BF5" s="137"/>
      <c r="BG5" s="137"/>
      <c r="BH5" s="137"/>
      <c r="BI5" s="127" t="s">
        <v>66</v>
      </c>
      <c r="BJ5" s="127"/>
      <c r="BK5" s="127"/>
      <c r="BL5" s="127"/>
      <c r="BM5" s="127"/>
      <c r="BN5" s="126" t="s">
        <v>67</v>
      </c>
      <c r="BO5" s="126"/>
      <c r="BP5" s="126"/>
      <c r="BQ5" s="126"/>
      <c r="BR5" s="126"/>
      <c r="BS5" s="113" t="s">
        <v>68</v>
      </c>
      <c r="BT5" s="113"/>
      <c r="BU5" s="113"/>
      <c r="BV5" s="113"/>
      <c r="BW5" s="113"/>
      <c r="BX5" s="123" t="s">
        <v>69</v>
      </c>
      <c r="BY5" s="123"/>
      <c r="BZ5" s="123"/>
      <c r="CA5" s="123"/>
      <c r="CB5" s="123"/>
      <c r="CC5" s="124" t="s">
        <v>70</v>
      </c>
      <c r="CD5" s="124"/>
      <c r="CE5" s="124"/>
      <c r="CF5" s="124"/>
      <c r="CG5" s="124"/>
      <c r="CH5" s="139" t="s">
        <v>71</v>
      </c>
      <c r="CI5" s="139"/>
      <c r="CJ5" s="139"/>
      <c r="CK5" s="139"/>
      <c r="CL5" s="139"/>
      <c r="CM5" s="125" t="s">
        <v>72</v>
      </c>
      <c r="CN5" s="125"/>
      <c r="CO5" s="125"/>
      <c r="CP5" s="125"/>
      <c r="CQ5" s="125"/>
      <c r="CR5" s="126" t="s">
        <v>73</v>
      </c>
      <c r="CS5" s="126"/>
      <c r="CT5" s="126"/>
      <c r="CU5" s="126"/>
      <c r="CV5" s="126"/>
      <c r="CW5" s="120" t="s">
        <v>74</v>
      </c>
      <c r="CX5" s="120"/>
      <c r="CY5" s="120"/>
      <c r="CZ5" s="120"/>
      <c r="DA5" s="120"/>
      <c r="DB5" s="121" t="s">
        <v>75</v>
      </c>
      <c r="DC5" s="121"/>
      <c r="DD5" s="121"/>
      <c r="DE5" s="121"/>
      <c r="DF5" s="121"/>
      <c r="DG5" s="122" t="s">
        <v>76</v>
      </c>
      <c r="DH5" s="122"/>
      <c r="DI5" s="122"/>
      <c r="DJ5" s="122"/>
      <c r="DK5" s="122"/>
      <c r="DL5" s="113" t="s">
        <v>77</v>
      </c>
      <c r="DM5" s="113"/>
      <c r="DN5" s="113"/>
      <c r="DO5" s="113"/>
      <c r="DP5" s="113"/>
      <c r="DQ5" s="117" t="s">
        <v>29</v>
      </c>
      <c r="DR5" s="117" t="s">
        <v>30</v>
      </c>
      <c r="DS5" s="117" t="s">
        <v>31</v>
      </c>
      <c r="DT5" s="117" t="s">
        <v>32</v>
      </c>
      <c r="DU5" s="118" t="s">
        <v>33</v>
      </c>
      <c r="DV5" s="119" t="s">
        <v>34</v>
      </c>
    </row>
    <row r="6" spans="1:127" s="41" customFormat="1" ht="91.05" customHeight="1" x14ac:dyDescent="0.3">
      <c r="A6" s="66" t="s">
        <v>7</v>
      </c>
      <c r="B6" s="66" t="s">
        <v>38</v>
      </c>
      <c r="C6" s="66" t="s">
        <v>6</v>
      </c>
      <c r="D6" s="66" t="s">
        <v>0</v>
      </c>
      <c r="E6" s="67" t="s">
        <v>1</v>
      </c>
      <c r="F6" s="68" t="s">
        <v>8</v>
      </c>
      <c r="G6" s="69" t="s">
        <v>2</v>
      </c>
      <c r="H6" s="68" t="s">
        <v>3</v>
      </c>
      <c r="I6" s="68" t="s">
        <v>4</v>
      </c>
      <c r="J6" s="68" t="s">
        <v>5</v>
      </c>
      <c r="K6" s="70" t="s">
        <v>28</v>
      </c>
      <c r="L6" s="71" t="s">
        <v>2</v>
      </c>
      <c r="M6" s="70" t="s">
        <v>3</v>
      </c>
      <c r="N6" s="70" t="s">
        <v>4</v>
      </c>
      <c r="O6" s="70" t="s">
        <v>5</v>
      </c>
      <c r="P6" s="72" t="s">
        <v>28</v>
      </c>
      <c r="Q6" s="72" t="s">
        <v>2</v>
      </c>
      <c r="R6" s="72" t="s">
        <v>3</v>
      </c>
      <c r="S6" s="72" t="s">
        <v>4</v>
      </c>
      <c r="T6" s="72" t="s">
        <v>5</v>
      </c>
      <c r="U6" s="73" t="s">
        <v>28</v>
      </c>
      <c r="V6" s="74" t="s">
        <v>2</v>
      </c>
      <c r="W6" s="73" t="s">
        <v>3</v>
      </c>
      <c r="X6" s="73" t="s">
        <v>4</v>
      </c>
      <c r="Y6" s="73" t="s">
        <v>5</v>
      </c>
      <c r="Z6" s="75" t="s">
        <v>28</v>
      </c>
      <c r="AA6" s="76" t="s">
        <v>2</v>
      </c>
      <c r="AB6" s="75" t="s">
        <v>3</v>
      </c>
      <c r="AC6" s="75" t="s">
        <v>4</v>
      </c>
      <c r="AD6" s="75" t="s">
        <v>5</v>
      </c>
      <c r="AE6" s="77" t="s">
        <v>28</v>
      </c>
      <c r="AF6" s="78" t="s">
        <v>2</v>
      </c>
      <c r="AG6" s="77" t="s">
        <v>3</v>
      </c>
      <c r="AH6" s="77" t="s">
        <v>4</v>
      </c>
      <c r="AI6" s="77" t="s">
        <v>5</v>
      </c>
      <c r="AJ6" s="79" t="s">
        <v>28</v>
      </c>
      <c r="AK6" s="80" t="s">
        <v>2</v>
      </c>
      <c r="AL6" s="79" t="s">
        <v>3</v>
      </c>
      <c r="AM6" s="79" t="s">
        <v>4</v>
      </c>
      <c r="AN6" s="79" t="s">
        <v>5</v>
      </c>
      <c r="AO6" s="81" t="s">
        <v>28</v>
      </c>
      <c r="AP6" s="82" t="s">
        <v>2</v>
      </c>
      <c r="AQ6" s="81" t="s">
        <v>3</v>
      </c>
      <c r="AR6" s="81" t="s">
        <v>4</v>
      </c>
      <c r="AS6" s="81" t="s">
        <v>5</v>
      </c>
      <c r="AT6" s="83" t="s">
        <v>28</v>
      </c>
      <c r="AU6" s="84" t="s">
        <v>2</v>
      </c>
      <c r="AV6" s="83" t="s">
        <v>3</v>
      </c>
      <c r="AW6" s="83" t="s">
        <v>4</v>
      </c>
      <c r="AX6" s="83" t="s">
        <v>5</v>
      </c>
      <c r="AY6" s="85" t="s">
        <v>28</v>
      </c>
      <c r="AZ6" s="86" t="s">
        <v>2</v>
      </c>
      <c r="BA6" s="85" t="s">
        <v>3</v>
      </c>
      <c r="BB6" s="85" t="s">
        <v>4</v>
      </c>
      <c r="BC6" s="85" t="s">
        <v>5</v>
      </c>
      <c r="BD6" s="87" t="s">
        <v>28</v>
      </c>
      <c r="BE6" s="88" t="s">
        <v>2</v>
      </c>
      <c r="BF6" s="87" t="s">
        <v>3</v>
      </c>
      <c r="BG6" s="87" t="s">
        <v>4</v>
      </c>
      <c r="BH6" s="87" t="s">
        <v>5</v>
      </c>
      <c r="BI6" s="77" t="s">
        <v>28</v>
      </c>
      <c r="BJ6" s="78" t="s">
        <v>2</v>
      </c>
      <c r="BK6" s="77" t="s">
        <v>3</v>
      </c>
      <c r="BL6" s="77" t="s">
        <v>4</v>
      </c>
      <c r="BM6" s="77" t="s">
        <v>5</v>
      </c>
      <c r="BN6" s="75" t="s">
        <v>28</v>
      </c>
      <c r="BO6" s="76" t="s">
        <v>2</v>
      </c>
      <c r="BP6" s="75" t="s">
        <v>3</v>
      </c>
      <c r="BQ6" s="75" t="s">
        <v>4</v>
      </c>
      <c r="BR6" s="75" t="s">
        <v>5</v>
      </c>
      <c r="BS6" s="89" t="s">
        <v>28</v>
      </c>
      <c r="BT6" s="90" t="s">
        <v>2</v>
      </c>
      <c r="BU6" s="89" t="s">
        <v>3</v>
      </c>
      <c r="BV6" s="89" t="s">
        <v>4</v>
      </c>
      <c r="BW6" s="89" t="s">
        <v>5</v>
      </c>
      <c r="BX6" s="91" t="s">
        <v>28</v>
      </c>
      <c r="BY6" s="92" t="s">
        <v>2</v>
      </c>
      <c r="BZ6" s="91" t="s">
        <v>3</v>
      </c>
      <c r="CA6" s="91" t="s">
        <v>4</v>
      </c>
      <c r="CB6" s="91" t="s">
        <v>5</v>
      </c>
      <c r="CC6" s="93" t="s">
        <v>28</v>
      </c>
      <c r="CD6" s="94" t="s">
        <v>2</v>
      </c>
      <c r="CE6" s="93" t="s">
        <v>3</v>
      </c>
      <c r="CF6" s="93" t="s">
        <v>4</v>
      </c>
      <c r="CG6" s="93" t="s">
        <v>5</v>
      </c>
      <c r="CH6" s="95" t="s">
        <v>28</v>
      </c>
      <c r="CI6" s="96" t="s">
        <v>2</v>
      </c>
      <c r="CJ6" s="95" t="s">
        <v>3</v>
      </c>
      <c r="CK6" s="95" t="s">
        <v>4</v>
      </c>
      <c r="CL6" s="95" t="s">
        <v>5</v>
      </c>
      <c r="CM6" s="97" t="s">
        <v>28</v>
      </c>
      <c r="CN6" s="98" t="s">
        <v>2</v>
      </c>
      <c r="CO6" s="97" t="s">
        <v>3</v>
      </c>
      <c r="CP6" s="97" t="s">
        <v>4</v>
      </c>
      <c r="CQ6" s="97" t="s">
        <v>5</v>
      </c>
      <c r="CR6" s="75" t="s">
        <v>28</v>
      </c>
      <c r="CS6" s="76" t="s">
        <v>2</v>
      </c>
      <c r="CT6" s="75" t="s">
        <v>3</v>
      </c>
      <c r="CU6" s="75" t="s">
        <v>4</v>
      </c>
      <c r="CV6" s="75" t="s">
        <v>5</v>
      </c>
      <c r="CW6" s="99" t="s">
        <v>28</v>
      </c>
      <c r="CX6" s="100" t="s">
        <v>2</v>
      </c>
      <c r="CY6" s="99" t="s">
        <v>3</v>
      </c>
      <c r="CZ6" s="99" t="s">
        <v>4</v>
      </c>
      <c r="DA6" s="99" t="s">
        <v>5</v>
      </c>
      <c r="DB6" s="101" t="s">
        <v>28</v>
      </c>
      <c r="DC6" s="102" t="s">
        <v>2</v>
      </c>
      <c r="DD6" s="101" t="s">
        <v>3</v>
      </c>
      <c r="DE6" s="101" t="s">
        <v>4</v>
      </c>
      <c r="DF6" s="101" t="s">
        <v>5</v>
      </c>
      <c r="DG6" s="103" t="s">
        <v>28</v>
      </c>
      <c r="DH6" s="104" t="s">
        <v>2</v>
      </c>
      <c r="DI6" s="103" t="s">
        <v>3</v>
      </c>
      <c r="DJ6" s="103" t="s">
        <v>4</v>
      </c>
      <c r="DK6" s="103" t="s">
        <v>5</v>
      </c>
      <c r="DL6" s="89" t="s">
        <v>28</v>
      </c>
      <c r="DM6" s="90" t="s">
        <v>2</v>
      </c>
      <c r="DN6" s="89" t="s">
        <v>3</v>
      </c>
      <c r="DO6" s="89" t="s">
        <v>4</v>
      </c>
      <c r="DP6" s="89" t="s">
        <v>5</v>
      </c>
      <c r="DQ6" s="117"/>
      <c r="DR6" s="117"/>
      <c r="DS6" s="117"/>
      <c r="DT6" s="117"/>
      <c r="DU6" s="118"/>
      <c r="DV6" s="119"/>
      <c r="DW6" s="42"/>
    </row>
    <row r="7" spans="1:127" s="41" customFormat="1" ht="241.05" customHeight="1" x14ac:dyDescent="0.3">
      <c r="A7" s="58">
        <v>1</v>
      </c>
      <c r="B7" s="54" t="s">
        <v>54</v>
      </c>
      <c r="C7" s="105">
        <v>2</v>
      </c>
      <c r="D7" s="106"/>
      <c r="E7" s="106"/>
      <c r="F7" s="43">
        <f>+H7/1.19</f>
        <v>3864705.8823529412</v>
      </c>
      <c r="G7" s="43">
        <f>+F7*0.19</f>
        <v>734294.1176470588</v>
      </c>
      <c r="H7" s="43">
        <v>4599000</v>
      </c>
      <c r="I7" s="43">
        <f>F7*C7</f>
        <v>7729411.7647058824</v>
      </c>
      <c r="J7" s="43">
        <f>H7*C7</f>
        <v>9198000</v>
      </c>
      <c r="K7" s="44">
        <f>+M7/1.19</f>
        <v>2941176.4705882357</v>
      </c>
      <c r="L7" s="44">
        <f>+K7*0.19</f>
        <v>558823.52941176482</v>
      </c>
      <c r="M7" s="44">
        <v>3500000</v>
      </c>
      <c r="N7" s="44">
        <f>K7*C7</f>
        <v>5882352.9411764713</v>
      </c>
      <c r="O7" s="44">
        <f>M7*C7</f>
        <v>7000000</v>
      </c>
      <c r="P7" s="45">
        <f>+R7/1.19</f>
        <v>3864705.8823529412</v>
      </c>
      <c r="Q7" s="45">
        <f>+P7*0.19</f>
        <v>734294.1176470588</v>
      </c>
      <c r="R7" s="45">
        <v>4599000</v>
      </c>
      <c r="S7" s="45">
        <f>P7*C7</f>
        <v>7729411.7647058824</v>
      </c>
      <c r="T7" s="45">
        <f>R7*C7</f>
        <v>9198000</v>
      </c>
      <c r="U7" s="46"/>
      <c r="V7" s="46"/>
      <c r="W7" s="46"/>
      <c r="X7" s="46"/>
      <c r="Y7" s="46"/>
      <c r="Z7" s="47"/>
      <c r="AA7" s="47"/>
      <c r="AB7" s="47"/>
      <c r="AC7" s="47"/>
      <c r="AD7" s="47"/>
      <c r="AE7" s="48"/>
      <c r="AF7" s="48"/>
      <c r="AG7" s="48"/>
      <c r="AH7" s="48"/>
      <c r="AI7" s="48"/>
      <c r="AJ7" s="44"/>
      <c r="AK7" s="44"/>
      <c r="AL7" s="44"/>
      <c r="AM7" s="44"/>
      <c r="AN7" s="44"/>
      <c r="AO7" s="49"/>
      <c r="AP7" s="49"/>
      <c r="AQ7" s="49"/>
      <c r="AR7" s="49"/>
      <c r="AS7" s="49"/>
      <c r="AT7" s="50"/>
      <c r="AU7" s="50"/>
      <c r="AV7" s="50"/>
      <c r="AW7" s="50"/>
      <c r="AX7" s="50"/>
      <c r="AY7" s="51"/>
      <c r="AZ7" s="51"/>
      <c r="BA7" s="51"/>
      <c r="BB7" s="51"/>
      <c r="BC7" s="51"/>
      <c r="BD7" s="52"/>
      <c r="BE7" s="52"/>
      <c r="BF7" s="52"/>
      <c r="BG7" s="52"/>
      <c r="BH7" s="52"/>
      <c r="BI7" s="48"/>
      <c r="BJ7" s="48"/>
      <c r="BK7" s="48"/>
      <c r="BL7" s="48"/>
      <c r="BM7" s="48"/>
      <c r="BN7" s="47"/>
      <c r="BO7" s="47"/>
      <c r="BP7" s="47"/>
      <c r="BQ7" s="47"/>
      <c r="BR7" s="47"/>
      <c r="BS7" s="53"/>
      <c r="BT7" s="53"/>
      <c r="BU7" s="53"/>
      <c r="BV7" s="53"/>
      <c r="BW7" s="53"/>
      <c r="BX7" s="59"/>
      <c r="BY7" s="59"/>
      <c r="BZ7" s="59"/>
      <c r="CA7" s="59"/>
      <c r="CB7" s="59"/>
      <c r="CC7" s="60"/>
      <c r="CD7" s="60"/>
      <c r="CE7" s="60"/>
      <c r="CF7" s="60"/>
      <c r="CG7" s="60"/>
      <c r="CH7" s="61"/>
      <c r="CI7" s="61"/>
      <c r="CJ7" s="61"/>
      <c r="CK7" s="61"/>
      <c r="CL7" s="61"/>
      <c r="CM7" s="62"/>
      <c r="CN7" s="62"/>
      <c r="CO7" s="62"/>
      <c r="CP7" s="62"/>
      <c r="CQ7" s="62"/>
      <c r="CR7" s="47"/>
      <c r="CS7" s="47"/>
      <c r="CT7" s="47"/>
      <c r="CU7" s="47"/>
      <c r="CV7" s="47"/>
      <c r="CW7" s="63"/>
      <c r="CX7" s="63"/>
      <c r="CY7" s="63"/>
      <c r="CZ7" s="63"/>
      <c r="DA7" s="63"/>
      <c r="DB7" s="64"/>
      <c r="DC7" s="64"/>
      <c r="DD7" s="64"/>
      <c r="DE7" s="64"/>
      <c r="DF7" s="64"/>
      <c r="DG7" s="65"/>
      <c r="DH7" s="65"/>
      <c r="DI7" s="65"/>
      <c r="DJ7" s="65"/>
      <c r="DK7" s="65"/>
      <c r="DL7" s="53"/>
      <c r="DM7" s="53"/>
      <c r="DN7" s="53"/>
      <c r="DO7" s="53"/>
      <c r="DP7" s="53"/>
      <c r="DQ7" s="110">
        <f>AVERAGE(F7,K7,P7)</f>
        <v>3556862.7450980395</v>
      </c>
      <c r="DR7" s="110">
        <f>AVERAGE(H7,M7,R7)</f>
        <v>4232666.666666667</v>
      </c>
      <c r="DS7" s="110">
        <f>AVERAGE(I7,N7,S7)</f>
        <v>7113725.490196079</v>
      </c>
      <c r="DT7" s="110">
        <f>AVERAGE(T7,O7,J7)</f>
        <v>8465333.333333334</v>
      </c>
      <c r="DU7" s="31">
        <f>STDEVP(H7,M7,R7)</f>
        <v>518073.56834934384</v>
      </c>
      <c r="DV7" s="37">
        <f>DU7/DR7</f>
        <v>0.12239885848543325</v>
      </c>
    </row>
    <row r="8" spans="1:127" ht="124.8" x14ac:dyDescent="0.3">
      <c r="A8" s="57">
        <v>2</v>
      </c>
      <c r="B8" s="54" t="s">
        <v>41</v>
      </c>
      <c r="C8" s="55">
        <v>3</v>
      </c>
      <c r="D8" s="40"/>
      <c r="E8" s="40"/>
      <c r="F8" s="43">
        <f t="shared" ref="F8:F21" si="0">+H8/1.19</f>
        <v>83949.579831932773</v>
      </c>
      <c r="G8" s="43">
        <f t="shared" ref="G8:G21" si="1">+F8*0.19</f>
        <v>15950.420168067227</v>
      </c>
      <c r="H8" s="43">
        <v>99900</v>
      </c>
      <c r="I8" s="43">
        <f t="shared" ref="I8:I13" si="2">F8*C8</f>
        <v>251848.73949579831</v>
      </c>
      <c r="J8" s="43">
        <f t="shared" ref="J8:J13" si="3">H8*C8</f>
        <v>299700</v>
      </c>
      <c r="K8" s="44">
        <f t="shared" ref="K8:K21" si="4">+M8/1.19</f>
        <v>0</v>
      </c>
      <c r="L8" s="44">
        <f t="shared" ref="L8:L21" si="5">+K8*0.19</f>
        <v>0</v>
      </c>
      <c r="M8" s="44"/>
      <c r="N8" s="44"/>
      <c r="O8" s="44"/>
      <c r="P8" s="45">
        <f>+R8/1.19</f>
        <v>83949.579831932773</v>
      </c>
      <c r="Q8" s="45">
        <f>+P8*0.19</f>
        <v>15950.420168067227</v>
      </c>
      <c r="R8" s="45">
        <v>99900</v>
      </c>
      <c r="S8" s="45">
        <f t="shared" ref="S8" si="6">P8*C8</f>
        <v>251848.73949579831</v>
      </c>
      <c r="T8" s="45">
        <f t="shared" ref="T8" si="7">R8*C8</f>
        <v>299700</v>
      </c>
      <c r="U8" s="46"/>
      <c r="V8" s="46"/>
      <c r="W8" s="46"/>
      <c r="X8" s="46"/>
      <c r="Y8" s="46"/>
      <c r="Z8" s="47">
        <f>+AB8/1.19</f>
        <v>100756.3025210084</v>
      </c>
      <c r="AA8" s="47">
        <f>+Z8*0.19</f>
        <v>19143.697478991595</v>
      </c>
      <c r="AB8" s="47">
        <v>119900</v>
      </c>
      <c r="AC8" s="47">
        <f t="shared" ref="AC8:AC14" si="8">Z8*C8</f>
        <v>302268.90756302519</v>
      </c>
      <c r="AD8" s="47">
        <f t="shared" ref="AD8:AD14" si="9">AB8*C8</f>
        <v>359700</v>
      </c>
      <c r="AE8" s="48"/>
      <c r="AF8" s="48"/>
      <c r="AG8" s="48"/>
      <c r="AH8" s="48"/>
      <c r="AI8" s="48"/>
      <c r="AJ8" s="44"/>
      <c r="AK8" s="44"/>
      <c r="AL8" s="44"/>
      <c r="AM8" s="44"/>
      <c r="AN8" s="44"/>
      <c r="AO8" s="49"/>
      <c r="AP8" s="49"/>
      <c r="AQ8" s="49"/>
      <c r="AR8" s="49"/>
      <c r="AS8" s="49"/>
      <c r="AT8" s="50"/>
      <c r="AU8" s="50"/>
      <c r="AV8" s="50"/>
      <c r="AW8" s="50"/>
      <c r="AX8" s="50"/>
      <c r="AY8" s="51"/>
      <c r="AZ8" s="51"/>
      <c r="BA8" s="51"/>
      <c r="BB8" s="51"/>
      <c r="BC8" s="51"/>
      <c r="BD8" s="52"/>
      <c r="BE8" s="52"/>
      <c r="BF8" s="52"/>
      <c r="BG8" s="52"/>
      <c r="BH8" s="52"/>
      <c r="BI8" s="48"/>
      <c r="BJ8" s="48"/>
      <c r="BK8" s="48"/>
      <c r="BL8" s="48"/>
      <c r="BM8" s="48"/>
      <c r="BN8" s="47"/>
      <c r="BO8" s="47"/>
      <c r="BP8" s="47"/>
      <c r="BQ8" s="47"/>
      <c r="BR8" s="47"/>
      <c r="BS8" s="53"/>
      <c r="BT8" s="53"/>
      <c r="BU8" s="53"/>
      <c r="BV8" s="53"/>
      <c r="BW8" s="53"/>
      <c r="BX8" s="59"/>
      <c r="BY8" s="59"/>
      <c r="BZ8" s="59"/>
      <c r="CA8" s="59"/>
      <c r="CB8" s="59"/>
      <c r="CC8" s="60"/>
      <c r="CD8" s="60"/>
      <c r="CE8" s="60"/>
      <c r="CF8" s="60"/>
      <c r="CG8" s="60"/>
      <c r="CH8" s="61"/>
      <c r="CI8" s="61"/>
      <c r="CJ8" s="61"/>
      <c r="CK8" s="61"/>
      <c r="CL8" s="61"/>
      <c r="CM8" s="62"/>
      <c r="CN8" s="62"/>
      <c r="CO8" s="62"/>
      <c r="CP8" s="62"/>
      <c r="CQ8" s="62"/>
      <c r="CR8" s="47"/>
      <c r="CS8" s="47"/>
      <c r="CT8" s="47"/>
      <c r="CU8" s="47"/>
      <c r="CV8" s="47"/>
      <c r="CW8" s="63"/>
      <c r="CX8" s="63"/>
      <c r="CY8" s="63"/>
      <c r="CZ8" s="63"/>
      <c r="DA8" s="63"/>
      <c r="DB8" s="64"/>
      <c r="DC8" s="64"/>
      <c r="DD8" s="64"/>
      <c r="DE8" s="64"/>
      <c r="DF8" s="64"/>
      <c r="DG8" s="65"/>
      <c r="DH8" s="65"/>
      <c r="DI8" s="65"/>
      <c r="DJ8" s="65"/>
      <c r="DK8" s="65"/>
      <c r="DL8" s="53"/>
      <c r="DM8" s="53"/>
      <c r="DN8" s="53"/>
      <c r="DO8" s="53"/>
      <c r="DP8" s="53"/>
      <c r="DQ8" s="110">
        <f>AVERAGE(F8,P8,Z8)</f>
        <v>89551.820728291306</v>
      </c>
      <c r="DR8" s="110">
        <f>AVERAGE(H8,R8,AB8)</f>
        <v>106566.66666666667</v>
      </c>
      <c r="DS8" s="110">
        <f>AVERAGE(AC8,S8,I8)</f>
        <v>268655.46218487393</v>
      </c>
      <c r="DT8" s="110">
        <f>AVERAGE(AD8,T8,J8)</f>
        <v>319700</v>
      </c>
      <c r="DU8" s="31">
        <f>_xlfn.STDEV.P(AB8,R8,H8)</f>
        <v>9428.090415820634</v>
      </c>
      <c r="DV8" s="37">
        <f t="shared" ref="DV8:DV14" si="10">DU8/DR8</f>
        <v>8.8471289482208004E-2</v>
      </c>
      <c r="DW8" s="29"/>
    </row>
    <row r="9" spans="1:127" ht="46.8" x14ac:dyDescent="0.3">
      <c r="A9" s="58">
        <v>3</v>
      </c>
      <c r="B9" s="54" t="s">
        <v>78</v>
      </c>
      <c r="C9" s="55">
        <v>2</v>
      </c>
      <c r="D9" s="40"/>
      <c r="E9" s="40"/>
      <c r="F9" s="43"/>
      <c r="G9" s="43"/>
      <c r="H9" s="43"/>
      <c r="I9" s="43"/>
      <c r="J9" s="43"/>
      <c r="K9" s="44">
        <f t="shared" si="4"/>
        <v>54537.815126050424</v>
      </c>
      <c r="L9" s="44">
        <f t="shared" si="5"/>
        <v>10362.18487394958</v>
      </c>
      <c r="M9" s="44">
        <v>64900</v>
      </c>
      <c r="N9" s="44">
        <f t="shared" ref="N9:N16" si="11">K9*C9</f>
        <v>109075.63025210085</v>
      </c>
      <c r="O9" s="44">
        <f t="shared" ref="O9:O16" si="12">M9*C9</f>
        <v>129800</v>
      </c>
      <c r="P9" s="45">
        <f t="shared" ref="P9:P21" si="13">+R9/1.19</f>
        <v>0</v>
      </c>
      <c r="Q9" s="45">
        <f t="shared" ref="Q9:Q21" si="14">+P9*0.19</f>
        <v>0</v>
      </c>
      <c r="R9" s="45"/>
      <c r="S9" s="45"/>
      <c r="T9" s="45"/>
      <c r="U9" s="46"/>
      <c r="V9" s="46"/>
      <c r="W9" s="46"/>
      <c r="X9" s="46"/>
      <c r="Y9" s="46"/>
      <c r="Z9" s="47">
        <f t="shared" ref="Z9:Z21" si="15">+AB9/1.19</f>
        <v>0</v>
      </c>
      <c r="AA9" s="47">
        <f t="shared" ref="AA9:AA21" si="16">+Z9*0.19</f>
        <v>0</v>
      </c>
      <c r="AB9" s="47"/>
      <c r="AC9" s="47"/>
      <c r="AD9" s="47"/>
      <c r="AE9" s="48">
        <f>+AG9/1.19</f>
        <v>54537.815126050424</v>
      </c>
      <c r="AF9" s="48">
        <f>+AE9*0.19</f>
        <v>10362.18487394958</v>
      </c>
      <c r="AG9" s="48">
        <v>64900</v>
      </c>
      <c r="AH9" s="48">
        <f t="shared" ref="AH9:AH16" si="17">AE9*C9</f>
        <v>109075.63025210085</v>
      </c>
      <c r="AI9" s="48">
        <f t="shared" ref="AI9:AI16" si="18">AG9*C9</f>
        <v>129800</v>
      </c>
      <c r="AJ9" s="44">
        <f>+AL9/1.19</f>
        <v>29327.731092436978</v>
      </c>
      <c r="AK9" s="44">
        <f>+AJ9*0.19</f>
        <v>5572.268907563026</v>
      </c>
      <c r="AL9" s="44">
        <v>34900</v>
      </c>
      <c r="AM9" s="44">
        <f t="shared" ref="AM9:AM15" si="19">AJ9*C9</f>
        <v>58655.462184873955</v>
      </c>
      <c r="AN9" s="44">
        <f t="shared" ref="AN9:AN15" si="20">AL9*C9</f>
        <v>69800</v>
      </c>
      <c r="AO9" s="49"/>
      <c r="AP9" s="49"/>
      <c r="AQ9" s="49"/>
      <c r="AR9" s="49"/>
      <c r="AS9" s="49"/>
      <c r="AT9" s="50"/>
      <c r="AU9" s="50"/>
      <c r="AV9" s="50"/>
      <c r="AW9" s="50"/>
      <c r="AX9" s="50"/>
      <c r="AY9" s="51"/>
      <c r="AZ9" s="51"/>
      <c r="BA9" s="51"/>
      <c r="BB9" s="51"/>
      <c r="BC9" s="51"/>
      <c r="BD9" s="52"/>
      <c r="BE9" s="52"/>
      <c r="BF9" s="52"/>
      <c r="BG9" s="52"/>
      <c r="BH9" s="52"/>
      <c r="BI9" s="48"/>
      <c r="BJ9" s="48"/>
      <c r="BK9" s="48"/>
      <c r="BL9" s="48"/>
      <c r="BM9" s="48"/>
      <c r="BN9" s="47"/>
      <c r="BO9" s="47"/>
      <c r="BP9" s="47"/>
      <c r="BQ9" s="47"/>
      <c r="BR9" s="47"/>
      <c r="BS9" s="53"/>
      <c r="BT9" s="53"/>
      <c r="BU9" s="53"/>
      <c r="BV9" s="53"/>
      <c r="BW9" s="53"/>
      <c r="BX9" s="59"/>
      <c r="BY9" s="59"/>
      <c r="BZ9" s="59"/>
      <c r="CA9" s="59"/>
      <c r="CB9" s="59"/>
      <c r="CC9" s="60"/>
      <c r="CD9" s="60"/>
      <c r="CE9" s="60"/>
      <c r="CF9" s="60"/>
      <c r="CG9" s="60"/>
      <c r="CH9" s="61"/>
      <c r="CI9" s="61"/>
      <c r="CJ9" s="61"/>
      <c r="CK9" s="61"/>
      <c r="CL9" s="61"/>
      <c r="CM9" s="62"/>
      <c r="CN9" s="62"/>
      <c r="CO9" s="62"/>
      <c r="CP9" s="62"/>
      <c r="CQ9" s="62"/>
      <c r="CR9" s="47"/>
      <c r="CS9" s="47"/>
      <c r="CT9" s="47"/>
      <c r="CU9" s="47"/>
      <c r="CV9" s="47"/>
      <c r="CW9" s="63"/>
      <c r="CX9" s="63"/>
      <c r="CY9" s="63"/>
      <c r="CZ9" s="63"/>
      <c r="DA9" s="63"/>
      <c r="DB9" s="64"/>
      <c r="DC9" s="64"/>
      <c r="DD9" s="64"/>
      <c r="DE9" s="64"/>
      <c r="DF9" s="64"/>
      <c r="DG9" s="65"/>
      <c r="DH9" s="65"/>
      <c r="DI9" s="65"/>
      <c r="DJ9" s="65"/>
      <c r="DK9" s="65"/>
      <c r="DL9" s="53"/>
      <c r="DM9" s="53"/>
      <c r="DN9" s="53"/>
      <c r="DO9" s="53"/>
      <c r="DP9" s="53"/>
      <c r="DQ9" s="110">
        <f>AVERAGE(K9,AE9,AJ9)</f>
        <v>46134.453781512602</v>
      </c>
      <c r="DR9" s="110">
        <f>AVERAGE(M9,AG9,AL9)</f>
        <v>54900</v>
      </c>
      <c r="DS9" s="110">
        <f>AVERAGE(AM9,AH9,N9)</f>
        <v>92268.907563025205</v>
      </c>
      <c r="DT9" s="110">
        <f>AVERAGE(AN9,AI9,O9)</f>
        <v>109800</v>
      </c>
      <c r="DU9" s="31">
        <f>_xlfn.STDEV.P(AL9,AG9,M9)</f>
        <v>14142.13562373095</v>
      </c>
      <c r="DV9" s="37">
        <f t="shared" si="10"/>
        <v>0.25759809879291345</v>
      </c>
    </row>
    <row r="10" spans="1:127" ht="202.8" x14ac:dyDescent="0.3">
      <c r="A10" s="57">
        <v>4</v>
      </c>
      <c r="B10" s="54" t="s">
        <v>42</v>
      </c>
      <c r="C10" s="55">
        <v>2</v>
      </c>
      <c r="D10" s="40"/>
      <c r="E10" s="40"/>
      <c r="F10" s="43"/>
      <c r="G10" s="43"/>
      <c r="H10" s="43"/>
      <c r="I10" s="43"/>
      <c r="J10" s="43"/>
      <c r="K10" s="44">
        <f t="shared" si="4"/>
        <v>248655.46218487396</v>
      </c>
      <c r="L10" s="44">
        <f t="shared" si="5"/>
        <v>47244.537815126052</v>
      </c>
      <c r="M10" s="44">
        <v>295900</v>
      </c>
      <c r="N10" s="44">
        <f t="shared" si="11"/>
        <v>497310.92436974793</v>
      </c>
      <c r="O10" s="44">
        <f t="shared" si="12"/>
        <v>591800</v>
      </c>
      <c r="P10" s="45">
        <f t="shared" si="13"/>
        <v>0</v>
      </c>
      <c r="Q10" s="45">
        <f t="shared" si="14"/>
        <v>0</v>
      </c>
      <c r="R10" s="45"/>
      <c r="S10" s="45"/>
      <c r="T10" s="45"/>
      <c r="U10" s="46"/>
      <c r="V10" s="46"/>
      <c r="W10" s="46"/>
      <c r="X10" s="46"/>
      <c r="Y10" s="46"/>
      <c r="Z10" s="47">
        <f t="shared" si="15"/>
        <v>248655.46218487396</v>
      </c>
      <c r="AA10" s="47">
        <f t="shared" si="16"/>
        <v>47244.537815126052</v>
      </c>
      <c r="AB10" s="47">
        <v>295900</v>
      </c>
      <c r="AC10" s="47">
        <f t="shared" si="8"/>
        <v>497310.92436974793</v>
      </c>
      <c r="AD10" s="47">
        <f t="shared" si="9"/>
        <v>591800</v>
      </c>
      <c r="AE10" s="48">
        <f t="shared" ref="AE10:AE21" si="21">+AG10/1.19</f>
        <v>159046.21848739497</v>
      </c>
      <c r="AF10" s="48">
        <f t="shared" ref="AF10:AF21" si="22">+AE10*0.19</f>
        <v>30218.781512605045</v>
      </c>
      <c r="AG10" s="48">
        <v>189265</v>
      </c>
      <c r="AH10" s="48">
        <f t="shared" si="17"/>
        <v>318092.43697478995</v>
      </c>
      <c r="AI10" s="48">
        <f t="shared" si="18"/>
        <v>378530</v>
      </c>
      <c r="AJ10" s="44">
        <f t="shared" ref="AJ10:AJ21" si="23">+AL10/1.19</f>
        <v>0</v>
      </c>
      <c r="AK10" s="44">
        <f t="shared" ref="AK10:AK21" si="24">+AJ10*0.19</f>
        <v>0</v>
      </c>
      <c r="AL10" s="44"/>
      <c r="AM10" s="44"/>
      <c r="AN10" s="44"/>
      <c r="AO10" s="49"/>
      <c r="AP10" s="49"/>
      <c r="AQ10" s="49"/>
      <c r="AR10" s="49"/>
      <c r="AS10" s="49"/>
      <c r="AT10" s="50"/>
      <c r="AU10" s="50"/>
      <c r="AV10" s="50"/>
      <c r="AW10" s="50"/>
      <c r="AX10" s="50"/>
      <c r="AY10" s="51"/>
      <c r="AZ10" s="51"/>
      <c r="BA10" s="51"/>
      <c r="BB10" s="51"/>
      <c r="BC10" s="51"/>
      <c r="BD10" s="52"/>
      <c r="BE10" s="52"/>
      <c r="BF10" s="52"/>
      <c r="BG10" s="52"/>
      <c r="BH10" s="52"/>
      <c r="BI10" s="48"/>
      <c r="BJ10" s="48"/>
      <c r="BK10" s="48"/>
      <c r="BL10" s="48"/>
      <c r="BM10" s="48"/>
      <c r="BN10" s="47"/>
      <c r="BO10" s="47"/>
      <c r="BP10" s="47"/>
      <c r="BQ10" s="47"/>
      <c r="BR10" s="47"/>
      <c r="BS10" s="53"/>
      <c r="BT10" s="53"/>
      <c r="BU10" s="53"/>
      <c r="BV10" s="53"/>
      <c r="BW10" s="53"/>
      <c r="BX10" s="59"/>
      <c r="BY10" s="59"/>
      <c r="BZ10" s="59"/>
      <c r="CA10" s="59"/>
      <c r="CB10" s="59"/>
      <c r="CC10" s="60"/>
      <c r="CD10" s="60"/>
      <c r="CE10" s="60"/>
      <c r="CF10" s="60"/>
      <c r="CG10" s="60"/>
      <c r="CH10" s="61"/>
      <c r="CI10" s="61"/>
      <c r="CJ10" s="61"/>
      <c r="CK10" s="61"/>
      <c r="CL10" s="61"/>
      <c r="CM10" s="62"/>
      <c r="CN10" s="62"/>
      <c r="CO10" s="62"/>
      <c r="CP10" s="62"/>
      <c r="CQ10" s="62"/>
      <c r="CR10" s="47"/>
      <c r="CS10" s="47"/>
      <c r="CT10" s="47"/>
      <c r="CU10" s="47"/>
      <c r="CV10" s="47"/>
      <c r="CW10" s="63"/>
      <c r="CX10" s="63"/>
      <c r="CY10" s="63"/>
      <c r="CZ10" s="63"/>
      <c r="DA10" s="63"/>
      <c r="DB10" s="64"/>
      <c r="DC10" s="64"/>
      <c r="DD10" s="64"/>
      <c r="DE10" s="64"/>
      <c r="DF10" s="64"/>
      <c r="DG10" s="65"/>
      <c r="DH10" s="65"/>
      <c r="DI10" s="65"/>
      <c r="DJ10" s="65"/>
      <c r="DK10" s="65"/>
      <c r="DL10" s="53"/>
      <c r="DM10" s="53"/>
      <c r="DN10" s="53"/>
      <c r="DO10" s="53"/>
      <c r="DP10" s="53"/>
      <c r="DQ10" s="110">
        <f>AVERAGE(K10,Z10,AE10)</f>
        <v>218785.71428571432</v>
      </c>
      <c r="DR10" s="110">
        <f>AVERAGE(M10,AB10,AG10)</f>
        <v>260355</v>
      </c>
      <c r="DS10" s="110">
        <f>AVERAGE(AH10,AC10,N10)</f>
        <v>437571.42857142864</v>
      </c>
      <c r="DT10" s="110">
        <f>AVERAGE(AI10,AD10,O10)</f>
        <v>520710</v>
      </c>
      <c r="DU10" s="31">
        <f>_xlfn.STDEV.P(AG10,AB10,M10)</f>
        <v>50268.221074551664</v>
      </c>
      <c r="DV10" s="37">
        <f t="shared" si="10"/>
        <v>0.19307568924949267</v>
      </c>
    </row>
    <row r="11" spans="1:127" ht="140.4" x14ac:dyDescent="0.3">
      <c r="A11" s="57">
        <v>5</v>
      </c>
      <c r="B11" s="54" t="s">
        <v>53</v>
      </c>
      <c r="C11" s="55">
        <v>3</v>
      </c>
      <c r="D11" s="40"/>
      <c r="E11" s="40"/>
      <c r="F11" s="43">
        <f t="shared" si="0"/>
        <v>109159.66386554623</v>
      </c>
      <c r="G11" s="43">
        <f t="shared" si="1"/>
        <v>20740.336134453784</v>
      </c>
      <c r="H11" s="43">
        <v>129900</v>
      </c>
      <c r="I11" s="43">
        <f t="shared" si="2"/>
        <v>327478.99159663869</v>
      </c>
      <c r="J11" s="43">
        <f t="shared" si="3"/>
        <v>389700</v>
      </c>
      <c r="K11" s="44">
        <f t="shared" si="4"/>
        <v>0</v>
      </c>
      <c r="L11" s="44">
        <f t="shared" si="5"/>
        <v>0</v>
      </c>
      <c r="M11" s="44"/>
      <c r="N11" s="44"/>
      <c r="O11" s="44"/>
      <c r="P11" s="45">
        <f t="shared" si="13"/>
        <v>0</v>
      </c>
      <c r="Q11" s="45">
        <f t="shared" si="14"/>
        <v>0</v>
      </c>
      <c r="R11" s="45"/>
      <c r="S11" s="45"/>
      <c r="T11" s="45"/>
      <c r="U11" s="46"/>
      <c r="V11" s="46"/>
      <c r="W11" s="46"/>
      <c r="X11" s="46"/>
      <c r="Y11" s="46"/>
      <c r="Z11" s="47">
        <f t="shared" si="15"/>
        <v>0</v>
      </c>
      <c r="AA11" s="47">
        <f t="shared" si="16"/>
        <v>0</v>
      </c>
      <c r="AB11" s="47"/>
      <c r="AC11" s="47"/>
      <c r="AD11" s="47"/>
      <c r="AE11" s="48">
        <f t="shared" si="21"/>
        <v>0</v>
      </c>
      <c r="AF11" s="48">
        <f t="shared" si="22"/>
        <v>0</v>
      </c>
      <c r="AG11" s="48"/>
      <c r="AH11" s="48"/>
      <c r="AI11" s="48"/>
      <c r="AJ11" s="44">
        <f t="shared" si="23"/>
        <v>0</v>
      </c>
      <c r="AK11" s="44">
        <f t="shared" si="24"/>
        <v>0</v>
      </c>
      <c r="AL11" s="44"/>
      <c r="AM11" s="44"/>
      <c r="AN11" s="44"/>
      <c r="AO11" s="49"/>
      <c r="AP11" s="49"/>
      <c r="AQ11" s="49"/>
      <c r="AR11" s="49"/>
      <c r="AS11" s="49"/>
      <c r="AT11" s="50"/>
      <c r="AU11" s="50"/>
      <c r="AV11" s="50"/>
      <c r="AW11" s="50"/>
      <c r="AX11" s="50"/>
      <c r="AY11" s="51"/>
      <c r="AZ11" s="51"/>
      <c r="BA11" s="51"/>
      <c r="BB11" s="51"/>
      <c r="BC11" s="51"/>
      <c r="BD11" s="52"/>
      <c r="BE11" s="52"/>
      <c r="BF11" s="52"/>
      <c r="BG11" s="52"/>
      <c r="BH11" s="52"/>
      <c r="BI11" s="48"/>
      <c r="BJ11" s="48"/>
      <c r="BK11" s="48"/>
      <c r="BL11" s="48"/>
      <c r="BM11" s="48"/>
      <c r="BN11" s="47"/>
      <c r="BO11" s="47"/>
      <c r="BP11" s="47"/>
      <c r="BQ11" s="47"/>
      <c r="BR11" s="47"/>
      <c r="BS11" s="53"/>
      <c r="BT11" s="53"/>
      <c r="BU11" s="53"/>
      <c r="BV11" s="53"/>
      <c r="BW11" s="53"/>
      <c r="BX11" s="59"/>
      <c r="BY11" s="59"/>
      <c r="BZ11" s="59"/>
      <c r="CA11" s="59"/>
      <c r="CB11" s="59"/>
      <c r="CC11" s="60"/>
      <c r="CD11" s="60"/>
      <c r="CE11" s="60"/>
      <c r="CF11" s="60"/>
      <c r="CG11" s="60"/>
      <c r="CH11" s="61"/>
      <c r="CI11" s="61"/>
      <c r="CJ11" s="61"/>
      <c r="CK11" s="61"/>
      <c r="CL11" s="61"/>
      <c r="CM11" s="62"/>
      <c r="CN11" s="62"/>
      <c r="CO11" s="62"/>
      <c r="CP11" s="62"/>
      <c r="CQ11" s="62"/>
      <c r="CR11" s="47"/>
      <c r="CS11" s="47"/>
      <c r="CT11" s="47"/>
      <c r="CU11" s="47"/>
      <c r="CV11" s="47"/>
      <c r="CW11" s="63"/>
      <c r="CX11" s="63"/>
      <c r="CY11" s="63"/>
      <c r="CZ11" s="63"/>
      <c r="DA11" s="63"/>
      <c r="DB11" s="64"/>
      <c r="DC11" s="64"/>
      <c r="DD11" s="64"/>
      <c r="DE11" s="64"/>
      <c r="DF11" s="64"/>
      <c r="DG11" s="65"/>
      <c r="DH11" s="65"/>
      <c r="DI11" s="65"/>
      <c r="DJ11" s="65"/>
      <c r="DK11" s="65"/>
      <c r="DL11" s="53"/>
      <c r="DM11" s="53"/>
      <c r="DN11" s="53"/>
      <c r="DO11" s="53"/>
      <c r="DP11" s="53"/>
      <c r="DQ11" s="110">
        <f>AVERAGE(F11)</f>
        <v>109159.66386554623</v>
      </c>
      <c r="DR11" s="110">
        <f>AVERAGE(H11)</f>
        <v>129900</v>
      </c>
      <c r="DS11" s="110">
        <f>AVERAGE(I11)</f>
        <v>327478.99159663869</v>
      </c>
      <c r="DT11" s="110">
        <f>AVERAGE(J11)</f>
        <v>389700</v>
      </c>
      <c r="DU11" s="31">
        <f>_xlfn.STDEV.P(H11)</f>
        <v>0</v>
      </c>
      <c r="DV11" s="37">
        <f t="shared" ref="DV11" si="25">DU11/DR11</f>
        <v>0</v>
      </c>
    </row>
    <row r="12" spans="1:127" ht="78" x14ac:dyDescent="0.3">
      <c r="A12" s="58">
        <v>6</v>
      </c>
      <c r="B12" s="54" t="s">
        <v>43</v>
      </c>
      <c r="C12" s="55">
        <v>3</v>
      </c>
      <c r="D12" s="40"/>
      <c r="E12" s="40"/>
      <c r="F12" s="43"/>
      <c r="G12" s="43"/>
      <c r="H12" s="43"/>
      <c r="I12" s="43"/>
      <c r="J12" s="43"/>
      <c r="K12" s="44">
        <f t="shared" si="4"/>
        <v>33529.411764705881</v>
      </c>
      <c r="L12" s="44">
        <f t="shared" si="5"/>
        <v>6370.5882352941171</v>
      </c>
      <c r="M12" s="44">
        <v>39900</v>
      </c>
      <c r="N12" s="44">
        <f t="shared" si="11"/>
        <v>100588.23529411765</v>
      </c>
      <c r="O12" s="44">
        <f t="shared" si="12"/>
        <v>119700</v>
      </c>
      <c r="P12" s="45">
        <f t="shared" si="13"/>
        <v>0</v>
      </c>
      <c r="Q12" s="45">
        <f t="shared" si="14"/>
        <v>0</v>
      </c>
      <c r="R12" s="45"/>
      <c r="S12" s="45"/>
      <c r="T12" s="45"/>
      <c r="U12" s="46"/>
      <c r="V12" s="46"/>
      <c r="W12" s="46"/>
      <c r="X12" s="46"/>
      <c r="Y12" s="46"/>
      <c r="Z12" s="47">
        <f t="shared" si="15"/>
        <v>33529.411764705881</v>
      </c>
      <c r="AA12" s="47">
        <f t="shared" si="16"/>
        <v>6370.5882352941171</v>
      </c>
      <c r="AB12" s="47">
        <v>39900</v>
      </c>
      <c r="AC12" s="47">
        <f t="shared" si="8"/>
        <v>100588.23529411765</v>
      </c>
      <c r="AD12" s="47">
        <f t="shared" si="9"/>
        <v>119700</v>
      </c>
      <c r="AE12" s="48">
        <f t="shared" si="21"/>
        <v>20159.663865546219</v>
      </c>
      <c r="AF12" s="48">
        <f t="shared" si="22"/>
        <v>3830.3361344537816</v>
      </c>
      <c r="AG12" s="48">
        <v>23990</v>
      </c>
      <c r="AH12" s="48">
        <f t="shared" si="17"/>
        <v>60478.991596638662</v>
      </c>
      <c r="AI12" s="48">
        <f t="shared" si="18"/>
        <v>71970</v>
      </c>
      <c r="AJ12" s="44">
        <f t="shared" si="23"/>
        <v>0</v>
      </c>
      <c r="AK12" s="44">
        <f t="shared" si="24"/>
        <v>0</v>
      </c>
      <c r="AL12" s="44"/>
      <c r="AM12" s="44"/>
      <c r="AN12" s="44"/>
      <c r="AO12" s="49"/>
      <c r="AP12" s="49"/>
      <c r="AQ12" s="49"/>
      <c r="AR12" s="49"/>
      <c r="AS12" s="49"/>
      <c r="AT12" s="50"/>
      <c r="AU12" s="50"/>
      <c r="AV12" s="50"/>
      <c r="AW12" s="50"/>
      <c r="AX12" s="50"/>
      <c r="AY12" s="51"/>
      <c r="AZ12" s="51"/>
      <c r="BA12" s="51"/>
      <c r="BB12" s="51"/>
      <c r="BC12" s="51"/>
      <c r="BD12" s="52"/>
      <c r="BE12" s="52"/>
      <c r="BF12" s="52"/>
      <c r="BG12" s="52"/>
      <c r="BH12" s="52"/>
      <c r="BI12" s="48"/>
      <c r="BJ12" s="48"/>
      <c r="BK12" s="48"/>
      <c r="BL12" s="48"/>
      <c r="BM12" s="48"/>
      <c r="BN12" s="47"/>
      <c r="BO12" s="47"/>
      <c r="BP12" s="47"/>
      <c r="BQ12" s="47"/>
      <c r="BR12" s="47"/>
      <c r="BS12" s="53"/>
      <c r="BT12" s="53"/>
      <c r="BU12" s="53"/>
      <c r="BV12" s="53"/>
      <c r="BW12" s="53"/>
      <c r="BX12" s="59"/>
      <c r="BY12" s="59"/>
      <c r="BZ12" s="59"/>
      <c r="CA12" s="59"/>
      <c r="CB12" s="59"/>
      <c r="CC12" s="60"/>
      <c r="CD12" s="60"/>
      <c r="CE12" s="60"/>
      <c r="CF12" s="60"/>
      <c r="CG12" s="60"/>
      <c r="CH12" s="61"/>
      <c r="CI12" s="61"/>
      <c r="CJ12" s="61"/>
      <c r="CK12" s="61"/>
      <c r="CL12" s="61"/>
      <c r="CM12" s="62"/>
      <c r="CN12" s="62"/>
      <c r="CO12" s="62"/>
      <c r="CP12" s="62"/>
      <c r="CQ12" s="62"/>
      <c r="CR12" s="47"/>
      <c r="CS12" s="47"/>
      <c r="CT12" s="47"/>
      <c r="CU12" s="47"/>
      <c r="CV12" s="47"/>
      <c r="CW12" s="63"/>
      <c r="CX12" s="63"/>
      <c r="CY12" s="63"/>
      <c r="CZ12" s="63"/>
      <c r="DA12" s="63"/>
      <c r="DB12" s="64"/>
      <c r="DC12" s="64"/>
      <c r="DD12" s="64"/>
      <c r="DE12" s="64"/>
      <c r="DF12" s="64"/>
      <c r="DG12" s="65"/>
      <c r="DH12" s="65"/>
      <c r="DI12" s="65"/>
      <c r="DJ12" s="65"/>
      <c r="DK12" s="65"/>
      <c r="DL12" s="53"/>
      <c r="DM12" s="53"/>
      <c r="DN12" s="53"/>
      <c r="DO12" s="53"/>
      <c r="DP12" s="53"/>
      <c r="DQ12" s="110">
        <f>AVERAGE(K12,Z12,AE12)</f>
        <v>29072.829131652659</v>
      </c>
      <c r="DR12" s="110">
        <f>AVERAGE(M12,AB12,AG12)</f>
        <v>34596.666666666664</v>
      </c>
      <c r="DS12" s="110">
        <f>AVERAGE(AH12,AC12,N12)</f>
        <v>87218.487394957992</v>
      </c>
      <c r="DT12" s="110">
        <f>AVERAGE(AI12,AD12,O12)</f>
        <v>103790</v>
      </c>
      <c r="DU12" s="31">
        <f>_xlfn.STDEV.P(AG12,AB12,M12)</f>
        <v>7500.0459257853145</v>
      </c>
      <c r="DV12" s="37">
        <f t="shared" si="10"/>
        <v>0.21678521801094464</v>
      </c>
    </row>
    <row r="13" spans="1:127" s="35" customFormat="1" ht="164.25" customHeight="1" x14ac:dyDescent="0.3">
      <c r="A13" s="57">
        <v>7</v>
      </c>
      <c r="B13" s="54" t="s">
        <v>44</v>
      </c>
      <c r="C13" s="55">
        <v>2</v>
      </c>
      <c r="D13" s="40"/>
      <c r="E13" s="40"/>
      <c r="F13" s="43">
        <f t="shared" si="0"/>
        <v>67142.857142857145</v>
      </c>
      <c r="G13" s="43">
        <f t="shared" si="1"/>
        <v>12757.142857142857</v>
      </c>
      <c r="H13" s="43">
        <v>79900</v>
      </c>
      <c r="I13" s="43">
        <f t="shared" si="2"/>
        <v>134285.71428571429</v>
      </c>
      <c r="J13" s="43">
        <f t="shared" si="3"/>
        <v>159800</v>
      </c>
      <c r="K13" s="44">
        <f t="shared" si="4"/>
        <v>0</v>
      </c>
      <c r="L13" s="44">
        <f t="shared" si="5"/>
        <v>0</v>
      </c>
      <c r="M13" s="44"/>
      <c r="N13" s="44"/>
      <c r="O13" s="44"/>
      <c r="P13" s="45">
        <f t="shared" si="13"/>
        <v>0</v>
      </c>
      <c r="Q13" s="45">
        <f t="shared" si="14"/>
        <v>0</v>
      </c>
      <c r="R13" s="45"/>
      <c r="S13" s="45"/>
      <c r="T13" s="45"/>
      <c r="U13" s="46"/>
      <c r="V13" s="46"/>
      <c r="W13" s="46"/>
      <c r="X13" s="46"/>
      <c r="Y13" s="46"/>
      <c r="Z13" s="47">
        <f t="shared" si="15"/>
        <v>0</v>
      </c>
      <c r="AA13" s="47">
        <f t="shared" si="16"/>
        <v>0</v>
      </c>
      <c r="AB13" s="47"/>
      <c r="AC13" s="47"/>
      <c r="AD13" s="47"/>
      <c r="AE13" s="48">
        <f t="shared" si="21"/>
        <v>0</v>
      </c>
      <c r="AF13" s="48">
        <f t="shared" si="22"/>
        <v>0</v>
      </c>
      <c r="AG13" s="48"/>
      <c r="AH13" s="48"/>
      <c r="AI13" s="48"/>
      <c r="AJ13" s="44">
        <f t="shared" si="23"/>
        <v>67142.857142857145</v>
      </c>
      <c r="AK13" s="44">
        <f t="shared" si="24"/>
        <v>12757.142857142857</v>
      </c>
      <c r="AL13" s="44">
        <v>79900</v>
      </c>
      <c r="AM13" s="44">
        <f t="shared" si="19"/>
        <v>134285.71428571429</v>
      </c>
      <c r="AN13" s="44">
        <f t="shared" si="20"/>
        <v>159800</v>
      </c>
      <c r="AO13" s="49">
        <f>+AQ13/1.19</f>
        <v>67142.857142857145</v>
      </c>
      <c r="AP13" s="49">
        <f>+AO13*0.19</f>
        <v>12757.142857142857</v>
      </c>
      <c r="AQ13" s="49">
        <v>79900</v>
      </c>
      <c r="AR13" s="49">
        <f t="shared" ref="AR13:AR16" si="26">AO13*C13</f>
        <v>134285.71428571429</v>
      </c>
      <c r="AS13" s="49">
        <f t="shared" ref="AS13:AS16" si="27">AQ13*C13</f>
        <v>159800</v>
      </c>
      <c r="AT13" s="50"/>
      <c r="AU13" s="50"/>
      <c r="AV13" s="50"/>
      <c r="AW13" s="50"/>
      <c r="AX13" s="50"/>
      <c r="AY13" s="51"/>
      <c r="AZ13" s="51"/>
      <c r="BA13" s="51"/>
      <c r="BB13" s="51"/>
      <c r="BC13" s="51"/>
      <c r="BD13" s="52"/>
      <c r="BE13" s="52"/>
      <c r="BF13" s="52"/>
      <c r="BG13" s="52"/>
      <c r="BH13" s="52"/>
      <c r="BI13" s="48"/>
      <c r="BJ13" s="48"/>
      <c r="BK13" s="48"/>
      <c r="BL13" s="48"/>
      <c r="BM13" s="48"/>
      <c r="BN13" s="47"/>
      <c r="BO13" s="47"/>
      <c r="BP13" s="47"/>
      <c r="BQ13" s="47"/>
      <c r="BR13" s="47"/>
      <c r="BS13" s="53"/>
      <c r="BT13" s="53"/>
      <c r="BU13" s="53"/>
      <c r="BV13" s="53"/>
      <c r="BW13" s="53"/>
      <c r="BX13" s="59"/>
      <c r="BY13" s="59"/>
      <c r="BZ13" s="59"/>
      <c r="CA13" s="59"/>
      <c r="CB13" s="59"/>
      <c r="CC13" s="60"/>
      <c r="CD13" s="60"/>
      <c r="CE13" s="60"/>
      <c r="CF13" s="60"/>
      <c r="CG13" s="60"/>
      <c r="CH13" s="61"/>
      <c r="CI13" s="61"/>
      <c r="CJ13" s="61"/>
      <c r="CK13" s="61"/>
      <c r="CL13" s="61"/>
      <c r="CM13" s="62"/>
      <c r="CN13" s="62"/>
      <c r="CO13" s="62"/>
      <c r="CP13" s="62"/>
      <c r="CQ13" s="62"/>
      <c r="CR13" s="47"/>
      <c r="CS13" s="47"/>
      <c r="CT13" s="47"/>
      <c r="CU13" s="47"/>
      <c r="CV13" s="47"/>
      <c r="CW13" s="63"/>
      <c r="CX13" s="63"/>
      <c r="CY13" s="63"/>
      <c r="CZ13" s="63"/>
      <c r="DA13" s="63"/>
      <c r="DB13" s="64"/>
      <c r="DC13" s="64"/>
      <c r="DD13" s="64"/>
      <c r="DE13" s="64"/>
      <c r="DF13" s="64"/>
      <c r="DG13" s="65"/>
      <c r="DH13" s="65"/>
      <c r="DI13" s="65"/>
      <c r="DJ13" s="65"/>
      <c r="DK13" s="65"/>
      <c r="DL13" s="53"/>
      <c r="DM13" s="53"/>
      <c r="DN13" s="53"/>
      <c r="DO13" s="53"/>
      <c r="DP13" s="53"/>
      <c r="DQ13" s="110">
        <f>AVERAGE(F13,AJ13,AO13)</f>
        <v>67142.857142857145</v>
      </c>
      <c r="DR13" s="110">
        <f>AVERAGE(H13,AL13,AQ13)</f>
        <v>79900</v>
      </c>
      <c r="DS13" s="110">
        <f>AVERAGE(AR13,AM13,I13)</f>
        <v>134285.71428571429</v>
      </c>
      <c r="DT13" s="110">
        <f>AVERAGE(AS13,AN13,J13)</f>
        <v>159800</v>
      </c>
      <c r="DU13" s="31">
        <f>_xlfn.STDEV.P(AQ13,AL13,H13)</f>
        <v>0</v>
      </c>
      <c r="DV13" s="37">
        <f t="shared" si="10"/>
        <v>0</v>
      </c>
    </row>
    <row r="14" spans="1:127" s="35" customFormat="1" ht="220.5" customHeight="1" x14ac:dyDescent="0.3">
      <c r="A14" s="57">
        <v>8</v>
      </c>
      <c r="B14" s="54" t="s">
        <v>52</v>
      </c>
      <c r="C14" s="55">
        <v>2</v>
      </c>
      <c r="D14" s="40"/>
      <c r="E14" s="40"/>
      <c r="F14" s="43"/>
      <c r="G14" s="43"/>
      <c r="H14" s="43"/>
      <c r="I14" s="43"/>
      <c r="J14" s="43"/>
      <c r="K14" s="44">
        <f t="shared" si="4"/>
        <v>0</v>
      </c>
      <c r="L14" s="44">
        <f t="shared" si="5"/>
        <v>0</v>
      </c>
      <c r="M14" s="44"/>
      <c r="N14" s="44"/>
      <c r="O14" s="44"/>
      <c r="P14" s="45">
        <f t="shared" si="13"/>
        <v>0</v>
      </c>
      <c r="Q14" s="45">
        <f t="shared" si="14"/>
        <v>0</v>
      </c>
      <c r="R14" s="45"/>
      <c r="S14" s="45"/>
      <c r="T14" s="45"/>
      <c r="U14" s="46">
        <f>+W14/1.19</f>
        <v>3697394.9579831935</v>
      </c>
      <c r="V14" s="46">
        <f>+U14*0.19</f>
        <v>702505.04201680678</v>
      </c>
      <c r="W14" s="46">
        <v>4399900</v>
      </c>
      <c r="X14" s="46">
        <f t="shared" ref="X14" si="28">U14*C14</f>
        <v>7394789.9159663869</v>
      </c>
      <c r="Y14" s="46">
        <f>W14*C14</f>
        <v>8799800</v>
      </c>
      <c r="Z14" s="47">
        <f t="shared" si="15"/>
        <v>3697394.9579831935</v>
      </c>
      <c r="AA14" s="47">
        <f t="shared" si="16"/>
        <v>702505.04201680678</v>
      </c>
      <c r="AB14" s="47">
        <v>4399900</v>
      </c>
      <c r="AC14" s="47">
        <f t="shared" si="8"/>
        <v>7394789.9159663869</v>
      </c>
      <c r="AD14" s="47">
        <f t="shared" si="9"/>
        <v>8799800</v>
      </c>
      <c r="AE14" s="48">
        <f t="shared" si="21"/>
        <v>0</v>
      </c>
      <c r="AF14" s="48">
        <f t="shared" si="22"/>
        <v>0</v>
      </c>
      <c r="AG14" s="48"/>
      <c r="AH14" s="48"/>
      <c r="AI14" s="48"/>
      <c r="AJ14" s="44">
        <f t="shared" si="23"/>
        <v>0</v>
      </c>
      <c r="AK14" s="44">
        <f t="shared" si="24"/>
        <v>0</v>
      </c>
      <c r="AL14" s="44"/>
      <c r="AM14" s="44"/>
      <c r="AN14" s="44"/>
      <c r="AO14" s="49">
        <f t="shared" ref="AO14:AO21" si="29">+AQ14/1.19</f>
        <v>0</v>
      </c>
      <c r="AP14" s="49">
        <f t="shared" ref="AP14:AP21" si="30">+AO14*0.19</f>
        <v>0</v>
      </c>
      <c r="AQ14" s="49"/>
      <c r="AR14" s="49"/>
      <c r="AS14" s="49"/>
      <c r="AT14" s="50">
        <f>+AV14/1.19</f>
        <v>4369663.8655462191</v>
      </c>
      <c r="AU14" s="50">
        <f>+AT14*0.19</f>
        <v>830236.13445378165</v>
      </c>
      <c r="AV14" s="50">
        <v>5199900</v>
      </c>
      <c r="AW14" s="50">
        <f t="shared" ref="AW14" si="31">AT14*C14</f>
        <v>8739327.7310924381</v>
      </c>
      <c r="AX14" s="50">
        <f t="shared" ref="AX14" si="32">AV14*C14</f>
        <v>10399800</v>
      </c>
      <c r="AY14" s="51"/>
      <c r="AZ14" s="51"/>
      <c r="BA14" s="51"/>
      <c r="BB14" s="51"/>
      <c r="BC14" s="51"/>
      <c r="BD14" s="52"/>
      <c r="BE14" s="52"/>
      <c r="BF14" s="52"/>
      <c r="BG14" s="52"/>
      <c r="BH14" s="52"/>
      <c r="BI14" s="48"/>
      <c r="BJ14" s="48"/>
      <c r="BK14" s="48"/>
      <c r="BL14" s="48"/>
      <c r="BM14" s="48"/>
      <c r="BN14" s="47"/>
      <c r="BO14" s="47"/>
      <c r="BP14" s="47"/>
      <c r="BQ14" s="47"/>
      <c r="BR14" s="47"/>
      <c r="BS14" s="53"/>
      <c r="BT14" s="53"/>
      <c r="BU14" s="53"/>
      <c r="BV14" s="53"/>
      <c r="BW14" s="53"/>
      <c r="BX14" s="59"/>
      <c r="BY14" s="59"/>
      <c r="BZ14" s="59"/>
      <c r="CA14" s="59"/>
      <c r="CB14" s="59"/>
      <c r="CC14" s="60"/>
      <c r="CD14" s="60"/>
      <c r="CE14" s="60"/>
      <c r="CF14" s="60"/>
      <c r="CG14" s="60"/>
      <c r="CH14" s="61"/>
      <c r="CI14" s="61"/>
      <c r="CJ14" s="61"/>
      <c r="CK14" s="61"/>
      <c r="CL14" s="61"/>
      <c r="CM14" s="62"/>
      <c r="CN14" s="62"/>
      <c r="CO14" s="62"/>
      <c r="CP14" s="62"/>
      <c r="CQ14" s="62"/>
      <c r="CR14" s="47"/>
      <c r="CS14" s="47"/>
      <c r="CT14" s="47"/>
      <c r="CU14" s="47"/>
      <c r="CV14" s="47"/>
      <c r="CW14" s="63"/>
      <c r="CX14" s="63"/>
      <c r="CY14" s="63"/>
      <c r="CZ14" s="63"/>
      <c r="DA14" s="63"/>
      <c r="DB14" s="64"/>
      <c r="DC14" s="64"/>
      <c r="DD14" s="64"/>
      <c r="DE14" s="64"/>
      <c r="DF14" s="64"/>
      <c r="DG14" s="65"/>
      <c r="DH14" s="65"/>
      <c r="DI14" s="65"/>
      <c r="DJ14" s="65"/>
      <c r="DK14" s="65"/>
      <c r="DL14" s="53"/>
      <c r="DM14" s="53"/>
      <c r="DN14" s="53"/>
      <c r="DO14" s="53"/>
      <c r="DP14" s="53"/>
      <c r="DQ14" s="110">
        <f>AVERAGE(U14,Z14,AT14)</f>
        <v>3921484.5938375355</v>
      </c>
      <c r="DR14" s="110">
        <f>AVERAGE(W14,AB14,AV14)</f>
        <v>4666566.666666667</v>
      </c>
      <c r="DS14" s="110">
        <f>AVERAGE(AW14,AC14,X14)</f>
        <v>7842969.1876750709</v>
      </c>
      <c r="DT14" s="110">
        <f>AVERAGE(AX14,AD14,Y14)</f>
        <v>9333133.333333334</v>
      </c>
      <c r="DU14" s="31">
        <f>_xlfn.STDEV.P(AV14,AB14,W14)</f>
        <v>377123.61663282529</v>
      </c>
      <c r="DV14" s="37">
        <f t="shared" si="10"/>
        <v>8.081393529136166E-2</v>
      </c>
    </row>
    <row r="15" spans="1:127" s="36" customFormat="1" ht="109.2" x14ac:dyDescent="0.3">
      <c r="A15" s="57">
        <v>9</v>
      </c>
      <c r="B15" s="54" t="s">
        <v>45</v>
      </c>
      <c r="C15" s="55">
        <v>2</v>
      </c>
      <c r="D15" s="40"/>
      <c r="E15" s="40"/>
      <c r="F15" s="43"/>
      <c r="G15" s="43"/>
      <c r="H15" s="43"/>
      <c r="I15" s="43"/>
      <c r="J15" s="43"/>
      <c r="K15" s="44">
        <f t="shared" si="4"/>
        <v>0</v>
      </c>
      <c r="L15" s="44">
        <f t="shared" si="5"/>
        <v>0</v>
      </c>
      <c r="M15" s="44"/>
      <c r="N15" s="44"/>
      <c r="O15" s="44"/>
      <c r="P15" s="45">
        <f t="shared" si="13"/>
        <v>0</v>
      </c>
      <c r="Q15" s="45">
        <f t="shared" si="14"/>
        <v>0</v>
      </c>
      <c r="R15" s="45"/>
      <c r="S15" s="45"/>
      <c r="T15" s="45"/>
      <c r="U15" s="46"/>
      <c r="V15" s="46"/>
      <c r="W15" s="46"/>
      <c r="X15" s="46"/>
      <c r="Y15" s="46"/>
      <c r="Z15" s="47">
        <f t="shared" si="15"/>
        <v>0</v>
      </c>
      <c r="AA15" s="47">
        <f t="shared" si="16"/>
        <v>0</v>
      </c>
      <c r="AB15" s="47"/>
      <c r="AC15" s="47"/>
      <c r="AD15" s="47"/>
      <c r="AE15" s="48">
        <f t="shared" si="21"/>
        <v>242673.94957983194</v>
      </c>
      <c r="AF15" s="48">
        <f t="shared" si="22"/>
        <v>46108.050420168067</v>
      </c>
      <c r="AG15" s="48">
        <v>288782</v>
      </c>
      <c r="AH15" s="48">
        <f t="shared" si="17"/>
        <v>485347.89915966388</v>
      </c>
      <c r="AI15" s="48">
        <f t="shared" si="18"/>
        <v>577564</v>
      </c>
      <c r="AJ15" s="44">
        <f t="shared" si="23"/>
        <v>243697.47899159664</v>
      </c>
      <c r="AK15" s="44">
        <f t="shared" si="24"/>
        <v>46302.521008403361</v>
      </c>
      <c r="AL15" s="44">
        <v>290000</v>
      </c>
      <c r="AM15" s="44">
        <f t="shared" si="19"/>
        <v>487394.95798319328</v>
      </c>
      <c r="AN15" s="44">
        <f t="shared" si="20"/>
        <v>580000</v>
      </c>
      <c r="AO15" s="49">
        <f t="shared" si="29"/>
        <v>0</v>
      </c>
      <c r="AP15" s="49">
        <f t="shared" si="30"/>
        <v>0</v>
      </c>
      <c r="AQ15" s="49"/>
      <c r="AR15" s="49"/>
      <c r="AS15" s="49"/>
      <c r="AT15" s="50">
        <f t="shared" ref="AT15:AT21" si="33">+AV15/1.19</f>
        <v>0</v>
      </c>
      <c r="AU15" s="50">
        <f t="shared" ref="AU15:AU21" si="34">+AT15*0.19</f>
        <v>0</v>
      </c>
      <c r="AV15" s="50"/>
      <c r="AW15" s="50"/>
      <c r="AX15" s="50"/>
      <c r="AY15" s="51"/>
      <c r="AZ15" s="51"/>
      <c r="BA15" s="51"/>
      <c r="BB15" s="51"/>
      <c r="BC15" s="51"/>
      <c r="BD15" s="52"/>
      <c r="BE15" s="52"/>
      <c r="BF15" s="52"/>
      <c r="BG15" s="52"/>
      <c r="BH15" s="52"/>
      <c r="BI15" s="48">
        <f>+BK15/1.19</f>
        <v>193277.31092436975</v>
      </c>
      <c r="BJ15" s="48">
        <f>+BI15*0.19</f>
        <v>36722.689075630253</v>
      </c>
      <c r="BK15" s="48">
        <v>230000</v>
      </c>
      <c r="BL15" s="48">
        <f>BI15*C15</f>
        <v>386554.62184873951</v>
      </c>
      <c r="BM15" s="48">
        <f>BK15*C15</f>
        <v>460000</v>
      </c>
      <c r="BN15" s="47"/>
      <c r="BO15" s="47"/>
      <c r="BP15" s="47"/>
      <c r="BQ15" s="47"/>
      <c r="BR15" s="47"/>
      <c r="BS15" s="53"/>
      <c r="BT15" s="53"/>
      <c r="BU15" s="53"/>
      <c r="BV15" s="53"/>
      <c r="BW15" s="53"/>
      <c r="BX15" s="59"/>
      <c r="BY15" s="59"/>
      <c r="BZ15" s="59"/>
      <c r="CA15" s="59"/>
      <c r="CB15" s="59"/>
      <c r="CC15" s="60"/>
      <c r="CD15" s="60"/>
      <c r="CE15" s="60"/>
      <c r="CF15" s="60"/>
      <c r="CG15" s="60"/>
      <c r="CH15" s="61"/>
      <c r="CI15" s="61"/>
      <c r="CJ15" s="61"/>
      <c r="CK15" s="61"/>
      <c r="CL15" s="61"/>
      <c r="CM15" s="62"/>
      <c r="CN15" s="62"/>
      <c r="CO15" s="62"/>
      <c r="CP15" s="62"/>
      <c r="CQ15" s="62"/>
      <c r="CR15" s="47"/>
      <c r="CS15" s="47"/>
      <c r="CT15" s="47"/>
      <c r="CU15" s="47"/>
      <c r="CV15" s="47"/>
      <c r="CW15" s="63"/>
      <c r="CX15" s="63"/>
      <c r="CY15" s="63"/>
      <c r="CZ15" s="63"/>
      <c r="DA15" s="63"/>
      <c r="DB15" s="64"/>
      <c r="DC15" s="64"/>
      <c r="DD15" s="64"/>
      <c r="DE15" s="64"/>
      <c r="DF15" s="64"/>
      <c r="DG15" s="65"/>
      <c r="DH15" s="65"/>
      <c r="DI15" s="65"/>
      <c r="DJ15" s="65"/>
      <c r="DK15" s="65"/>
      <c r="DL15" s="53"/>
      <c r="DM15" s="53"/>
      <c r="DN15" s="53"/>
      <c r="DO15" s="53"/>
      <c r="DP15" s="53"/>
      <c r="DQ15" s="110">
        <f>AVERAGE(AE15,AJ15,BI15)</f>
        <v>226549.57983193279</v>
      </c>
      <c r="DR15" s="110">
        <f>AVERAGE(AG15,AL15,BK15)</f>
        <v>269594</v>
      </c>
      <c r="DS15" s="110">
        <f>AVERAGE(BL15,AM15,AH15)</f>
        <v>453099.15966386558</v>
      </c>
      <c r="DT15" s="110">
        <f>AVERAGE(BM15,AN15,AI15)</f>
        <v>539188</v>
      </c>
      <c r="DU15" s="31">
        <f>_xlfn.STDEV.P(BK15,AL15,AG15)</f>
        <v>28001.601239929121</v>
      </c>
      <c r="DV15" s="37">
        <f t="shared" ref="DV15:DV21" si="35">DU15/DR15</f>
        <v>0.10386581763662812</v>
      </c>
      <c r="DW15" s="35"/>
    </row>
    <row r="16" spans="1:127" s="36" customFormat="1" ht="140.4" x14ac:dyDescent="0.3">
      <c r="A16" s="58">
        <v>10</v>
      </c>
      <c r="B16" s="54" t="s">
        <v>46</v>
      </c>
      <c r="C16" s="55">
        <v>2</v>
      </c>
      <c r="D16" s="40"/>
      <c r="E16" s="40"/>
      <c r="F16" s="43"/>
      <c r="G16" s="43"/>
      <c r="H16" s="43"/>
      <c r="I16" s="43"/>
      <c r="J16" s="43"/>
      <c r="K16" s="44">
        <f t="shared" si="4"/>
        <v>57218.487394957985</v>
      </c>
      <c r="L16" s="44">
        <f t="shared" si="5"/>
        <v>10871.512605042017</v>
      </c>
      <c r="M16" s="44">
        <v>68090</v>
      </c>
      <c r="N16" s="44">
        <f t="shared" si="11"/>
        <v>114436.97478991597</v>
      </c>
      <c r="O16" s="44">
        <f t="shared" si="12"/>
        <v>136180</v>
      </c>
      <c r="P16" s="45">
        <f t="shared" si="13"/>
        <v>0</v>
      </c>
      <c r="Q16" s="45">
        <f t="shared" si="14"/>
        <v>0</v>
      </c>
      <c r="R16" s="45"/>
      <c r="S16" s="45"/>
      <c r="T16" s="45"/>
      <c r="U16" s="46"/>
      <c r="V16" s="46"/>
      <c r="W16" s="46"/>
      <c r="X16" s="46"/>
      <c r="Y16" s="46"/>
      <c r="Z16" s="47">
        <f t="shared" si="15"/>
        <v>0</v>
      </c>
      <c r="AA16" s="47">
        <f t="shared" si="16"/>
        <v>0</v>
      </c>
      <c r="AB16" s="47"/>
      <c r="AC16" s="47"/>
      <c r="AD16" s="47"/>
      <c r="AE16" s="48">
        <f t="shared" si="21"/>
        <v>72028.571428571435</v>
      </c>
      <c r="AF16" s="48">
        <f t="shared" si="22"/>
        <v>13685.428571428572</v>
      </c>
      <c r="AG16" s="48">
        <v>85714</v>
      </c>
      <c r="AH16" s="48">
        <f t="shared" si="17"/>
        <v>144057.14285714287</v>
      </c>
      <c r="AI16" s="48">
        <f t="shared" si="18"/>
        <v>171428</v>
      </c>
      <c r="AJ16" s="44">
        <f t="shared" si="23"/>
        <v>0</v>
      </c>
      <c r="AK16" s="44">
        <f t="shared" si="24"/>
        <v>0</v>
      </c>
      <c r="AL16" s="44"/>
      <c r="AM16" s="44"/>
      <c r="AN16" s="44"/>
      <c r="AO16" s="49">
        <f t="shared" si="29"/>
        <v>66302.521008403361</v>
      </c>
      <c r="AP16" s="49">
        <f t="shared" si="30"/>
        <v>12597.478991596639</v>
      </c>
      <c r="AQ16" s="49">
        <v>78900</v>
      </c>
      <c r="AR16" s="49">
        <f t="shared" si="26"/>
        <v>132605.04201680672</v>
      </c>
      <c r="AS16" s="49">
        <f t="shared" si="27"/>
        <v>157800</v>
      </c>
      <c r="AT16" s="50">
        <f t="shared" si="33"/>
        <v>0</v>
      </c>
      <c r="AU16" s="50">
        <f t="shared" si="34"/>
        <v>0</v>
      </c>
      <c r="AV16" s="50"/>
      <c r="AW16" s="50"/>
      <c r="AX16" s="50"/>
      <c r="AY16" s="51"/>
      <c r="AZ16" s="51"/>
      <c r="BA16" s="51"/>
      <c r="BB16" s="51"/>
      <c r="BC16" s="51"/>
      <c r="BD16" s="52"/>
      <c r="BE16" s="52"/>
      <c r="BF16" s="52"/>
      <c r="BG16" s="52"/>
      <c r="BH16" s="52"/>
      <c r="BI16" s="48"/>
      <c r="BJ16" s="48"/>
      <c r="BK16" s="48"/>
      <c r="BL16" s="48"/>
      <c r="BM16" s="48"/>
      <c r="BN16" s="47"/>
      <c r="BO16" s="47"/>
      <c r="BP16" s="47"/>
      <c r="BQ16" s="47"/>
      <c r="BR16" s="47"/>
      <c r="BS16" s="53"/>
      <c r="BT16" s="53"/>
      <c r="BU16" s="53"/>
      <c r="BV16" s="53"/>
      <c r="BW16" s="53"/>
      <c r="BX16" s="59"/>
      <c r="BY16" s="59"/>
      <c r="BZ16" s="59"/>
      <c r="CA16" s="59"/>
      <c r="CB16" s="59"/>
      <c r="CC16" s="60"/>
      <c r="CD16" s="60"/>
      <c r="CE16" s="60"/>
      <c r="CF16" s="60"/>
      <c r="CG16" s="60"/>
      <c r="CH16" s="61"/>
      <c r="CI16" s="61"/>
      <c r="CJ16" s="61"/>
      <c r="CK16" s="61"/>
      <c r="CL16" s="61"/>
      <c r="CM16" s="62"/>
      <c r="CN16" s="62"/>
      <c r="CO16" s="62"/>
      <c r="CP16" s="62"/>
      <c r="CQ16" s="62"/>
      <c r="CR16" s="47"/>
      <c r="CS16" s="47"/>
      <c r="CT16" s="47"/>
      <c r="CU16" s="47"/>
      <c r="CV16" s="47"/>
      <c r="CW16" s="63"/>
      <c r="CX16" s="63"/>
      <c r="CY16" s="63"/>
      <c r="CZ16" s="63"/>
      <c r="DA16" s="63"/>
      <c r="DB16" s="64"/>
      <c r="DC16" s="64"/>
      <c r="DD16" s="64"/>
      <c r="DE16" s="64"/>
      <c r="DF16" s="64"/>
      <c r="DG16" s="65"/>
      <c r="DH16" s="65"/>
      <c r="DI16" s="65"/>
      <c r="DJ16" s="65"/>
      <c r="DK16" s="65"/>
      <c r="DL16" s="53"/>
      <c r="DM16" s="53"/>
      <c r="DN16" s="53"/>
      <c r="DO16" s="53"/>
      <c r="DP16" s="53"/>
      <c r="DQ16" s="110">
        <f>AVERAGE(K16,AE16,AO16)</f>
        <v>65183.193277310929</v>
      </c>
      <c r="DR16" s="110">
        <f>AVERAGE(M16,AG16,AQ16)</f>
        <v>77568</v>
      </c>
      <c r="DS16" s="110">
        <f>AVERAGE(AR16,AH16,N16)</f>
        <v>130366.38655462186</v>
      </c>
      <c r="DT16" s="110">
        <f>AVERAGE(AS16,AI16,O16)</f>
        <v>155136</v>
      </c>
      <c r="DU16" s="31">
        <f>_xlfn.STDEV.P(AQ16,AG16,M16)</f>
        <v>7256.3540891184921</v>
      </c>
      <c r="DV16" s="37">
        <f t="shared" si="35"/>
        <v>9.3548294259469006E-2</v>
      </c>
      <c r="DW16" s="35"/>
    </row>
    <row r="17" spans="1:128" s="11" customFormat="1" ht="124.8" x14ac:dyDescent="0.3">
      <c r="A17" s="57">
        <v>11</v>
      </c>
      <c r="B17" s="54" t="s">
        <v>48</v>
      </c>
      <c r="C17" s="55">
        <v>2</v>
      </c>
      <c r="D17" s="40"/>
      <c r="E17" s="40"/>
      <c r="F17" s="43"/>
      <c r="G17" s="43"/>
      <c r="H17" s="31"/>
      <c r="I17" s="31"/>
      <c r="J17" s="31"/>
      <c r="K17" s="44">
        <f t="shared" si="4"/>
        <v>638571.42857142864</v>
      </c>
      <c r="L17" s="44">
        <f t="shared" si="5"/>
        <v>121328.57142857145</v>
      </c>
      <c r="M17" s="31">
        <v>759900</v>
      </c>
      <c r="N17" s="31">
        <f>K17*C17</f>
        <v>1277142.8571428573</v>
      </c>
      <c r="O17" s="31">
        <f>M17*C17</f>
        <v>1519800</v>
      </c>
      <c r="P17" s="45">
        <f t="shared" si="13"/>
        <v>0</v>
      </c>
      <c r="Q17" s="45">
        <f t="shared" si="14"/>
        <v>0</v>
      </c>
      <c r="R17" s="31"/>
      <c r="S17" s="31"/>
      <c r="T17" s="31"/>
      <c r="U17" s="31"/>
      <c r="V17" s="31"/>
      <c r="W17" s="31"/>
      <c r="X17" s="31"/>
      <c r="Y17" s="31"/>
      <c r="Z17" s="47">
        <f t="shared" si="15"/>
        <v>579747.89915966394</v>
      </c>
      <c r="AA17" s="47">
        <f t="shared" si="16"/>
        <v>110152.10084033615</v>
      </c>
      <c r="AB17" s="31">
        <v>689900</v>
      </c>
      <c r="AC17" s="31">
        <f>C17*Z17</f>
        <v>1159495.7983193279</v>
      </c>
      <c r="AD17" s="31">
        <f>AB17*C17</f>
        <v>1379800</v>
      </c>
      <c r="AE17" s="48">
        <f t="shared" si="21"/>
        <v>0</v>
      </c>
      <c r="AF17" s="48">
        <f t="shared" si="22"/>
        <v>0</v>
      </c>
      <c r="AG17" s="31"/>
      <c r="AH17" s="31"/>
      <c r="AI17" s="31"/>
      <c r="AJ17" s="44">
        <f t="shared" si="23"/>
        <v>579747.89915966394</v>
      </c>
      <c r="AK17" s="44">
        <f t="shared" si="24"/>
        <v>110152.10084033615</v>
      </c>
      <c r="AL17" s="31">
        <v>689900</v>
      </c>
      <c r="AM17" s="31">
        <f>AJ17*C17</f>
        <v>1159495.7983193279</v>
      </c>
      <c r="AN17" s="31">
        <f>AL17*C17</f>
        <v>1379800</v>
      </c>
      <c r="AO17" s="49">
        <f t="shared" si="29"/>
        <v>0</v>
      </c>
      <c r="AP17" s="49">
        <f t="shared" si="30"/>
        <v>0</v>
      </c>
      <c r="AQ17" s="31"/>
      <c r="AR17" s="31"/>
      <c r="AS17" s="31"/>
      <c r="AT17" s="50">
        <f t="shared" si="33"/>
        <v>0</v>
      </c>
      <c r="AU17" s="50">
        <f t="shared" si="34"/>
        <v>0</v>
      </c>
      <c r="AV17" s="31"/>
      <c r="AW17" s="31"/>
      <c r="AX17" s="31"/>
      <c r="AY17" s="31"/>
      <c r="AZ17" s="31"/>
      <c r="BA17" s="31"/>
      <c r="BB17" s="31"/>
      <c r="BC17" s="31"/>
      <c r="BD17" s="31"/>
      <c r="BE17" s="31"/>
      <c r="BF17" s="31"/>
      <c r="BG17" s="31"/>
      <c r="BH17" s="31"/>
      <c r="BI17" s="31"/>
      <c r="BJ17" s="31"/>
      <c r="BK17" s="31"/>
      <c r="BL17" s="31"/>
      <c r="BM17" s="31"/>
      <c r="BN17" s="31"/>
      <c r="BO17" s="31"/>
      <c r="BP17" s="31"/>
      <c r="BQ17" s="31"/>
      <c r="BR17" s="31"/>
      <c r="BS17" s="31"/>
      <c r="BT17" s="31"/>
      <c r="BU17" s="31"/>
      <c r="BV17" s="31"/>
      <c r="BW17" s="31"/>
      <c r="BX17" s="31"/>
      <c r="BY17" s="31"/>
      <c r="BZ17" s="31"/>
      <c r="CA17" s="31"/>
      <c r="CB17" s="31"/>
      <c r="CC17" s="31"/>
      <c r="CD17" s="31"/>
      <c r="CE17" s="31"/>
      <c r="CF17" s="31"/>
      <c r="CG17" s="31"/>
      <c r="CH17" s="31"/>
      <c r="CI17" s="31"/>
      <c r="CJ17" s="31"/>
      <c r="CK17" s="31"/>
      <c r="CL17" s="31"/>
      <c r="CM17" s="31"/>
      <c r="CN17" s="31"/>
      <c r="CO17" s="31"/>
      <c r="CP17" s="31"/>
      <c r="CQ17" s="31"/>
      <c r="CR17" s="31"/>
      <c r="CS17" s="31"/>
      <c r="CT17" s="31"/>
      <c r="CU17" s="31"/>
      <c r="CV17" s="31"/>
      <c r="CW17" s="31"/>
      <c r="CX17" s="31"/>
      <c r="CY17" s="31"/>
      <c r="CZ17" s="31"/>
      <c r="DA17" s="31"/>
      <c r="DB17" s="31"/>
      <c r="DC17" s="31"/>
      <c r="DD17" s="31"/>
      <c r="DE17" s="31"/>
      <c r="DF17" s="31"/>
      <c r="DG17" s="31"/>
      <c r="DH17" s="31"/>
      <c r="DI17" s="31"/>
      <c r="DJ17" s="31"/>
      <c r="DK17" s="31"/>
      <c r="DL17" s="31"/>
      <c r="DM17" s="31"/>
      <c r="DN17" s="31"/>
      <c r="DO17" s="31"/>
      <c r="DP17" s="31"/>
      <c r="DQ17" s="110">
        <f>AVERAGE(AJ17,Z17,K17)</f>
        <v>599355.74229691888</v>
      </c>
      <c r="DR17" s="110">
        <f>AVERAGE(AL17,AB17,M17)</f>
        <v>713233.33333333337</v>
      </c>
      <c r="DS17" s="110">
        <f>AVERAGE(AM17,AC17,N17)</f>
        <v>1198711.4845938378</v>
      </c>
      <c r="DT17" s="110">
        <f>AVERAGE(AN17,AD17,O17)</f>
        <v>1426466.6666666667</v>
      </c>
      <c r="DU17" s="31">
        <f>_xlfn.STDEV.S(AL17,AB17,M17)</f>
        <v>40414.518843273807</v>
      </c>
      <c r="DV17" s="37">
        <f t="shared" si="35"/>
        <v>5.6663811062214992E-2</v>
      </c>
      <c r="DW17" s="10"/>
      <c r="DX17" s="112"/>
    </row>
    <row r="18" spans="1:128" s="11" customFormat="1" ht="93.6" x14ac:dyDescent="0.3">
      <c r="A18" s="58">
        <v>12</v>
      </c>
      <c r="B18" s="54" t="s">
        <v>47</v>
      </c>
      <c r="C18" s="55">
        <v>2</v>
      </c>
      <c r="D18" s="40"/>
      <c r="E18" s="40"/>
      <c r="F18" s="43"/>
      <c r="G18" s="43"/>
      <c r="H18" s="31"/>
      <c r="I18" s="31"/>
      <c r="J18" s="31"/>
      <c r="K18" s="44">
        <f t="shared" si="4"/>
        <v>0</v>
      </c>
      <c r="L18" s="44">
        <f t="shared" si="5"/>
        <v>0</v>
      </c>
      <c r="M18" s="31"/>
      <c r="N18" s="31"/>
      <c r="O18" s="31"/>
      <c r="P18" s="45">
        <f t="shared" si="13"/>
        <v>0</v>
      </c>
      <c r="Q18" s="45">
        <f t="shared" si="14"/>
        <v>0</v>
      </c>
      <c r="R18" s="31"/>
      <c r="S18" s="31"/>
      <c r="T18" s="31"/>
      <c r="U18" s="31"/>
      <c r="V18" s="31"/>
      <c r="W18" s="31"/>
      <c r="X18" s="31"/>
      <c r="Y18" s="31"/>
      <c r="Z18" s="47">
        <f t="shared" si="15"/>
        <v>0</v>
      </c>
      <c r="AA18" s="47">
        <f t="shared" si="16"/>
        <v>0</v>
      </c>
      <c r="AB18" s="31"/>
      <c r="AC18" s="31"/>
      <c r="AD18" s="31"/>
      <c r="AE18" s="48">
        <f t="shared" si="21"/>
        <v>0</v>
      </c>
      <c r="AF18" s="48">
        <f t="shared" si="22"/>
        <v>0</v>
      </c>
      <c r="AG18" s="31"/>
      <c r="AH18" s="31"/>
      <c r="AI18" s="31"/>
      <c r="AJ18" s="44">
        <f t="shared" si="23"/>
        <v>0</v>
      </c>
      <c r="AK18" s="44">
        <f t="shared" si="24"/>
        <v>0</v>
      </c>
      <c r="AL18" s="31"/>
      <c r="AM18" s="31"/>
      <c r="AN18" s="31"/>
      <c r="AO18" s="49">
        <f t="shared" si="29"/>
        <v>0</v>
      </c>
      <c r="AP18" s="49">
        <f t="shared" si="30"/>
        <v>0</v>
      </c>
      <c r="AQ18" s="31"/>
      <c r="AR18" s="31"/>
      <c r="AS18" s="31"/>
      <c r="AT18" s="50">
        <f t="shared" si="33"/>
        <v>0</v>
      </c>
      <c r="AU18" s="50">
        <f t="shared" si="34"/>
        <v>0</v>
      </c>
      <c r="AV18" s="31"/>
      <c r="AW18" s="31"/>
      <c r="AX18" s="31"/>
      <c r="AY18" s="31"/>
      <c r="AZ18" s="31"/>
      <c r="BA18" s="31"/>
      <c r="BB18" s="31"/>
      <c r="BC18" s="31"/>
      <c r="BD18" s="31"/>
      <c r="BE18" s="31"/>
      <c r="BF18" s="31"/>
      <c r="BG18" s="31"/>
      <c r="BH18" s="31"/>
      <c r="BI18" s="31"/>
      <c r="BJ18" s="31"/>
      <c r="BK18" s="31"/>
      <c r="BL18" s="31"/>
      <c r="BM18" s="31"/>
      <c r="BN18" s="31">
        <f>+BP18/1.19</f>
        <v>814285.71428571432</v>
      </c>
      <c r="BO18" s="31">
        <f>+BN18*0.19</f>
        <v>154714.28571428571</v>
      </c>
      <c r="BP18" s="31">
        <v>969000</v>
      </c>
      <c r="BQ18" s="31">
        <f>BN18*C18</f>
        <v>1628571.4285714286</v>
      </c>
      <c r="BR18" s="31">
        <f>BP18*C18</f>
        <v>1938000</v>
      </c>
      <c r="BS18" s="31"/>
      <c r="BT18" s="31"/>
      <c r="BU18" s="31"/>
      <c r="BV18" s="31"/>
      <c r="BW18" s="31"/>
      <c r="BX18" s="31">
        <f>+BZ18/1.19</f>
        <v>667226.89075630251</v>
      </c>
      <c r="BY18" s="31">
        <f>+BX18*0.19</f>
        <v>126773.10924369747</v>
      </c>
      <c r="BZ18" s="31">
        <v>794000</v>
      </c>
      <c r="CA18" s="31">
        <f>BX18*C18</f>
        <v>1334453.781512605</v>
      </c>
      <c r="CB18" s="31">
        <f>BZ18*C18</f>
        <v>1588000</v>
      </c>
      <c r="CC18" s="31">
        <f>+CE18/1.19</f>
        <v>752100.84033613454</v>
      </c>
      <c r="CD18" s="31">
        <f>+CC18*0.19</f>
        <v>142899.15966386558</v>
      </c>
      <c r="CE18" s="31">
        <v>895000</v>
      </c>
      <c r="CF18" s="31">
        <f>CC18*C18</f>
        <v>1504201.6806722691</v>
      </c>
      <c r="CG18" s="31">
        <f>CE18*C18</f>
        <v>1790000</v>
      </c>
      <c r="CH18" s="31"/>
      <c r="CI18" s="31"/>
      <c r="CJ18" s="31"/>
      <c r="CK18" s="31"/>
      <c r="CL18" s="31"/>
      <c r="CM18" s="31"/>
      <c r="CN18" s="31"/>
      <c r="CO18" s="31"/>
      <c r="CP18" s="31"/>
      <c r="CQ18" s="31"/>
      <c r="CR18" s="31"/>
      <c r="CS18" s="31"/>
      <c r="CT18" s="31"/>
      <c r="CU18" s="31"/>
      <c r="CV18" s="31"/>
      <c r="CW18" s="31"/>
      <c r="CX18" s="31"/>
      <c r="CY18" s="31"/>
      <c r="CZ18" s="31"/>
      <c r="DA18" s="31"/>
      <c r="DB18" s="31"/>
      <c r="DC18" s="31"/>
      <c r="DD18" s="31"/>
      <c r="DE18" s="31"/>
      <c r="DF18" s="31"/>
      <c r="DG18" s="31"/>
      <c r="DH18" s="31"/>
      <c r="DI18" s="31"/>
      <c r="DJ18" s="31"/>
      <c r="DK18" s="31"/>
      <c r="DL18" s="31"/>
      <c r="DM18" s="31"/>
      <c r="DN18" s="31"/>
      <c r="DO18" s="31"/>
      <c r="DP18" s="31"/>
      <c r="DQ18" s="110">
        <f>AVERAGE(CC18,BX18,BN18)</f>
        <v>744537.81512605061</v>
      </c>
      <c r="DR18" s="110">
        <f>AVERAGE(CE18,BZ18,BP18)</f>
        <v>886000</v>
      </c>
      <c r="DS18" s="110">
        <f>AVERAGE(CF18,CA18,BQ18)</f>
        <v>1489075.6302521012</v>
      </c>
      <c r="DT18" s="110">
        <f>AVERAGE(CG18,CB18,BR18)</f>
        <v>1772000</v>
      </c>
      <c r="DU18" s="31">
        <f>_xlfn.STDEV.S(CE18,BZ18,BP18)</f>
        <v>87846.45695758026</v>
      </c>
      <c r="DV18" s="37">
        <f t="shared" si="35"/>
        <v>9.9149499952122189E-2</v>
      </c>
      <c r="DW18" s="10"/>
    </row>
    <row r="19" spans="1:128" s="36" customFormat="1" ht="140.4" x14ac:dyDescent="0.3">
      <c r="A19" s="58">
        <v>13</v>
      </c>
      <c r="B19" s="54" t="s">
        <v>49</v>
      </c>
      <c r="C19" s="55">
        <v>1</v>
      </c>
      <c r="D19" s="40"/>
      <c r="E19" s="40"/>
      <c r="F19" s="43"/>
      <c r="G19" s="43"/>
      <c r="H19" s="43"/>
      <c r="I19" s="43"/>
      <c r="J19" s="43"/>
      <c r="K19" s="44">
        <f t="shared" si="4"/>
        <v>0</v>
      </c>
      <c r="L19" s="44">
        <f t="shared" si="5"/>
        <v>0</v>
      </c>
      <c r="M19" s="44"/>
      <c r="N19" s="44"/>
      <c r="O19" s="44"/>
      <c r="P19" s="45">
        <f t="shared" si="13"/>
        <v>798235.29411764711</v>
      </c>
      <c r="Q19" s="45">
        <f t="shared" si="14"/>
        <v>151664.70588235295</v>
      </c>
      <c r="R19" s="45">
        <v>949900</v>
      </c>
      <c r="S19" s="45">
        <f>P19*C19</f>
        <v>798235.29411764711</v>
      </c>
      <c r="T19" s="45">
        <f>R19*C19</f>
        <v>949900</v>
      </c>
      <c r="U19" s="46"/>
      <c r="V19" s="46"/>
      <c r="W19" s="46"/>
      <c r="X19" s="46"/>
      <c r="Y19" s="46"/>
      <c r="Z19" s="47">
        <f t="shared" si="15"/>
        <v>0</v>
      </c>
      <c r="AA19" s="47">
        <f t="shared" si="16"/>
        <v>0</v>
      </c>
      <c r="AB19" s="47"/>
      <c r="AC19" s="47"/>
      <c r="AD19" s="47"/>
      <c r="AE19" s="48">
        <f t="shared" si="21"/>
        <v>756218.48739495804</v>
      </c>
      <c r="AF19" s="48">
        <f t="shared" si="22"/>
        <v>143681.51260504202</v>
      </c>
      <c r="AG19" s="48">
        <v>899900</v>
      </c>
      <c r="AH19" s="48">
        <f>AE19*C19</f>
        <v>756218.48739495804</v>
      </c>
      <c r="AI19" s="48">
        <f>AG19*C19</f>
        <v>899900</v>
      </c>
      <c r="AJ19" s="44">
        <f t="shared" si="23"/>
        <v>0</v>
      </c>
      <c r="AK19" s="44">
        <f t="shared" si="24"/>
        <v>0</v>
      </c>
      <c r="AL19" s="44"/>
      <c r="AM19" s="44"/>
      <c r="AN19" s="44"/>
      <c r="AO19" s="49">
        <f t="shared" si="29"/>
        <v>0</v>
      </c>
      <c r="AP19" s="49">
        <f t="shared" si="30"/>
        <v>0</v>
      </c>
      <c r="AQ19" s="49"/>
      <c r="AR19" s="49"/>
      <c r="AS19" s="49"/>
      <c r="AT19" s="50">
        <f t="shared" si="33"/>
        <v>0</v>
      </c>
      <c r="AU19" s="50">
        <f t="shared" si="34"/>
        <v>0</v>
      </c>
      <c r="AV19" s="50"/>
      <c r="AW19" s="50"/>
      <c r="AX19" s="50"/>
      <c r="AY19" s="51"/>
      <c r="AZ19" s="51"/>
      <c r="BA19" s="51"/>
      <c r="BB19" s="51"/>
      <c r="BC19" s="51"/>
      <c r="BD19" s="52"/>
      <c r="BE19" s="52"/>
      <c r="BF19" s="52"/>
      <c r="BG19" s="52"/>
      <c r="BH19" s="52"/>
      <c r="BI19" s="48"/>
      <c r="BJ19" s="48"/>
      <c r="BK19" s="48"/>
      <c r="BL19" s="48"/>
      <c r="BM19" s="48"/>
      <c r="BN19" s="47"/>
      <c r="BO19" s="47"/>
      <c r="BP19" s="47"/>
      <c r="BQ19" s="47"/>
      <c r="BR19" s="47"/>
      <c r="BS19" s="53"/>
      <c r="BT19" s="53"/>
      <c r="BU19" s="53"/>
      <c r="BV19" s="53"/>
      <c r="BW19" s="53"/>
      <c r="BX19" s="59"/>
      <c r="BY19" s="59"/>
      <c r="BZ19" s="59"/>
      <c r="CA19" s="59"/>
      <c r="CB19" s="59"/>
      <c r="CC19" s="60"/>
      <c r="CD19" s="60"/>
      <c r="CE19" s="60"/>
      <c r="CF19" s="60"/>
      <c r="CG19" s="60"/>
      <c r="CH19" s="61"/>
      <c r="CI19" s="61"/>
      <c r="CJ19" s="61"/>
      <c r="CK19" s="61"/>
      <c r="CL19" s="61"/>
      <c r="CM19" s="62"/>
      <c r="CN19" s="62"/>
      <c r="CO19" s="62"/>
      <c r="CP19" s="62"/>
      <c r="CQ19" s="62"/>
      <c r="CR19" s="47"/>
      <c r="CS19" s="47"/>
      <c r="CT19" s="47"/>
      <c r="CU19" s="47"/>
      <c r="CV19" s="47"/>
      <c r="CW19" s="63">
        <f>+CY19/1.19</f>
        <v>789831.93277310929</v>
      </c>
      <c r="CX19" s="63">
        <f>+CW19*0.19</f>
        <v>150068.06722689077</v>
      </c>
      <c r="CY19" s="63">
        <v>939900</v>
      </c>
      <c r="CZ19" s="63">
        <f>CW19*C19</f>
        <v>789831.93277310929</v>
      </c>
      <c r="DA19" s="63">
        <f>CY19*C19</f>
        <v>939900</v>
      </c>
      <c r="DB19" s="64"/>
      <c r="DC19" s="64"/>
      <c r="DD19" s="64"/>
      <c r="DE19" s="64"/>
      <c r="DF19" s="64"/>
      <c r="DG19" s="65"/>
      <c r="DH19" s="65"/>
      <c r="DI19" s="65"/>
      <c r="DJ19" s="65"/>
      <c r="DK19" s="65"/>
      <c r="DL19" s="53"/>
      <c r="DM19" s="53"/>
      <c r="DN19" s="53"/>
      <c r="DO19" s="53"/>
      <c r="DP19" s="53"/>
      <c r="DQ19" s="110">
        <f>AVERAGE(CW19,AE19,P19)</f>
        <v>781428.57142857148</v>
      </c>
      <c r="DR19" s="110">
        <f>AVERAGE(CY19,AG19,R19)</f>
        <v>929900</v>
      </c>
      <c r="DS19" s="110">
        <f>AVERAGE(CZ19,AH19,S19)</f>
        <v>781428.57142857148</v>
      </c>
      <c r="DT19" s="110">
        <f>AVERAGE(DA19,AI19,T19)</f>
        <v>929900</v>
      </c>
      <c r="DU19" s="31">
        <f>_xlfn.STDEV.S(CY19,AG19,R19)</f>
        <v>26457.513110645905</v>
      </c>
      <c r="DV19" s="37">
        <f t="shared" si="35"/>
        <v>2.8451998183294875E-2</v>
      </c>
      <c r="DW19" s="35"/>
    </row>
    <row r="20" spans="1:128" s="34" customFormat="1" ht="109.2" x14ac:dyDescent="0.3">
      <c r="A20" s="57">
        <v>14</v>
      </c>
      <c r="B20" s="54" t="s">
        <v>51</v>
      </c>
      <c r="C20" s="55">
        <v>3</v>
      </c>
      <c r="D20" s="40"/>
      <c r="E20" s="40"/>
      <c r="F20" s="43"/>
      <c r="G20" s="43"/>
      <c r="H20" s="43"/>
      <c r="I20" s="43"/>
      <c r="J20" s="43"/>
      <c r="K20" s="44">
        <f t="shared" si="4"/>
        <v>246134.45378151262</v>
      </c>
      <c r="L20" s="44">
        <f t="shared" si="5"/>
        <v>46765.546218487398</v>
      </c>
      <c r="M20" s="44">
        <v>292900</v>
      </c>
      <c r="N20" s="44">
        <f>K20*C20</f>
        <v>738403.36134453793</v>
      </c>
      <c r="O20" s="44">
        <f>M20*C20</f>
        <v>878700</v>
      </c>
      <c r="P20" s="45">
        <f t="shared" si="13"/>
        <v>0</v>
      </c>
      <c r="Q20" s="45">
        <f t="shared" si="14"/>
        <v>0</v>
      </c>
      <c r="R20" s="45"/>
      <c r="S20" s="45"/>
      <c r="T20" s="45"/>
      <c r="U20" s="46"/>
      <c r="V20" s="46"/>
      <c r="W20" s="46"/>
      <c r="X20" s="46"/>
      <c r="Y20" s="46"/>
      <c r="Z20" s="47">
        <f t="shared" si="15"/>
        <v>246134.45378151262</v>
      </c>
      <c r="AA20" s="47">
        <f t="shared" si="16"/>
        <v>46765.546218487398</v>
      </c>
      <c r="AB20" s="47">
        <v>292900</v>
      </c>
      <c r="AC20" s="47">
        <f>Z20*C20</f>
        <v>738403.36134453793</v>
      </c>
      <c r="AD20" s="47">
        <f>AB20*C20</f>
        <v>878700</v>
      </c>
      <c r="AE20" s="48">
        <f t="shared" si="21"/>
        <v>231260.50420168068</v>
      </c>
      <c r="AF20" s="48">
        <f t="shared" si="22"/>
        <v>43939.495798319331</v>
      </c>
      <c r="AG20" s="48">
        <v>275200</v>
      </c>
      <c r="AH20" s="48">
        <f>AE20*C20</f>
        <v>693781.51260504208</v>
      </c>
      <c r="AI20" s="48">
        <f>AG20*C20</f>
        <v>825600</v>
      </c>
      <c r="AJ20" s="44">
        <f t="shared" si="23"/>
        <v>0</v>
      </c>
      <c r="AK20" s="44">
        <f t="shared" si="24"/>
        <v>0</v>
      </c>
      <c r="AL20" s="44"/>
      <c r="AM20" s="44"/>
      <c r="AN20" s="44"/>
      <c r="AO20" s="49">
        <f t="shared" si="29"/>
        <v>0</v>
      </c>
      <c r="AP20" s="49">
        <f t="shared" si="30"/>
        <v>0</v>
      </c>
      <c r="AQ20" s="49"/>
      <c r="AR20" s="49"/>
      <c r="AS20" s="49"/>
      <c r="AT20" s="50">
        <f t="shared" si="33"/>
        <v>0</v>
      </c>
      <c r="AU20" s="50">
        <f t="shared" si="34"/>
        <v>0</v>
      </c>
      <c r="AV20" s="50"/>
      <c r="AW20" s="50"/>
      <c r="AX20" s="50"/>
      <c r="AY20" s="51"/>
      <c r="AZ20" s="51"/>
      <c r="BA20" s="51"/>
      <c r="BB20" s="51"/>
      <c r="BC20" s="51"/>
      <c r="BD20" s="52"/>
      <c r="BE20" s="52"/>
      <c r="BF20" s="52"/>
      <c r="BG20" s="52"/>
      <c r="BH20" s="52"/>
      <c r="BI20" s="48"/>
      <c r="BJ20" s="48"/>
      <c r="BK20" s="48"/>
      <c r="BL20" s="48"/>
      <c r="BM20" s="48"/>
      <c r="BN20" s="47"/>
      <c r="BO20" s="47"/>
      <c r="BP20" s="47"/>
      <c r="BQ20" s="47"/>
      <c r="BR20" s="47"/>
      <c r="BS20" s="53"/>
      <c r="BT20" s="53"/>
      <c r="BU20" s="53"/>
      <c r="BV20" s="53"/>
      <c r="BW20" s="53"/>
      <c r="BX20" s="59"/>
      <c r="BY20" s="59"/>
      <c r="BZ20" s="59"/>
      <c r="CA20" s="59"/>
      <c r="CB20" s="59"/>
      <c r="CC20" s="60"/>
      <c r="CD20" s="60"/>
      <c r="CE20" s="60"/>
      <c r="CF20" s="60"/>
      <c r="CG20" s="60"/>
      <c r="CH20" s="61"/>
      <c r="CI20" s="61"/>
      <c r="CJ20" s="61"/>
      <c r="CK20" s="61"/>
      <c r="CL20" s="61"/>
      <c r="CM20" s="62"/>
      <c r="CN20" s="62"/>
      <c r="CO20" s="62"/>
      <c r="CP20" s="62"/>
      <c r="CQ20" s="62"/>
      <c r="CR20" s="47"/>
      <c r="CS20" s="47"/>
      <c r="CT20" s="47"/>
      <c r="CU20" s="47"/>
      <c r="CV20" s="47"/>
      <c r="CW20" s="63"/>
      <c r="CX20" s="63"/>
      <c r="CY20" s="63"/>
      <c r="CZ20" s="63"/>
      <c r="DA20" s="63"/>
      <c r="DB20" s="64"/>
      <c r="DC20" s="64"/>
      <c r="DD20" s="64"/>
      <c r="DE20" s="64"/>
      <c r="DF20" s="64"/>
      <c r="DG20" s="65"/>
      <c r="DH20" s="65"/>
      <c r="DI20" s="65"/>
      <c r="DJ20" s="65"/>
      <c r="DK20" s="65"/>
      <c r="DL20" s="53"/>
      <c r="DM20" s="53"/>
      <c r="DN20" s="53"/>
      <c r="DO20" s="53"/>
      <c r="DP20" s="53"/>
      <c r="DQ20" s="110">
        <f>AVERAGE(AE20,Z20,K20)</f>
        <v>241176.47058823533</v>
      </c>
      <c r="DR20" s="110">
        <f t="shared" ref="DR20:DT21" si="36">AVERAGE(AG20,AB20,M20)</f>
        <v>287000</v>
      </c>
      <c r="DS20" s="110">
        <f t="shared" si="36"/>
        <v>723529.4117647059</v>
      </c>
      <c r="DT20" s="110">
        <f t="shared" si="36"/>
        <v>861000</v>
      </c>
      <c r="DU20" s="31">
        <f>_xlfn.STDEV.P(AG20,AB20,M20)</f>
        <v>8343.86001800126</v>
      </c>
      <c r="DV20" s="37">
        <f t="shared" si="35"/>
        <v>2.9072682989551429E-2</v>
      </c>
      <c r="DW20" s="56"/>
    </row>
    <row r="21" spans="1:128" s="11" customFormat="1" ht="109.2" x14ac:dyDescent="0.3">
      <c r="A21" s="58">
        <v>15</v>
      </c>
      <c r="B21" s="54" t="s">
        <v>50</v>
      </c>
      <c r="C21" s="55">
        <v>1</v>
      </c>
      <c r="D21" s="40"/>
      <c r="E21" s="40"/>
      <c r="F21" s="43"/>
      <c r="G21" s="43"/>
      <c r="H21" s="43"/>
      <c r="I21" s="43"/>
      <c r="J21" s="43"/>
      <c r="K21" s="44">
        <f t="shared" si="4"/>
        <v>756218.48739495804</v>
      </c>
      <c r="L21" s="44">
        <f t="shared" si="5"/>
        <v>143681.51260504202</v>
      </c>
      <c r="M21" s="44">
        <v>899900</v>
      </c>
      <c r="N21" s="44">
        <f>K21*C21</f>
        <v>756218.48739495804</v>
      </c>
      <c r="O21" s="44">
        <f>M21*C21</f>
        <v>899900</v>
      </c>
      <c r="P21" s="45">
        <f t="shared" si="13"/>
        <v>0</v>
      </c>
      <c r="Q21" s="45">
        <f t="shared" si="14"/>
        <v>0</v>
      </c>
      <c r="R21" s="45"/>
      <c r="S21" s="45"/>
      <c r="T21" s="45"/>
      <c r="U21" s="46"/>
      <c r="V21" s="46"/>
      <c r="W21" s="46"/>
      <c r="X21" s="46"/>
      <c r="Y21" s="46"/>
      <c r="Z21" s="47">
        <f t="shared" si="15"/>
        <v>773025.21008403366</v>
      </c>
      <c r="AA21" s="47">
        <f t="shared" si="16"/>
        <v>146874.78991596639</v>
      </c>
      <c r="AB21" s="47">
        <v>919900</v>
      </c>
      <c r="AC21" s="47">
        <f>Z21*C21</f>
        <v>773025.21008403366</v>
      </c>
      <c r="AD21" s="47">
        <f>AB21*C21</f>
        <v>919900</v>
      </c>
      <c r="AE21" s="48">
        <f t="shared" si="21"/>
        <v>756218.48739495804</v>
      </c>
      <c r="AF21" s="48">
        <f t="shared" si="22"/>
        <v>143681.51260504202</v>
      </c>
      <c r="AG21" s="48">
        <v>899900</v>
      </c>
      <c r="AH21" s="48">
        <f>AE21*C21</f>
        <v>756218.48739495804</v>
      </c>
      <c r="AI21" s="48">
        <f>AG21*C21</f>
        <v>899900</v>
      </c>
      <c r="AJ21" s="44">
        <f t="shared" si="23"/>
        <v>0</v>
      </c>
      <c r="AK21" s="44">
        <f t="shared" si="24"/>
        <v>0</v>
      </c>
      <c r="AL21" s="44"/>
      <c r="AM21" s="44"/>
      <c r="AN21" s="44"/>
      <c r="AO21" s="49">
        <f t="shared" si="29"/>
        <v>0</v>
      </c>
      <c r="AP21" s="49">
        <f t="shared" si="30"/>
        <v>0</v>
      </c>
      <c r="AQ21" s="49"/>
      <c r="AR21" s="49"/>
      <c r="AS21" s="49"/>
      <c r="AT21" s="50">
        <f t="shared" si="33"/>
        <v>0</v>
      </c>
      <c r="AU21" s="50">
        <f t="shared" si="34"/>
        <v>0</v>
      </c>
      <c r="AV21" s="50"/>
      <c r="AW21" s="50"/>
      <c r="AX21" s="50"/>
      <c r="AY21" s="51"/>
      <c r="AZ21" s="51"/>
      <c r="BA21" s="51"/>
      <c r="BB21" s="51"/>
      <c r="BC21" s="51"/>
      <c r="BD21" s="52"/>
      <c r="BE21" s="52"/>
      <c r="BF21" s="52"/>
      <c r="BG21" s="52"/>
      <c r="BH21" s="52"/>
      <c r="BI21" s="48"/>
      <c r="BJ21" s="48"/>
      <c r="BK21" s="48"/>
      <c r="BL21" s="48"/>
      <c r="BM21" s="48"/>
      <c r="BN21" s="47"/>
      <c r="BO21" s="47"/>
      <c r="BP21" s="47"/>
      <c r="BQ21" s="47"/>
      <c r="BR21" s="47"/>
      <c r="BS21" s="53"/>
      <c r="BT21" s="53"/>
      <c r="BU21" s="53"/>
      <c r="BV21" s="53"/>
      <c r="BW21" s="53"/>
      <c r="BX21" s="59"/>
      <c r="BY21" s="59"/>
      <c r="BZ21" s="59"/>
      <c r="CA21" s="59"/>
      <c r="CB21" s="59"/>
      <c r="CC21" s="60"/>
      <c r="CD21" s="60"/>
      <c r="CE21" s="60"/>
      <c r="CF21" s="60"/>
      <c r="CG21" s="60"/>
      <c r="CH21" s="61"/>
      <c r="CI21" s="61"/>
      <c r="CJ21" s="61"/>
      <c r="CK21" s="61"/>
      <c r="CL21" s="61"/>
      <c r="CM21" s="62"/>
      <c r="CN21" s="62"/>
      <c r="CO21" s="62"/>
      <c r="CP21" s="62"/>
      <c r="CQ21" s="62"/>
      <c r="CR21" s="47"/>
      <c r="CS21" s="47"/>
      <c r="CT21" s="47"/>
      <c r="CU21" s="47"/>
      <c r="CV21" s="47"/>
      <c r="CW21" s="63"/>
      <c r="CX21" s="63"/>
      <c r="CY21" s="63"/>
      <c r="CZ21" s="63"/>
      <c r="DA21" s="63"/>
      <c r="DB21" s="64"/>
      <c r="DC21" s="64"/>
      <c r="DD21" s="64"/>
      <c r="DE21" s="64"/>
      <c r="DF21" s="64"/>
      <c r="DG21" s="65"/>
      <c r="DH21" s="65"/>
      <c r="DI21" s="65"/>
      <c r="DJ21" s="65"/>
      <c r="DK21" s="65"/>
      <c r="DL21" s="53"/>
      <c r="DM21" s="53"/>
      <c r="DN21" s="53"/>
      <c r="DO21" s="53"/>
      <c r="DP21" s="53"/>
      <c r="DQ21" s="110">
        <f>AVERAGE(AE21,Z21,K21)</f>
        <v>761820.72829131654</v>
      </c>
      <c r="DR21" s="110">
        <f t="shared" si="36"/>
        <v>906566.66666666663</v>
      </c>
      <c r="DS21" s="110">
        <f t="shared" si="36"/>
        <v>761820.72829131654</v>
      </c>
      <c r="DT21" s="110">
        <f t="shared" si="36"/>
        <v>906566.66666666663</v>
      </c>
      <c r="DU21" s="31">
        <f>_xlfn.STDEV.P(AG21,AB21,M21)</f>
        <v>9428.090415820634</v>
      </c>
      <c r="DV21" s="37">
        <f t="shared" si="35"/>
        <v>1.03997761692326E-2</v>
      </c>
      <c r="DW21" s="10"/>
    </row>
    <row r="22" spans="1:128" s="11" customFormat="1" ht="62.25" customHeight="1" x14ac:dyDescent="0.3">
      <c r="A22" s="132" t="s">
        <v>37</v>
      </c>
      <c r="B22" s="133"/>
      <c r="C22" s="133"/>
      <c r="D22" s="133"/>
      <c r="E22" s="133"/>
      <c r="F22" s="133"/>
      <c r="G22" s="133"/>
      <c r="H22" s="133"/>
      <c r="I22" s="133"/>
      <c r="J22" s="133"/>
      <c r="K22" s="133"/>
      <c r="L22" s="133"/>
      <c r="M22" s="133"/>
      <c r="N22" s="133"/>
      <c r="O22" s="133"/>
      <c r="P22" s="133"/>
      <c r="Q22" s="133"/>
      <c r="R22" s="133"/>
      <c r="S22" s="133"/>
      <c r="T22" s="133"/>
      <c r="U22" s="133"/>
      <c r="V22" s="133"/>
      <c r="W22" s="133"/>
      <c r="X22" s="133"/>
      <c r="Y22" s="133"/>
      <c r="Z22" s="133"/>
      <c r="AA22" s="133"/>
      <c r="AB22" s="133"/>
      <c r="AC22" s="133"/>
      <c r="AD22" s="133"/>
      <c r="AE22" s="133"/>
      <c r="AF22" s="133"/>
      <c r="AG22" s="133"/>
      <c r="AH22" s="133"/>
      <c r="AI22" s="133"/>
      <c r="AJ22" s="133"/>
      <c r="AK22" s="133"/>
      <c r="AL22" s="133"/>
      <c r="AM22" s="133"/>
      <c r="AN22" s="133"/>
      <c r="AO22" s="133"/>
      <c r="AP22" s="133"/>
      <c r="AQ22" s="133"/>
      <c r="AR22" s="133"/>
      <c r="AS22" s="133"/>
      <c r="AT22" s="133"/>
      <c r="AU22" s="133"/>
      <c r="AV22" s="133"/>
      <c r="AW22" s="133"/>
      <c r="AX22" s="133"/>
      <c r="AY22" s="133"/>
      <c r="AZ22" s="133"/>
      <c r="BA22" s="133"/>
      <c r="BB22" s="133"/>
      <c r="BC22" s="133"/>
      <c r="BD22" s="133"/>
      <c r="BE22" s="133"/>
      <c r="BF22" s="133"/>
      <c r="BG22" s="133"/>
      <c r="BH22" s="133"/>
      <c r="BI22" s="133"/>
      <c r="BJ22" s="133"/>
      <c r="BK22" s="133"/>
      <c r="BL22" s="133"/>
      <c r="BM22" s="133"/>
      <c r="BN22" s="133"/>
      <c r="BO22" s="133"/>
      <c r="BP22" s="133"/>
      <c r="BQ22" s="133"/>
      <c r="BR22" s="133"/>
      <c r="BS22" s="133"/>
      <c r="BT22" s="133"/>
      <c r="BU22" s="133"/>
      <c r="BV22" s="133"/>
      <c r="BW22" s="133"/>
      <c r="BX22" s="133"/>
      <c r="BY22" s="133"/>
      <c r="BZ22" s="133"/>
      <c r="CA22" s="133"/>
      <c r="CB22" s="133"/>
      <c r="CC22" s="133"/>
      <c r="CD22" s="133"/>
      <c r="CE22" s="133"/>
      <c r="CF22" s="133"/>
      <c r="CG22" s="133"/>
      <c r="CH22" s="133"/>
      <c r="CI22" s="133"/>
      <c r="CJ22" s="133"/>
      <c r="CK22" s="133"/>
      <c r="CL22" s="133"/>
      <c r="CM22" s="107"/>
      <c r="CN22" s="107"/>
      <c r="CO22" s="107"/>
      <c r="CP22" s="107"/>
      <c r="CQ22" s="107"/>
      <c r="CR22" s="107"/>
      <c r="CS22" s="107"/>
      <c r="CT22" s="107"/>
      <c r="CU22" s="107"/>
      <c r="CV22" s="107"/>
      <c r="CW22" s="107"/>
      <c r="CX22" s="107"/>
      <c r="CY22" s="107"/>
      <c r="CZ22" s="107"/>
      <c r="DA22" s="107"/>
      <c r="DB22" s="107"/>
      <c r="DC22" s="107"/>
      <c r="DD22" s="107"/>
      <c r="DE22" s="107"/>
      <c r="DF22" s="107"/>
      <c r="DG22" s="107"/>
      <c r="DH22" s="107"/>
      <c r="DI22" s="107"/>
      <c r="DJ22" s="107"/>
      <c r="DK22" s="107"/>
      <c r="DL22" s="107"/>
      <c r="DM22" s="107"/>
      <c r="DN22" s="107"/>
      <c r="DO22" s="107"/>
      <c r="DP22" s="107"/>
      <c r="DQ22" s="164">
        <f>SUM(DQ7:DQ21)</f>
        <v>11458246.778711483</v>
      </c>
      <c r="DR22" s="164">
        <f>SUM(DR7:DR21)</f>
        <v>13635313.666666668</v>
      </c>
      <c r="DS22" s="164">
        <f>SUM(DS7:DS21)</f>
        <v>21842205.042016812</v>
      </c>
      <c r="DT22" s="111">
        <f>SUM(DT7:DT21)</f>
        <v>25992224.000000004</v>
      </c>
      <c r="DU22" s="108"/>
      <c r="DV22" s="109"/>
      <c r="DW22" s="10"/>
    </row>
    <row r="23" spans="1:128" s="11" customFormat="1" ht="33" customHeight="1" x14ac:dyDescent="0.3">
      <c r="A23" s="8"/>
      <c r="B23" s="9"/>
      <c r="C23" s="8"/>
      <c r="D23" s="8"/>
      <c r="E23" s="8"/>
      <c r="F23" s="8"/>
      <c r="G23" s="8"/>
      <c r="H23" s="8"/>
      <c r="I23" s="8"/>
      <c r="J23" s="8"/>
      <c r="P23" s="24"/>
      <c r="Q23" s="24"/>
      <c r="R23" s="24"/>
      <c r="S23" s="24"/>
      <c r="T23" s="24"/>
      <c r="DT23" s="38"/>
      <c r="DU23" s="39"/>
    </row>
    <row r="24" spans="1:128" s="11" customFormat="1" ht="57" customHeight="1" x14ac:dyDescent="0.3">
      <c r="A24" s="10"/>
      <c r="B24" s="15"/>
      <c r="C24" s="10"/>
      <c r="D24" s="10"/>
      <c r="E24" s="10"/>
      <c r="F24" s="10"/>
      <c r="G24" s="10"/>
      <c r="H24" s="10"/>
      <c r="I24" s="10"/>
      <c r="J24" s="10"/>
      <c r="P24" s="24"/>
      <c r="Q24" s="24"/>
      <c r="R24" s="24"/>
      <c r="S24" s="24"/>
      <c r="T24" s="24"/>
    </row>
    <row r="25" spans="1:128" s="11" customFormat="1" ht="114" customHeight="1" x14ac:dyDescent="0.3">
      <c r="A25" s="10"/>
      <c r="B25" s="15"/>
      <c r="C25" s="10"/>
      <c r="D25" s="10"/>
      <c r="E25" s="10"/>
      <c r="F25" s="10"/>
      <c r="G25" s="10"/>
      <c r="H25" s="10"/>
      <c r="I25" s="10"/>
      <c r="J25" s="10"/>
      <c r="P25" s="24"/>
      <c r="Q25" s="24"/>
      <c r="R25" s="24"/>
      <c r="S25" s="24"/>
      <c r="T25" s="24"/>
    </row>
    <row r="26" spans="1:128" s="11" customFormat="1" ht="25.5" customHeight="1" x14ac:dyDescent="0.3">
      <c r="A26" s="10"/>
      <c r="B26" s="15"/>
      <c r="C26" s="10"/>
      <c r="D26" s="10"/>
      <c r="E26" s="10"/>
      <c r="F26" s="10"/>
      <c r="G26" s="10"/>
      <c r="H26" s="10"/>
      <c r="I26" s="10"/>
      <c r="J26" s="10"/>
      <c r="P26" s="24"/>
      <c r="Q26" s="24"/>
      <c r="R26" s="24"/>
      <c r="S26" s="24"/>
      <c r="T26" s="24"/>
    </row>
    <row r="27" spans="1:128" ht="15" customHeight="1" x14ac:dyDescent="0.3"/>
    <row r="28" spans="1:128" s="16" customFormat="1" ht="21.75" customHeight="1" x14ac:dyDescent="0.3">
      <c r="A28" s="10"/>
      <c r="B28" s="15"/>
      <c r="C28" s="10"/>
      <c r="D28" s="10"/>
      <c r="E28" s="10"/>
      <c r="F28" s="10"/>
      <c r="G28" s="10"/>
      <c r="H28" s="10"/>
      <c r="I28" s="10"/>
      <c r="J28" s="10"/>
      <c r="P28" s="25"/>
      <c r="Q28" s="25"/>
      <c r="R28" s="25"/>
      <c r="S28" s="25"/>
      <c r="T28" s="25"/>
    </row>
    <row r="29" spans="1:128" s="16" customFormat="1" ht="21.75" customHeight="1" x14ac:dyDescent="0.3">
      <c r="A29" s="10"/>
      <c r="B29" s="15"/>
      <c r="C29" s="10"/>
      <c r="D29" s="10"/>
      <c r="E29" s="10"/>
      <c r="F29" s="10"/>
      <c r="G29" s="10"/>
      <c r="H29" s="10"/>
      <c r="I29" s="10"/>
      <c r="J29" s="10"/>
      <c r="P29" s="25"/>
      <c r="Q29" s="25"/>
      <c r="R29" s="25"/>
      <c r="S29" s="25"/>
      <c r="T29" s="25"/>
    </row>
    <row r="30" spans="1:128" ht="39.75" customHeight="1" x14ac:dyDescent="0.3"/>
    <row r="31" spans="1:128" ht="42.75" customHeight="1" x14ac:dyDescent="0.3"/>
    <row r="32" spans="1:128" ht="90.75" customHeight="1" x14ac:dyDescent="0.3"/>
    <row r="33" spans="1:20" ht="41.55" customHeight="1" x14ac:dyDescent="0.3"/>
    <row r="34" spans="1:20" ht="45" customHeight="1" x14ac:dyDescent="0.3"/>
    <row r="35" spans="1:20" ht="45" customHeight="1" x14ac:dyDescent="0.3"/>
    <row r="36" spans="1:20" ht="27" customHeight="1" x14ac:dyDescent="0.3"/>
    <row r="37" spans="1:20" ht="40.5" customHeight="1" x14ac:dyDescent="0.3"/>
    <row r="38" spans="1:20" ht="15" customHeight="1" x14ac:dyDescent="0.3"/>
    <row r="39" spans="1:20" ht="24" customHeight="1" x14ac:dyDescent="0.3"/>
    <row r="40" spans="1:20" s="11" customFormat="1" ht="141.75" customHeight="1" x14ac:dyDescent="0.3">
      <c r="A40" s="10"/>
      <c r="B40" s="15"/>
      <c r="C40" s="10"/>
      <c r="D40" s="10"/>
      <c r="E40" s="10"/>
      <c r="F40" s="10"/>
      <c r="G40" s="10"/>
      <c r="H40" s="10"/>
      <c r="I40" s="10"/>
      <c r="J40" s="10"/>
      <c r="P40" s="24"/>
      <c r="Q40" s="24"/>
      <c r="R40" s="24"/>
      <c r="S40" s="24"/>
      <c r="T40" s="24"/>
    </row>
    <row r="41" spans="1:20" s="11" customFormat="1" ht="66" customHeight="1" x14ac:dyDescent="0.3">
      <c r="A41" s="10"/>
      <c r="B41" s="15"/>
      <c r="C41" s="10"/>
      <c r="D41" s="10"/>
      <c r="E41" s="10"/>
      <c r="F41" s="10"/>
      <c r="G41" s="10"/>
      <c r="H41" s="10"/>
      <c r="I41" s="10"/>
      <c r="J41" s="10"/>
      <c r="P41" s="24"/>
      <c r="Q41" s="24"/>
      <c r="R41" s="24"/>
      <c r="S41" s="24"/>
      <c r="T41" s="24"/>
    </row>
    <row r="42" spans="1:20" s="11" customFormat="1" ht="42" customHeight="1" x14ac:dyDescent="0.3">
      <c r="A42" s="10"/>
      <c r="B42" s="15"/>
      <c r="C42" s="10"/>
      <c r="D42" s="10"/>
      <c r="E42" s="10"/>
      <c r="F42" s="10"/>
      <c r="G42" s="10"/>
      <c r="H42" s="10"/>
      <c r="I42" s="10"/>
      <c r="J42" s="10"/>
      <c r="P42" s="24"/>
      <c r="Q42" s="24"/>
      <c r="R42" s="24"/>
      <c r="S42" s="24"/>
      <c r="T42" s="24"/>
    </row>
    <row r="43" spans="1:20" s="11" customFormat="1" ht="150" customHeight="1" x14ac:dyDescent="0.3">
      <c r="A43" s="10"/>
      <c r="B43" s="15"/>
      <c r="C43" s="10"/>
      <c r="D43" s="10"/>
      <c r="E43" s="10"/>
      <c r="F43" s="10"/>
      <c r="G43" s="10"/>
      <c r="H43" s="10"/>
      <c r="I43" s="10"/>
      <c r="J43" s="10"/>
      <c r="P43" s="24"/>
      <c r="Q43" s="24"/>
      <c r="R43" s="24"/>
      <c r="S43" s="24"/>
      <c r="T43" s="24"/>
    </row>
    <row r="44" spans="1:20" s="11" customFormat="1" ht="65.55" customHeight="1" x14ac:dyDescent="0.3">
      <c r="A44" s="10"/>
      <c r="B44" s="15"/>
      <c r="C44" s="10"/>
      <c r="D44" s="10"/>
      <c r="E44" s="10"/>
      <c r="F44" s="10"/>
      <c r="G44" s="10"/>
      <c r="H44" s="10"/>
      <c r="I44" s="10"/>
      <c r="J44" s="10"/>
      <c r="P44" s="24"/>
      <c r="Q44" s="24"/>
      <c r="R44" s="24"/>
      <c r="S44" s="24"/>
      <c r="T44" s="24"/>
    </row>
    <row r="45" spans="1:20" s="11" customFormat="1" ht="37.5" customHeight="1" x14ac:dyDescent="0.3">
      <c r="A45" s="10"/>
      <c r="B45" s="15"/>
      <c r="C45" s="10"/>
      <c r="D45" s="10"/>
      <c r="E45" s="10"/>
      <c r="F45" s="10"/>
      <c r="G45" s="10"/>
      <c r="H45" s="10"/>
      <c r="I45" s="10"/>
      <c r="J45" s="10"/>
      <c r="P45" s="24"/>
      <c r="Q45" s="24"/>
      <c r="R45" s="24"/>
      <c r="S45" s="24"/>
      <c r="T45" s="24"/>
    </row>
    <row r="46" spans="1:20" s="11" customFormat="1" ht="31.5" customHeight="1" x14ac:dyDescent="0.3">
      <c r="A46" s="10"/>
      <c r="B46" s="15"/>
      <c r="C46" s="10"/>
      <c r="D46" s="10"/>
      <c r="E46" s="10"/>
      <c r="F46" s="10"/>
      <c r="G46" s="10"/>
      <c r="H46" s="10"/>
      <c r="I46" s="10"/>
      <c r="J46" s="10"/>
      <c r="P46" s="24"/>
      <c r="Q46" s="24"/>
      <c r="R46" s="24"/>
      <c r="S46" s="24"/>
      <c r="T46" s="24"/>
    </row>
    <row r="47" spans="1:20" s="11" customFormat="1" ht="64.5" customHeight="1" x14ac:dyDescent="0.3">
      <c r="A47" s="10"/>
      <c r="B47" s="15"/>
      <c r="C47" s="10"/>
      <c r="D47" s="10"/>
      <c r="E47" s="10"/>
      <c r="F47" s="10"/>
      <c r="G47" s="10"/>
      <c r="H47" s="10"/>
      <c r="I47" s="10"/>
      <c r="J47" s="10"/>
      <c r="P47" s="24"/>
      <c r="Q47" s="24"/>
      <c r="R47" s="24"/>
      <c r="S47" s="24"/>
      <c r="T47" s="24"/>
    </row>
    <row r="48" spans="1:20" s="11" customFormat="1" ht="30.75" customHeight="1" x14ac:dyDescent="0.3">
      <c r="A48" s="10"/>
      <c r="B48" s="15"/>
      <c r="C48" s="10"/>
      <c r="D48" s="10"/>
      <c r="E48" s="10"/>
      <c r="F48" s="10"/>
      <c r="G48" s="10"/>
      <c r="H48" s="10"/>
      <c r="I48" s="10"/>
      <c r="J48" s="10"/>
      <c r="P48" s="24"/>
      <c r="Q48" s="24"/>
      <c r="R48" s="24"/>
      <c r="S48" s="24"/>
      <c r="T48" s="24"/>
    </row>
    <row r="49" spans="1:20" s="11" customFormat="1" ht="29.55" customHeight="1" x14ac:dyDescent="0.3">
      <c r="A49" s="10"/>
      <c r="B49" s="15"/>
      <c r="C49" s="10"/>
      <c r="D49" s="10"/>
      <c r="E49" s="10"/>
      <c r="F49" s="10"/>
      <c r="G49" s="10"/>
      <c r="H49" s="10"/>
      <c r="I49" s="10"/>
      <c r="J49" s="10"/>
      <c r="P49" s="24"/>
      <c r="Q49" s="24"/>
      <c r="R49" s="24"/>
      <c r="S49" s="24"/>
      <c r="T49" s="24"/>
    </row>
    <row r="50" spans="1:20" s="11" customFormat="1" ht="36" customHeight="1" x14ac:dyDescent="0.3">
      <c r="A50" s="10"/>
      <c r="B50" s="15"/>
      <c r="C50" s="10"/>
      <c r="D50" s="10"/>
      <c r="E50" s="10"/>
      <c r="F50" s="10"/>
      <c r="G50" s="10"/>
      <c r="H50" s="10"/>
      <c r="I50" s="10"/>
      <c r="J50" s="10"/>
      <c r="P50" s="24"/>
      <c r="Q50" s="24"/>
      <c r="R50" s="24"/>
      <c r="S50" s="24"/>
      <c r="T50" s="24"/>
    </row>
    <row r="51" spans="1:20" s="11" customFormat="1" ht="17.55" customHeight="1" x14ac:dyDescent="0.3">
      <c r="A51" s="10"/>
      <c r="B51" s="15"/>
      <c r="C51" s="10"/>
      <c r="D51" s="10"/>
      <c r="E51" s="10"/>
      <c r="F51" s="10"/>
      <c r="G51" s="10"/>
      <c r="H51" s="10"/>
      <c r="I51" s="10"/>
      <c r="J51" s="10"/>
      <c r="P51" s="24"/>
      <c r="Q51" s="24"/>
      <c r="R51" s="24"/>
      <c r="S51" s="24"/>
      <c r="T51" s="24"/>
    </row>
    <row r="52" spans="1:20" ht="42" customHeight="1" x14ac:dyDescent="0.3"/>
    <row r="53" spans="1:20" ht="17.25" customHeight="1" x14ac:dyDescent="0.3"/>
    <row r="54" spans="1:20" ht="18" customHeight="1" x14ac:dyDescent="0.3"/>
    <row r="55" spans="1:20" ht="60" customHeight="1" x14ac:dyDescent="0.3"/>
    <row r="56" spans="1:20" ht="99.75" customHeight="1" x14ac:dyDescent="0.3"/>
    <row r="57" spans="1:20" s="12" customFormat="1" ht="15" customHeight="1" x14ac:dyDescent="0.3">
      <c r="A57" s="10"/>
      <c r="B57" s="15"/>
      <c r="C57" s="10"/>
      <c r="D57" s="10"/>
      <c r="E57" s="10"/>
      <c r="F57" s="10"/>
      <c r="G57" s="10"/>
      <c r="H57" s="10"/>
      <c r="I57" s="10"/>
      <c r="J57" s="10"/>
      <c r="P57" s="26"/>
      <c r="Q57" s="26"/>
      <c r="R57" s="26"/>
      <c r="S57" s="26"/>
      <c r="T57" s="26"/>
    </row>
    <row r="58" spans="1:20" s="13" customFormat="1" ht="15" customHeight="1" x14ac:dyDescent="0.3">
      <c r="A58" s="10"/>
      <c r="B58" s="15"/>
      <c r="C58" s="10"/>
      <c r="D58" s="10"/>
      <c r="E58" s="10"/>
      <c r="F58" s="10"/>
      <c r="G58" s="10"/>
      <c r="H58" s="10"/>
      <c r="I58" s="10"/>
      <c r="J58" s="10"/>
      <c r="P58" s="27"/>
      <c r="Q58" s="27"/>
      <c r="R58" s="27"/>
      <c r="S58" s="27"/>
      <c r="T58" s="27"/>
    </row>
    <row r="59" spans="1:20" s="13" customFormat="1" ht="24" customHeight="1" x14ac:dyDescent="0.3">
      <c r="A59" s="10"/>
      <c r="B59" s="15"/>
      <c r="C59" s="10"/>
      <c r="D59" s="10"/>
      <c r="E59" s="10"/>
      <c r="F59" s="10"/>
      <c r="G59" s="10"/>
      <c r="H59" s="10"/>
      <c r="I59" s="10"/>
      <c r="J59" s="10"/>
      <c r="P59" s="27"/>
      <c r="Q59" s="27"/>
      <c r="R59" s="27"/>
      <c r="S59" s="27"/>
      <c r="T59" s="27"/>
    </row>
    <row r="60" spans="1:20" s="13" customFormat="1" ht="53.55" customHeight="1" x14ac:dyDescent="0.3">
      <c r="A60" s="10"/>
      <c r="B60" s="15"/>
      <c r="C60" s="10"/>
      <c r="D60" s="10"/>
      <c r="E60" s="10"/>
      <c r="F60" s="10"/>
      <c r="G60" s="10"/>
      <c r="H60" s="10"/>
      <c r="I60" s="10"/>
      <c r="J60" s="10"/>
      <c r="P60" s="27"/>
      <c r="Q60" s="27"/>
      <c r="R60" s="27"/>
      <c r="S60" s="27"/>
      <c r="T60" s="27"/>
    </row>
    <row r="61" spans="1:20" s="14" customFormat="1" ht="15.75" customHeight="1" x14ac:dyDescent="0.3">
      <c r="A61" s="10"/>
      <c r="B61" s="15"/>
      <c r="C61" s="10"/>
      <c r="D61" s="10"/>
      <c r="E61" s="10"/>
      <c r="F61" s="10"/>
      <c r="G61" s="10"/>
      <c r="H61" s="10"/>
      <c r="I61" s="10"/>
      <c r="J61" s="10"/>
      <c r="P61" s="28"/>
      <c r="Q61" s="28"/>
      <c r="R61" s="28"/>
      <c r="S61" s="28"/>
      <c r="T61" s="28"/>
    </row>
    <row r="62" spans="1:20" s="13" customFormat="1" ht="24" customHeight="1" x14ac:dyDescent="0.3">
      <c r="A62" s="10"/>
      <c r="B62" s="15"/>
      <c r="C62" s="10"/>
      <c r="D62" s="10"/>
      <c r="E62" s="10"/>
      <c r="F62" s="10"/>
      <c r="G62" s="10"/>
      <c r="H62" s="10"/>
      <c r="I62" s="10"/>
      <c r="J62" s="10"/>
      <c r="P62" s="27"/>
      <c r="Q62" s="27"/>
      <c r="R62" s="27"/>
      <c r="S62" s="27"/>
      <c r="T62" s="27"/>
    </row>
    <row r="63" spans="1:20" s="11" customFormat="1" ht="99" customHeight="1" x14ac:dyDescent="0.3">
      <c r="A63" s="10"/>
      <c r="B63" s="15"/>
      <c r="C63" s="10"/>
      <c r="D63" s="10"/>
      <c r="E63" s="10"/>
      <c r="F63" s="10"/>
      <c r="G63" s="10"/>
      <c r="H63" s="10"/>
      <c r="I63" s="10"/>
      <c r="J63" s="10"/>
      <c r="P63" s="24"/>
      <c r="Q63" s="24"/>
      <c r="R63" s="24"/>
      <c r="S63" s="24"/>
      <c r="T63" s="24"/>
    </row>
    <row r="64" spans="1:20" s="11" customFormat="1" ht="39.75" customHeight="1" x14ac:dyDescent="0.3">
      <c r="A64" s="10"/>
      <c r="B64" s="15"/>
      <c r="C64" s="10"/>
      <c r="D64" s="10"/>
      <c r="E64" s="10"/>
      <c r="F64" s="10"/>
      <c r="G64" s="10"/>
      <c r="H64" s="10"/>
      <c r="I64" s="10"/>
      <c r="J64" s="10"/>
      <c r="P64" s="24"/>
      <c r="Q64" s="24"/>
      <c r="R64" s="24"/>
      <c r="S64" s="24"/>
      <c r="T64" s="24"/>
    </row>
    <row r="65" spans="1:20" s="11" customFormat="1" ht="309.75" customHeight="1" x14ac:dyDescent="0.3">
      <c r="A65" s="10"/>
      <c r="B65" s="15"/>
      <c r="C65" s="10"/>
      <c r="D65" s="10"/>
      <c r="E65" s="10"/>
      <c r="F65" s="10"/>
      <c r="G65" s="10"/>
      <c r="H65" s="10"/>
      <c r="I65" s="10"/>
      <c r="J65" s="10"/>
      <c r="P65" s="24"/>
      <c r="Q65" s="24"/>
      <c r="R65" s="24"/>
      <c r="S65" s="24"/>
      <c r="T65" s="24"/>
    </row>
    <row r="66" spans="1:20" s="11" customFormat="1" ht="127.5" customHeight="1" x14ac:dyDescent="0.3">
      <c r="A66" s="10"/>
      <c r="B66" s="15"/>
      <c r="C66" s="10"/>
      <c r="D66" s="10"/>
      <c r="E66" s="10"/>
      <c r="F66" s="10"/>
      <c r="G66" s="10"/>
      <c r="H66" s="10"/>
      <c r="I66" s="10"/>
      <c r="J66" s="10"/>
      <c r="P66" s="24"/>
      <c r="Q66" s="24"/>
      <c r="R66" s="24"/>
      <c r="S66" s="24"/>
      <c r="T66" s="24"/>
    </row>
    <row r="67" spans="1:20" s="11" customFormat="1" ht="99" customHeight="1" x14ac:dyDescent="0.3">
      <c r="A67" s="10"/>
      <c r="B67" s="15"/>
      <c r="C67" s="10"/>
      <c r="D67" s="10"/>
      <c r="E67" s="10"/>
      <c r="F67" s="10"/>
      <c r="G67" s="10"/>
      <c r="H67" s="10"/>
      <c r="I67" s="10"/>
      <c r="J67" s="10"/>
      <c r="P67" s="24"/>
      <c r="Q67" s="24"/>
      <c r="R67" s="24"/>
      <c r="S67" s="24"/>
      <c r="T67" s="24"/>
    </row>
    <row r="68" spans="1:20" s="11" customFormat="1" ht="104.55" customHeight="1" x14ac:dyDescent="0.3">
      <c r="A68" s="10"/>
      <c r="B68" s="15"/>
      <c r="C68" s="10"/>
      <c r="D68" s="10"/>
      <c r="E68" s="10"/>
      <c r="F68" s="10"/>
      <c r="G68" s="10"/>
      <c r="H68" s="10"/>
      <c r="I68" s="10"/>
      <c r="J68" s="10"/>
      <c r="P68" s="24"/>
      <c r="Q68" s="24"/>
      <c r="R68" s="24"/>
      <c r="S68" s="24"/>
      <c r="T68" s="24"/>
    </row>
    <row r="69" spans="1:20" s="11" customFormat="1" ht="27" customHeight="1" x14ac:dyDescent="0.3">
      <c r="A69" s="10"/>
      <c r="B69" s="15"/>
      <c r="C69" s="10"/>
      <c r="D69" s="10"/>
      <c r="E69" s="10"/>
      <c r="F69" s="10"/>
      <c r="G69" s="10"/>
      <c r="H69" s="10"/>
      <c r="I69" s="10"/>
      <c r="J69" s="10"/>
      <c r="P69" s="24"/>
      <c r="Q69" s="24"/>
      <c r="R69" s="24"/>
      <c r="S69" s="24"/>
      <c r="T69" s="24"/>
    </row>
    <row r="70" spans="1:20" ht="15" customHeight="1" x14ac:dyDescent="0.3"/>
  </sheetData>
  <mergeCells count="35">
    <mergeCell ref="A4:E5"/>
    <mergeCell ref="F5:J5"/>
    <mergeCell ref="K5:O5"/>
    <mergeCell ref="P5:T5"/>
    <mergeCell ref="A22:CL22"/>
    <mergeCell ref="AO5:AS5"/>
    <mergeCell ref="AT5:AX5"/>
    <mergeCell ref="AY5:BC5"/>
    <mergeCell ref="BD5:BH5"/>
    <mergeCell ref="U5:Y5"/>
    <mergeCell ref="Z5:AD5"/>
    <mergeCell ref="AE5:AI5"/>
    <mergeCell ref="AJ5:AN5"/>
    <mergeCell ref="CH5:CL5"/>
    <mergeCell ref="CM5:CQ5"/>
    <mergeCell ref="CR5:CV5"/>
    <mergeCell ref="BI5:BM5"/>
    <mergeCell ref="BN5:BR5"/>
    <mergeCell ref="BS5:BW5"/>
    <mergeCell ref="DL5:DP5"/>
    <mergeCell ref="A1:DV1"/>
    <mergeCell ref="A2:DV2"/>
    <mergeCell ref="A3:DV3"/>
    <mergeCell ref="F4:DV4"/>
    <mergeCell ref="DQ5:DQ6"/>
    <mergeCell ref="DR5:DR6"/>
    <mergeCell ref="DS5:DS6"/>
    <mergeCell ref="DT5:DT6"/>
    <mergeCell ref="DU5:DU6"/>
    <mergeCell ref="DV5:DV6"/>
    <mergeCell ref="CW5:DA5"/>
    <mergeCell ref="DB5:DF5"/>
    <mergeCell ref="DG5:DK5"/>
    <mergeCell ref="BX5:CB5"/>
    <mergeCell ref="CC5:CG5"/>
  </mergeCells>
  <phoneticPr fontId="7" type="noConversion"/>
  <pageMargins left="0.23622047244094491" right="0.23622047244094491" top="2.7165354330708662" bottom="0.74803149606299213" header="0.31496062992125984" footer="0.31496062992125984"/>
  <pageSetup paperSize="8" scale="2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64ABA9-6C8D-224D-8000-B30ADABCA9CD}">
  <dimension ref="J10:J38"/>
  <sheetViews>
    <sheetView topLeftCell="A3" workbookViewId="0">
      <selection activeCell="J10" sqref="J10:J38"/>
    </sheetView>
  </sheetViews>
  <sheetFormatPr baseColWidth="10" defaultRowHeight="14.4" x14ac:dyDescent="0.3"/>
  <cols>
    <col min="10" max="10" width="14.109375" customWidth="1"/>
  </cols>
  <sheetData>
    <row r="10" spans="10:10" ht="15" thickBot="1" x14ac:dyDescent="0.35">
      <c r="J10" s="30" t="e">
        <f>(#REF!+#REF!+#REF!)/3</f>
        <v>#REF!</v>
      </c>
    </row>
    <row r="11" spans="10:10" ht="15" thickBot="1" x14ac:dyDescent="0.35">
      <c r="J11" s="30" t="e">
        <f>(#REF!+#REF!+#REF!)/3</f>
        <v>#REF!</v>
      </c>
    </row>
    <row r="12" spans="10:10" ht="15" thickBot="1" x14ac:dyDescent="0.35">
      <c r="J12" s="30" t="e">
        <f>(#REF!+#REF!+#REF!)/3</f>
        <v>#REF!</v>
      </c>
    </row>
    <row r="13" spans="10:10" ht="15" thickBot="1" x14ac:dyDescent="0.35">
      <c r="J13" s="30" t="e">
        <f>(#REF!+#REF!+#REF!)/3</f>
        <v>#REF!</v>
      </c>
    </row>
    <row r="14" spans="10:10" ht="15" thickBot="1" x14ac:dyDescent="0.35">
      <c r="J14" s="30" t="e">
        <f>(#REF!+#REF!+#REF!)/3</f>
        <v>#REF!</v>
      </c>
    </row>
    <row r="15" spans="10:10" ht="15" thickBot="1" x14ac:dyDescent="0.35">
      <c r="J15" s="30" t="e">
        <f>(#REF!+#REF!+#REF!)/3</f>
        <v>#REF!</v>
      </c>
    </row>
    <row r="16" spans="10:10" ht="15" thickBot="1" x14ac:dyDescent="0.35">
      <c r="J16" s="30" t="e">
        <f>(#REF!+#REF!+#REF!)/3</f>
        <v>#REF!</v>
      </c>
    </row>
    <row r="17" spans="10:10" ht="15" thickBot="1" x14ac:dyDescent="0.35">
      <c r="J17" s="30" t="e">
        <f>(#REF!+#REF!+#REF!+#REF!)/4</f>
        <v>#REF!</v>
      </c>
    </row>
    <row r="18" spans="10:10" ht="15" thickBot="1" x14ac:dyDescent="0.35">
      <c r="J18" s="30" t="e">
        <f>(#REF!+#REF!+#REF!)/3</f>
        <v>#REF!</v>
      </c>
    </row>
    <row r="19" spans="10:10" ht="15" thickBot="1" x14ac:dyDescent="0.35">
      <c r="J19" s="30" t="e">
        <f>(#REF!+#REF!)/2</f>
        <v>#REF!</v>
      </c>
    </row>
    <row r="20" spans="10:10" ht="15" thickBot="1" x14ac:dyDescent="0.35">
      <c r="J20" s="30" t="e">
        <f>(#REF!+#REF!+#REF!)/3</f>
        <v>#REF!</v>
      </c>
    </row>
    <row r="21" spans="10:10" ht="15" thickBot="1" x14ac:dyDescent="0.35">
      <c r="J21" s="30" t="e">
        <f>(#REF!+#REF!+#REF!)/3</f>
        <v>#REF!</v>
      </c>
    </row>
    <row r="22" spans="10:10" ht="15" thickBot="1" x14ac:dyDescent="0.35">
      <c r="J22" s="30" t="e">
        <f>(#REF!+#REF!+E22)/3</f>
        <v>#REF!</v>
      </c>
    </row>
    <row r="23" spans="10:10" ht="15" thickBot="1" x14ac:dyDescent="0.35">
      <c r="J23" s="30" t="e">
        <f>(#REF!+#REF!+E23)/3</f>
        <v>#REF!</v>
      </c>
    </row>
    <row r="24" spans="10:10" ht="15" thickBot="1" x14ac:dyDescent="0.35">
      <c r="J24" s="30" t="e">
        <f>(#REF!+#REF!+#REF!)/3</f>
        <v>#REF!</v>
      </c>
    </row>
    <row r="25" spans="10:10" ht="15" thickBot="1" x14ac:dyDescent="0.35">
      <c r="J25" s="30" t="e">
        <f>(#REF!+#REF!+#REF!)/3</f>
        <v>#REF!</v>
      </c>
    </row>
    <row r="26" spans="10:10" ht="15" thickBot="1" x14ac:dyDescent="0.35">
      <c r="J26" s="30" t="e">
        <f>(#REF!+#REF!+#REF!)/3</f>
        <v>#REF!</v>
      </c>
    </row>
    <row r="27" spans="10:10" ht="15" thickBot="1" x14ac:dyDescent="0.35">
      <c r="J27" s="30" t="e">
        <f>(#REF!+#REF!+#REF!)/3</f>
        <v>#REF!</v>
      </c>
    </row>
    <row r="28" spans="10:10" ht="15" thickBot="1" x14ac:dyDescent="0.35">
      <c r="J28" s="30" t="e">
        <f>(#REF!+#REF!+#REF!)/3</f>
        <v>#REF!</v>
      </c>
    </row>
    <row r="29" spans="10:10" ht="15" thickBot="1" x14ac:dyDescent="0.35">
      <c r="J29" s="30" t="e">
        <f>(#REF!+#REF!+#REF!)/3</f>
        <v>#REF!</v>
      </c>
    </row>
    <row r="30" spans="10:10" ht="15" thickBot="1" x14ac:dyDescent="0.35">
      <c r="J30" s="30" t="e">
        <f>(#REF!+#REF!)/2</f>
        <v>#REF!</v>
      </c>
    </row>
    <row r="31" spans="10:10" ht="15" thickBot="1" x14ac:dyDescent="0.35">
      <c r="J31" s="30" t="e">
        <f>(#REF!+#REF!+#REF!)/3</f>
        <v>#REF!</v>
      </c>
    </row>
    <row r="32" spans="10:10" ht="15" thickBot="1" x14ac:dyDescent="0.35">
      <c r="J32" s="30" t="e">
        <f>(#REF!+#REF!+#REF!)/3</f>
        <v>#REF!</v>
      </c>
    </row>
    <row r="33" spans="10:10" ht="15" thickBot="1" x14ac:dyDescent="0.35">
      <c r="J33" s="30" t="e">
        <f>(#REF!+#REF!+#REF!)/3</f>
        <v>#REF!</v>
      </c>
    </row>
    <row r="34" spans="10:10" ht="15" thickBot="1" x14ac:dyDescent="0.35">
      <c r="J34" s="30" t="e">
        <f>(#REF!+#REF!+#REF!)/3</f>
        <v>#REF!</v>
      </c>
    </row>
    <row r="35" spans="10:10" ht="15" thickBot="1" x14ac:dyDescent="0.35">
      <c r="J35" s="30" t="e">
        <f>(#REF!+#REF!+#REF!)/3</f>
        <v>#REF!</v>
      </c>
    </row>
    <row r="36" spans="10:10" x14ac:dyDescent="0.3">
      <c r="J36" s="32" t="e">
        <f>(#REF!+#REF!+#REF!)/3</f>
        <v>#REF!</v>
      </c>
    </row>
    <row r="37" spans="10:10" x14ac:dyDescent="0.3">
      <c r="J37" s="33"/>
    </row>
    <row r="38" spans="10:10" x14ac:dyDescent="0.3">
      <c r="J38" s="3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CODIGOS UNSPSC</vt:lpstr>
      <vt:lpstr>ESPECIFICACIONES TÉCNICAS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Juan Camilo Cruz Cruz</cp:lastModifiedBy>
  <cp:lastPrinted>2024-06-19T17:31:44Z</cp:lastPrinted>
  <dcterms:created xsi:type="dcterms:W3CDTF">2023-04-17T02:22:11Z</dcterms:created>
  <dcterms:modified xsi:type="dcterms:W3CDTF">2026-06-10T01:00:39Z</dcterms:modified>
</cp:coreProperties>
</file>