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nas1\Alcaldia\228-SS\22830-S-EjCont\U-EjecuContrt\Homes\43570609\Procesos INTERVENTORIA\EQUIPOS AUDIOVISUALES\2025\4600105468 lote 2\"/>
    </mc:Choice>
  </mc:AlternateContent>
  <bookViews>
    <workbookView xWindow="0" yWindow="0" windowWidth="28800" windowHeight="11415"/>
  </bookViews>
  <sheets>
    <sheet name="CRONOGRAMA" sheetId="5" r:id="rId1"/>
    <sheet name="Catalogo" sheetId="1" r:id="rId2"/>
    <sheet name="Elementos_Entregados" sheetId="2" r:id="rId3"/>
    <sheet name="KPI_Dashboard" sheetId="3" r:id="rId4"/>
    <sheet name="Dashboard" sheetId="4" r:id="rId5"/>
    <sheet name="META DATA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0" i="5" l="1"/>
  <c r="I29" i="5"/>
  <c r="X10" i="5"/>
  <c r="X11" i="5"/>
  <c r="X12" i="5"/>
  <c r="X13" i="5"/>
  <c r="X14" i="5"/>
  <c r="X15" i="5"/>
  <c r="X16" i="5"/>
  <c r="X17" i="5"/>
  <c r="X18" i="5"/>
  <c r="X19" i="5"/>
  <c r="X20" i="5"/>
  <c r="X21" i="5"/>
  <c r="X23" i="5"/>
  <c r="X24" i="5"/>
  <c r="X25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X22" i="5" s="1"/>
  <c r="V23" i="5"/>
  <c r="V24" i="5"/>
  <c r="V25" i="5"/>
  <c r="U10" i="5"/>
  <c r="U11" i="5"/>
  <c r="U12" i="5"/>
  <c r="U13" i="5"/>
  <c r="U14" i="5"/>
  <c r="U15" i="5"/>
  <c r="U16" i="5"/>
  <c r="U17" i="5"/>
  <c r="U18" i="5"/>
  <c r="U19" i="5"/>
  <c r="U20" i="5"/>
  <c r="U21" i="5"/>
  <c r="U22" i="5"/>
  <c r="U23" i="5"/>
  <c r="U24" i="5"/>
  <c r="U25" i="5"/>
  <c r="V9" i="5" l="1"/>
  <c r="U9" i="5"/>
  <c r="X9" i="5" l="1"/>
  <c r="B3" i="4" l="1"/>
  <c r="B12" i="4" s="1"/>
  <c r="B2" i="4"/>
  <c r="D4" i="3"/>
  <c r="D3" i="3"/>
  <c r="D2" i="3"/>
  <c r="D2" i="4" l="1"/>
  <c r="B4" i="4" s="1"/>
  <c r="B13" i="4"/>
  <c r="B7" i="4"/>
  <c r="B8" i="4" s="1"/>
</calcChain>
</file>

<file path=xl/sharedStrings.xml><?xml version="1.0" encoding="utf-8"?>
<sst xmlns="http://schemas.openxmlformats.org/spreadsheetml/2006/main" count="389" uniqueCount="135">
  <si>
    <t>Equipo</t>
  </si>
  <si>
    <t>Cantidad_Contratada</t>
  </si>
  <si>
    <t>UM</t>
  </si>
  <si>
    <t>Categoria</t>
  </si>
  <si>
    <t>Unidad</t>
  </si>
  <si>
    <t>Fecha_Entrega</t>
  </si>
  <si>
    <t>Cantidad_Entregada</t>
  </si>
  <si>
    <t>Ciudad</t>
  </si>
  <si>
    <t>Supervisor</t>
  </si>
  <si>
    <t>KPI</t>
  </si>
  <si>
    <t>Definicion</t>
  </si>
  <si>
    <t>Meta</t>
  </si>
  <si>
    <t>Valor_Actual</t>
  </si>
  <si>
    <t>Fuente</t>
  </si>
  <si>
    <t>Frecuencia</t>
  </si>
  <si>
    <t>Responsable</t>
  </si>
  <si>
    <t>Comentario</t>
  </si>
  <si>
    <t>% de unidades entregadas</t>
  </si>
  <si>
    <t>Unidades entregadas / Unidades contratadas</t>
  </si>
  <si>
    <t>100%</t>
  </si>
  <si>
    <t>Catalogo/Entregados</t>
  </si>
  <si>
    <t>Semanal</t>
  </si>
  <si>
    <t>Licitaciones</t>
  </si>
  <si>
    <t>Unidades contratadas</t>
  </si>
  <si>
    <t>Suma total de Cantidad_Contratada</t>
  </si>
  <si>
    <t>N/A</t>
  </si>
  <si>
    <t>Catalogo</t>
  </si>
  <si>
    <t>Mensual</t>
  </si>
  <si>
    <t>Unidades entregadas</t>
  </si>
  <si>
    <t>Suma total de Cantidad_Entregada</t>
  </si>
  <si>
    <t>Elementos_Entregados</t>
  </si>
  <si>
    <t>Indicador</t>
  </si>
  <si>
    <t>Valor</t>
  </si>
  <si>
    <t>Contratado</t>
  </si>
  <si>
    <t>Entregado</t>
  </si>
  <si>
    <t>% Entrega</t>
  </si>
  <si>
    <t>Entregado (%)</t>
  </si>
  <si>
    <t>Pendiente (%)</t>
  </si>
  <si>
    <t>Entregado (unidades)</t>
  </si>
  <si>
    <t>Pendiente (unidades)</t>
  </si>
  <si>
    <t>Aire acondicionado</t>
  </si>
  <si>
    <t>Aspiradora</t>
  </si>
  <si>
    <t>Cafetera</t>
  </si>
  <si>
    <t>Calentador de agua</t>
  </si>
  <si>
    <t>Dispensador de agua (garrafón)</t>
  </si>
  <si>
    <t>Dispensador de agua red hidráulica</t>
  </si>
  <si>
    <t>Greca 30 litros</t>
  </si>
  <si>
    <t>Greca 120 litros</t>
  </si>
  <si>
    <t>Lavadora-secadora</t>
  </si>
  <si>
    <t>Licuadora</t>
  </si>
  <si>
    <t>Microondas</t>
  </si>
  <si>
    <t>Nevera 263 litros</t>
  </si>
  <si>
    <t>Nevera 334 litros</t>
  </si>
  <si>
    <t>Minibar</t>
  </si>
  <si>
    <t>Olla arrocera</t>
  </si>
  <si>
    <t>Sanduchera</t>
  </si>
  <si>
    <t>Soporte de piso para TV</t>
  </si>
  <si>
    <t>Televisor</t>
  </si>
  <si>
    <t>Ventilador de torre</t>
  </si>
  <si>
    <t>Climatización</t>
  </si>
  <si>
    <t>Limpieza</t>
  </si>
  <si>
    <t>Cocina</t>
  </si>
  <si>
    <t>General</t>
  </si>
  <si>
    <t>Agua</t>
  </si>
  <si>
    <t>Audio/Video</t>
  </si>
  <si>
    <t>Medellin</t>
  </si>
  <si>
    <t>Observaciones</t>
  </si>
  <si>
    <t>DATA</t>
  </si>
  <si>
    <t>X</t>
  </si>
  <si>
    <t>PROGRAMADO</t>
  </si>
  <si>
    <t>✓</t>
  </si>
  <si>
    <t>EJECUTADO</t>
  </si>
  <si>
    <t>-</t>
  </si>
  <si>
    <t>CANCELADO</t>
  </si>
  <si>
    <t>FASE 1 IMPLEMENTACIÓN</t>
  </si>
  <si>
    <t>FASE DOS (2); EJECUCIÓN</t>
  </si>
  <si>
    <t>ACTIVIDAD</t>
  </si>
  <si>
    <t>RESPONSABLE</t>
  </si>
  <si>
    <t>CONSOLIDADO</t>
  </si>
  <si>
    <t>DICIEMBRE</t>
  </si>
  <si>
    <t>SEPTIEMBRE</t>
  </si>
  <si>
    <t>P</t>
  </si>
  <si>
    <t>E</t>
  </si>
  <si>
    <t>FECHA</t>
  </si>
  <si>
    <t xml:space="preserve">E </t>
  </si>
  <si>
    <t xml:space="preserve">META </t>
  </si>
  <si>
    <t>% CUMPLIMIENTO</t>
  </si>
  <si>
    <t>RESULTADO MÍNIMO ESPERADO</t>
  </si>
  <si>
    <t>*AP</t>
  </si>
  <si>
    <t>*AE</t>
  </si>
  <si>
    <t>CONTRATO FIRMADO</t>
  </si>
  <si>
    <t>ENTIDAD + LICCONT</t>
  </si>
  <si>
    <t>LICCONT</t>
  </si>
  <si>
    <t>PROCESO ENTREGA ELEMENTOS</t>
  </si>
  <si>
    <t>Campo</t>
  </si>
  <si>
    <t>Contrato</t>
  </si>
  <si>
    <t>4600105468 de 2025</t>
  </si>
  <si>
    <t>Entidad</t>
  </si>
  <si>
    <t>Distrito Especial de Ciencia, Tecnología e Innovación de Medellín</t>
  </si>
  <si>
    <t>Delegado</t>
  </si>
  <si>
    <t>Beatriz Helena Gómez Arango</t>
  </si>
  <si>
    <t>Duración</t>
  </si>
  <si>
    <t>3 meses</t>
  </si>
  <si>
    <t>Valor Total</t>
  </si>
  <si>
    <t>Forma de pago</t>
  </si>
  <si>
    <t>Pagos parciales mes vencido, conforme a entregas, previa factura y recibo a satisfacción</t>
  </si>
  <si>
    <t>Garantías (cumplimiento)</t>
  </si>
  <si>
    <t>10% por 6 meses</t>
  </si>
  <si>
    <t>Garantías (salarios/prestaciones)</t>
  </si>
  <si>
    <t>5% por 3 años</t>
  </si>
  <si>
    <t>Garantías (calidad y funcionamiento)</t>
  </si>
  <si>
    <t>(Por designar según PASI)</t>
  </si>
  <si>
    <t>Secop II</t>
  </si>
  <si>
    <t>Ejecución, facturación y documentos</t>
  </si>
  <si>
    <t>CRONOGRAMA ENTREGA : Distrito Especial de Ciencia, Tecnología e Innovación de Medellín</t>
  </si>
  <si>
    <t>OBJETIVO: ENTREGA SUMINISTRO CONTRATO 4600105468 de 2025 Distrito Especial de Ciencia, Tecnología e Innovación de Medellín</t>
  </si>
  <si>
    <t xml:space="preserve">META: 100% de los suministros entregados
</t>
  </si>
  <si>
    <t xml:space="preserve">ALISTAMIENTO ELEMENTOS </t>
  </si>
  <si>
    <t>PROGRAMACION LOGISTICA Y FECHAS DE ENTREGA</t>
  </si>
  <si>
    <t xml:space="preserve">PAGO DE IMPUESTO DE TIMBRE </t>
  </si>
  <si>
    <t xml:space="preserve">OTORGAMIENTO DE GARANTIAS </t>
  </si>
  <si>
    <t>Calentador agua acumulación eléctrico</t>
  </si>
  <si>
    <t>OCTUBRE</t>
  </si>
  <si>
    <t>NOVIEMBRE</t>
  </si>
  <si>
    <t>ACTA DE INICIO Y PLAN DE GESTION DEL CONTRATO</t>
  </si>
  <si>
    <t>CONSOLIDACION DOCUMENTAL (MANIFIESTOS, GARANTIAS ENTRE OTROS).</t>
  </si>
  <si>
    <t xml:space="preserve">ENTREGA DE ELEMENTOS </t>
  </si>
  <si>
    <t>MODIFICACION CONTRATO - AMPLIACION 1</t>
  </si>
  <si>
    <t>MODIFICACION CONTRATO - ADICION 1</t>
  </si>
  <si>
    <t xml:space="preserve">CUENTA DE COBRO </t>
  </si>
  <si>
    <t>TOTAL</t>
  </si>
  <si>
    <t>%</t>
  </si>
  <si>
    <t>Yaneth Herlene Melo Yepes</t>
  </si>
  <si>
    <t>Ninguna</t>
  </si>
  <si>
    <t>$918.135.181,00 COP (incluido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</si>
</sst>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 tint="4.9989318521683403E-2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0"/>
      <name val="Arial"/>
      <family val="2"/>
    </font>
    <font>
      <b/>
      <sz val="20"/>
      <color theme="1"/>
      <name val="Calibri"/>
      <family val="2"/>
      <scheme val="minor"/>
    </font>
    <font>
      <b/>
      <sz val="9"/>
      <color indexed="9"/>
      <name val="Calibri"/>
      <family val="2"/>
      <scheme val="minor"/>
    </font>
    <font>
      <b/>
      <u/>
      <sz val="10"/>
      <color indexed="9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</fills>
  <borders count="23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0" fontId="2" fillId="0" borderId="0"/>
    <xf numFmtId="0" fontId="9" fillId="0" borderId="0"/>
    <xf numFmtId="0" fontId="9" fillId="0" borderId="0"/>
    <xf numFmtId="9" fontId="2" fillId="0" borderId="0" applyFont="0" applyFill="0" applyBorder="0" applyAlignment="0" applyProtection="0"/>
  </cellStyleXfs>
  <cellXfs count="66">
    <xf numFmtId="0" fontId="0" fillId="0" borderId="0" xfId="0"/>
    <xf numFmtId="9" fontId="0" fillId="0" borderId="0" xfId="0" applyNumberFormat="1"/>
    <xf numFmtId="9" fontId="1" fillId="0" borderId="0" xfId="0" applyNumberFormat="1" applyFont="1"/>
    <xf numFmtId="0" fontId="2" fillId="0" borderId="0" xfId="2" applyAlignment="1">
      <alignment horizontal="center" vertical="center"/>
    </xf>
    <xf numFmtId="0" fontId="2" fillId="0" borderId="0" xfId="2"/>
    <xf numFmtId="0" fontId="6" fillId="3" borderId="7" xfId="2" applyFont="1" applyFill="1" applyBorder="1" applyAlignment="1">
      <alignment horizontal="center" vertical="center"/>
    </xf>
    <xf numFmtId="0" fontId="8" fillId="4" borderId="7" xfId="2" applyFont="1" applyFill="1" applyBorder="1" applyAlignment="1">
      <alignment horizontal="center" vertical="center"/>
    </xf>
    <xf numFmtId="0" fontId="8" fillId="5" borderId="7" xfId="2" applyFont="1" applyFill="1" applyBorder="1" applyAlignment="1">
      <alignment horizontal="center" vertical="center"/>
    </xf>
    <xf numFmtId="0" fontId="2" fillId="0" borderId="11" xfId="2" applyBorder="1" applyAlignment="1">
      <alignment horizontal="center" vertical="center"/>
    </xf>
    <xf numFmtId="0" fontId="2" fillId="0" borderId="0" xfId="2" applyAlignment="1">
      <alignment horizontal="left"/>
    </xf>
    <xf numFmtId="0" fontId="2" fillId="0" borderId="0" xfId="2" applyAlignment="1">
      <alignment horizontal="left" vertical="center"/>
    </xf>
    <xf numFmtId="0" fontId="2" fillId="0" borderId="0" xfId="2" applyAlignment="1">
      <alignment vertical="center"/>
    </xf>
    <xf numFmtId="0" fontId="8" fillId="8" borderId="4" xfId="3" applyFont="1" applyFill="1" applyBorder="1" applyAlignment="1">
      <alignment horizontal="center" vertical="center"/>
    </xf>
    <xf numFmtId="0" fontId="8" fillId="8" borderId="4" xfId="3" applyFont="1" applyFill="1" applyBorder="1" applyAlignment="1">
      <alignment horizontal="center" vertical="center" textRotation="90"/>
    </xf>
    <xf numFmtId="0" fontId="12" fillId="7" borderId="4" xfId="4" applyFont="1" applyFill="1" applyBorder="1" applyAlignment="1">
      <alignment horizontal="center" vertical="center" wrapText="1"/>
    </xf>
    <xf numFmtId="0" fontId="11" fillId="7" borderId="4" xfId="4" applyFont="1" applyFill="1" applyBorder="1" applyAlignment="1">
      <alignment horizontal="center" vertical="center" wrapText="1"/>
    </xf>
    <xf numFmtId="16" fontId="13" fillId="0" borderId="14" xfId="2" applyNumberFormat="1" applyFont="1" applyBorder="1" applyAlignment="1">
      <alignment horizontal="center" vertical="center" wrapText="1"/>
    </xf>
    <xf numFmtId="1" fontId="2" fillId="0" borderId="14" xfId="2" applyNumberFormat="1" applyBorder="1" applyAlignment="1">
      <alignment horizontal="center" vertical="center"/>
    </xf>
    <xf numFmtId="0" fontId="2" fillId="0" borderId="14" xfId="2" applyBorder="1" applyAlignment="1">
      <alignment horizontal="center" vertical="center"/>
    </xf>
    <xf numFmtId="9" fontId="2" fillId="0" borderId="14" xfId="5" applyFont="1" applyBorder="1" applyAlignment="1">
      <alignment horizontal="center" vertical="center"/>
    </xf>
    <xf numFmtId="9" fontId="14" fillId="0" borderId="15" xfId="2" applyNumberFormat="1" applyFont="1" applyBorder="1" applyAlignment="1">
      <alignment horizontal="center" vertical="center"/>
    </xf>
    <xf numFmtId="0" fontId="16" fillId="7" borderId="7" xfId="0" applyFont="1" applyFill="1" applyBorder="1" applyAlignment="1">
      <alignment horizontal="center" vertical="center" wrapText="1"/>
    </xf>
    <xf numFmtId="15" fontId="17" fillId="0" borderId="7" xfId="0" applyNumberFormat="1" applyFont="1" applyBorder="1" applyAlignment="1" applyProtection="1">
      <alignment horizontal="center" vertical="center" wrapText="1"/>
      <protection locked="0"/>
    </xf>
    <xf numFmtId="0" fontId="4" fillId="0" borderId="7" xfId="2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9" fontId="4" fillId="0" borderId="7" xfId="1" applyFont="1" applyFill="1" applyBorder="1" applyAlignment="1">
      <alignment horizontal="center" vertical="center"/>
    </xf>
    <xf numFmtId="9" fontId="4" fillId="0" borderId="7" xfId="2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4" fillId="0" borderId="7" xfId="3" applyFont="1" applyBorder="1" applyAlignment="1">
      <alignment horizontal="left" vertical="center" wrapText="1"/>
    </xf>
    <xf numFmtId="0" fontId="8" fillId="8" borderId="2" xfId="3" applyFont="1" applyFill="1" applyBorder="1" applyAlignment="1">
      <alignment horizontal="center" vertical="center"/>
    </xf>
    <xf numFmtId="0" fontId="16" fillId="7" borderId="16" xfId="0" applyFont="1" applyFill="1" applyBorder="1" applyAlignment="1">
      <alignment horizontal="center" vertical="center" wrapText="1"/>
    </xf>
    <xf numFmtId="0" fontId="16" fillId="7" borderId="17" xfId="0" applyFont="1" applyFill="1" applyBorder="1" applyAlignment="1">
      <alignment horizontal="center" vertical="center" wrapText="1"/>
    </xf>
    <xf numFmtId="0" fontId="16" fillId="7" borderId="18" xfId="0" applyFont="1" applyFill="1" applyBorder="1" applyAlignment="1">
      <alignment horizontal="center" vertical="center" wrapText="1"/>
    </xf>
    <xf numFmtId="0" fontId="16" fillId="7" borderId="19" xfId="0" applyFont="1" applyFill="1" applyBorder="1" applyAlignment="1">
      <alignment horizontal="center" vertical="center" wrapText="1"/>
    </xf>
    <xf numFmtId="0" fontId="16" fillId="7" borderId="20" xfId="0" applyFont="1" applyFill="1" applyBorder="1" applyAlignment="1">
      <alignment horizontal="center" vertical="center" wrapText="1"/>
    </xf>
    <xf numFmtId="0" fontId="16" fillId="7" borderId="9" xfId="0" applyFont="1" applyFill="1" applyBorder="1" applyAlignment="1">
      <alignment horizontal="center" vertical="center" wrapText="1"/>
    </xf>
    <xf numFmtId="0" fontId="16" fillId="7" borderId="10" xfId="0" applyFont="1" applyFill="1" applyBorder="1" applyAlignment="1">
      <alignment horizontal="center" vertical="center" wrapText="1"/>
    </xf>
    <xf numFmtId="0" fontId="16" fillId="7" borderId="21" xfId="0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4" fillId="0" borderId="6" xfId="2" applyFont="1" applyBorder="1" applyAlignment="1">
      <alignment horizontal="left" vertical="top" wrapText="1"/>
    </xf>
    <xf numFmtId="0" fontId="4" fillId="0" borderId="0" xfId="2" applyFont="1" applyAlignment="1">
      <alignment horizontal="left" vertical="top" wrapText="1"/>
    </xf>
    <xf numFmtId="0" fontId="4" fillId="0" borderId="7" xfId="2" applyFont="1" applyBorder="1" applyAlignment="1">
      <alignment horizontal="center" vertical="center" textRotation="90"/>
    </xf>
    <xf numFmtId="0" fontId="7" fillId="0" borderId="7" xfId="2" applyFont="1" applyBorder="1" applyAlignment="1">
      <alignment horizontal="left" vertical="center"/>
    </xf>
    <xf numFmtId="0" fontId="4" fillId="0" borderId="9" xfId="2" applyFont="1" applyBorder="1" applyAlignment="1">
      <alignment horizontal="left" vertical="top" wrapText="1"/>
    </xf>
    <xf numFmtId="0" fontId="4" fillId="0" borderId="10" xfId="2" applyFont="1" applyBorder="1" applyAlignment="1">
      <alignment horizontal="left" vertical="top"/>
    </xf>
    <xf numFmtId="0" fontId="2" fillId="0" borderId="7" xfId="2" applyBorder="1" applyAlignment="1">
      <alignment horizontal="center"/>
    </xf>
    <xf numFmtId="0" fontId="4" fillId="6" borderId="8" xfId="2" applyFont="1" applyFill="1" applyBorder="1" applyAlignment="1">
      <alignment horizontal="center" vertical="center"/>
    </xf>
    <xf numFmtId="0" fontId="3" fillId="7" borderId="12" xfId="2" applyFont="1" applyFill="1" applyBorder="1" applyAlignment="1">
      <alignment horizontal="center" vertical="center"/>
    </xf>
    <xf numFmtId="0" fontId="10" fillId="6" borderId="8" xfId="3" applyFont="1" applyFill="1" applyBorder="1" applyAlignment="1">
      <alignment horizontal="center" vertical="center" wrapText="1"/>
    </xf>
    <xf numFmtId="0" fontId="10" fillId="6" borderId="22" xfId="3" applyFont="1" applyFill="1" applyBorder="1" applyAlignment="1">
      <alignment horizontal="center" vertical="center" wrapText="1"/>
    </xf>
    <xf numFmtId="0" fontId="11" fillId="7" borderId="3" xfId="4" applyFont="1" applyFill="1" applyBorder="1" applyAlignment="1">
      <alignment horizontal="center" vertical="center" wrapText="1"/>
    </xf>
    <xf numFmtId="0" fontId="11" fillId="7" borderId="13" xfId="4" applyFont="1" applyFill="1" applyBorder="1" applyAlignment="1">
      <alignment horizontal="center" vertical="center" wrapText="1"/>
    </xf>
    <xf numFmtId="0" fontId="11" fillId="7" borderId="1" xfId="4" applyFont="1" applyFill="1" applyBorder="1" applyAlignment="1">
      <alignment horizontal="center" vertical="center" wrapText="1"/>
    </xf>
    <xf numFmtId="0" fontId="11" fillId="7" borderId="2" xfId="4" applyFont="1" applyFill="1" applyBorder="1" applyAlignment="1">
      <alignment horizontal="center" vertical="center" wrapText="1"/>
    </xf>
    <xf numFmtId="17" fontId="8" fillId="8" borderId="2" xfId="3" applyNumberFormat="1" applyFont="1" applyFill="1" applyBorder="1" applyAlignment="1">
      <alignment horizontal="center" vertical="center"/>
    </xf>
    <xf numFmtId="0" fontId="15" fillId="0" borderId="7" xfId="0" applyFont="1" applyBorder="1" applyAlignment="1">
      <alignment horizontal="center" vertical="top" wrapText="1"/>
    </xf>
    <xf numFmtId="9" fontId="17" fillId="2" borderId="18" xfId="0" applyNumberFormat="1" applyFont="1" applyFill="1" applyBorder="1" applyAlignment="1" applyProtection="1">
      <alignment horizontal="center" vertical="center" wrapText="1"/>
      <protection locked="0"/>
    </xf>
    <xf numFmtId="9" fontId="17" fillId="2" borderId="20" xfId="0" applyNumberFormat="1" applyFont="1" applyFill="1" applyBorder="1" applyAlignment="1" applyProtection="1">
      <alignment horizontal="center" vertical="center" wrapText="1"/>
      <protection locked="0"/>
    </xf>
    <xf numFmtId="9" fontId="17" fillId="2" borderId="9" xfId="0" applyNumberFormat="1" applyFont="1" applyFill="1" applyBorder="1" applyAlignment="1" applyProtection="1">
      <alignment horizontal="center" vertical="center" wrapText="1"/>
      <protection locked="0"/>
    </xf>
    <xf numFmtId="9" fontId="17" fillId="2" borderId="21" xfId="0" applyNumberFormat="1" applyFont="1" applyFill="1" applyBorder="1" applyAlignment="1" applyProtection="1">
      <alignment horizontal="center" vertical="center" wrapText="1"/>
      <protection locked="0"/>
    </xf>
  </cellXfs>
  <cellStyles count="6">
    <cellStyle name="Normal" xfId="0" builtinId="0"/>
    <cellStyle name="Normal 2 2" xfId="4"/>
    <cellStyle name="Normal 3 2" xfId="3"/>
    <cellStyle name="Normal 4" xfId="2"/>
    <cellStyle name="Porcentaje" xfId="1" builtinId="5"/>
    <cellStyle name="Porcentaje 2" xfId="5"/>
  </cellStyles>
  <dxfs count="42">
    <dxf>
      <fill>
        <patternFill patternType="solid">
          <fgColor rgb="FFF8CBAD"/>
          <bgColor rgb="FFF8CBAD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8CBAD"/>
          <bgColor rgb="FFF8CBAD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C6EFCE"/>
          <bgColor rgb="FFC6EFCE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1"/>
  <c:style val="2"/>
  <c:chart>
    <c:title>
      <c:tx>
        <c:rich>
          <a:bodyPr/>
          <a:lstStyle/>
          <a:p>
            <a:pPr>
              <a:defRPr/>
            </a:pPr>
            <a:r>
              <a:rPr lang="en-US"/>
              <a:t>Contratado vs Entregado</a:t>
            </a:r>
          </a:p>
        </c:rich>
      </c:tx>
      <c:layout/>
      <c:overlay val="1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ln>
              <a:prstDash val="solid"/>
            </a:ln>
          </c:spPr>
          <c:invertIfNegative val="1"/>
          <c:cat>
            <c:strRef>
              <c:f>Dashboard!$A$2:$A$3</c:f>
              <c:strCache>
                <c:ptCount val="2"/>
                <c:pt idx="0">
                  <c:v>Contratado</c:v>
                </c:pt>
                <c:pt idx="1">
                  <c:v>Entregado</c:v>
                </c:pt>
              </c:strCache>
            </c:strRef>
          </c:cat>
          <c:val>
            <c:numRef>
              <c:f>Dashboard!$B$2:$B$3</c:f>
              <c:numCache>
                <c:formatCode>General</c:formatCode>
                <c:ptCount val="2"/>
                <c:pt idx="0">
                  <c:v>683</c:v>
                </c:pt>
                <c:pt idx="1">
                  <c:v>683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152-4881-A8A6-DC5B433C05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548473024"/>
        <c:axId val="-548473568"/>
      </c:barChart>
      <c:catAx>
        <c:axId val="-548473024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Estado</a:t>
                </a:r>
              </a:p>
            </c:rich>
          </c:tx>
          <c:layout/>
          <c:overlay val="1"/>
        </c:title>
        <c:numFmt formatCode="General" sourceLinked="1"/>
        <c:majorTickMark val="none"/>
        <c:minorTickMark val="none"/>
        <c:tickLblPos val="nextTo"/>
        <c:crossAx val="-548473568"/>
        <c:crosses val="autoZero"/>
        <c:auto val="1"/>
        <c:lblAlgn val="ctr"/>
        <c:lblOffset val="100"/>
        <c:noMultiLvlLbl val="1"/>
      </c:catAx>
      <c:valAx>
        <c:axId val="-548473568"/>
        <c:scaling>
          <c:orientation val="minMax"/>
        </c:scaling>
        <c:delete val="1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Unidades</a:t>
                </a:r>
              </a:p>
            </c:rich>
          </c:tx>
          <c:layout/>
          <c:overlay val="1"/>
        </c:title>
        <c:numFmt formatCode="General" sourceLinked="1"/>
        <c:majorTickMark val="none"/>
        <c:minorTickMark val="none"/>
        <c:tickLblPos val="nextTo"/>
        <c:crossAx val="-548473024"/>
        <c:crosses val="autoZero"/>
        <c:crossBetween val="between"/>
      </c:valAx>
    </c:plotArea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1"/>
  <c:style val="2"/>
  <c:chart>
    <c:title>
      <c:tx>
        <c:rich>
          <a:bodyPr/>
          <a:lstStyle/>
          <a:p>
            <a:pPr>
              <a:defRPr/>
            </a:pPr>
            <a:r>
              <a:rPr lang="en-US"/>
              <a:t>% Entrega (Entregado vs Pendiente)</a:t>
            </a:r>
          </a:p>
        </c:rich>
      </c:tx>
      <c:layout/>
      <c:overlay val="1"/>
    </c:title>
    <c:autoTitleDeleted val="0"/>
    <c:plotArea>
      <c:layout/>
      <c:pieChart>
        <c:varyColors val="1"/>
        <c:ser>
          <c:idx val="0"/>
          <c:order val="0"/>
          <c:spPr>
            <a:ln>
              <a:prstDash val="solid"/>
            </a:ln>
          </c:spPr>
          <c:dLbls>
            <c:spPr>
              <a:noFill/>
              <a:ln>
                <a:noFill/>
              </a:ln>
              <a:effectLst/>
            </c:spPr>
            <c:showLegendKey val="1"/>
            <c:showVal val="1"/>
            <c:showCatName val="1"/>
            <c:showSerName val="1"/>
            <c:showPercent val="1"/>
            <c:showBubbleSize val="1"/>
            <c:showLeaderLines val="1"/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Dashboard!$A$7:$A$8</c:f>
              <c:strCache>
                <c:ptCount val="2"/>
                <c:pt idx="0">
                  <c:v>Entregado (%)</c:v>
                </c:pt>
                <c:pt idx="1">
                  <c:v>Pendiente (%)</c:v>
                </c:pt>
              </c:strCache>
            </c:strRef>
          </c:cat>
          <c:val>
            <c:numRef>
              <c:f>Dashboard!$B$7:$B$8</c:f>
              <c:numCache>
                <c:formatCode>General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04B-4299-B2E2-5238ACC357F2}"/>
            </c:ext>
          </c:extLst>
        </c:ser>
        <c:dLbls>
          <c:showLegendKey val="1"/>
          <c:showVal val="1"/>
          <c:showCatName val="1"/>
          <c:showSerName val="1"/>
          <c:showPercent val="1"/>
          <c:showBubbleSize val="1"/>
          <c:showLeaderLines val="1"/>
        </c:dLbls>
        <c:firstSliceAng val="0"/>
      </c:pieChart>
    </c:plotArea>
    <c:legend>
      <c:legendPos val="r"/>
      <c:layout/>
      <c:overlay val="1"/>
    </c:legend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1"/>
  <c:style val="2"/>
  <c:chart>
    <c:title>
      <c:tx>
        <c:rich>
          <a:bodyPr/>
          <a:lstStyle/>
          <a:p>
            <a:pPr>
              <a:defRPr/>
            </a:pPr>
            <a:r>
              <a:rPr lang="en-US"/>
              <a:t>Entrega vs Total (Unidades)</a:t>
            </a:r>
          </a:p>
        </c:rich>
      </c:tx>
      <c:layout/>
      <c:overlay val="1"/>
    </c:title>
    <c:autoTitleDeleted val="0"/>
    <c:plotArea>
      <c:layout/>
      <c:barChart>
        <c:barDir val="col"/>
        <c:grouping val="stacked"/>
        <c:varyColors val="1"/>
        <c:ser>
          <c:idx val="0"/>
          <c:order val="0"/>
          <c:spPr>
            <a:ln>
              <a:prstDash val="solid"/>
            </a:ln>
          </c:spPr>
          <c:invertIfNegative val="1"/>
          <c:cat>
            <c:strRef>
              <c:f>Dashboard!$A$12:$A$13</c:f>
              <c:strCache>
                <c:ptCount val="2"/>
                <c:pt idx="0">
                  <c:v>Entregado (unidades)</c:v>
                </c:pt>
                <c:pt idx="1">
                  <c:v>Pendiente (unidades)</c:v>
                </c:pt>
              </c:strCache>
            </c:strRef>
          </c:cat>
          <c:val>
            <c:numRef>
              <c:f>Dashboard!$B$12:$B$13</c:f>
              <c:numCache>
                <c:formatCode>General</c:formatCode>
                <c:ptCount val="2"/>
                <c:pt idx="0">
                  <c:v>683</c:v>
                </c:pt>
                <c:pt idx="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243-4541-9FA4-0DE29CBA55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548471936"/>
        <c:axId val="-548471392"/>
      </c:barChart>
      <c:catAx>
        <c:axId val="-548471936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Estado</a:t>
                </a:r>
              </a:p>
            </c:rich>
          </c:tx>
          <c:layout/>
          <c:overlay val="1"/>
        </c:title>
        <c:numFmt formatCode="General" sourceLinked="1"/>
        <c:majorTickMark val="none"/>
        <c:minorTickMark val="none"/>
        <c:tickLblPos val="nextTo"/>
        <c:crossAx val="-548471392"/>
        <c:crosses val="autoZero"/>
        <c:auto val="1"/>
        <c:lblAlgn val="ctr"/>
        <c:lblOffset val="100"/>
        <c:noMultiLvlLbl val="1"/>
      </c:catAx>
      <c:valAx>
        <c:axId val="-548471392"/>
        <c:scaling>
          <c:orientation val="minMax"/>
        </c:scaling>
        <c:delete val="1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Unidades</a:t>
                </a:r>
              </a:p>
            </c:rich>
          </c:tx>
          <c:layout/>
          <c:overlay val="1"/>
        </c:title>
        <c:numFmt formatCode="General" sourceLinked="1"/>
        <c:majorTickMark val="none"/>
        <c:minorTickMark val="none"/>
        <c:tickLblPos val="nextTo"/>
        <c:crossAx val="-548471936"/>
        <c:crosses val="autoZero"/>
        <c:crossBetween val="between"/>
      </c:valAx>
    </c:plotArea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371475</xdr:colOff>
      <xdr:row>1</xdr:row>
      <xdr:rowOff>28575</xdr:rowOff>
    </xdr:from>
    <xdr:ext cx="5400000" cy="2700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oneCellAnchor>
    <xdr:from>
      <xdr:col>7</xdr:col>
      <xdr:colOff>295275</xdr:colOff>
      <xdr:row>18</xdr:row>
      <xdr:rowOff>152400</xdr:rowOff>
    </xdr:from>
    <xdr:ext cx="5400000" cy="2700000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  <xdr:oneCellAnchor>
    <xdr:from>
      <xdr:col>16</xdr:col>
      <xdr:colOff>257175</xdr:colOff>
      <xdr:row>0</xdr:row>
      <xdr:rowOff>95250</xdr:rowOff>
    </xdr:from>
    <xdr:ext cx="5400000" cy="2700000"/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oneCellAnchor>
</xdr:wsDr>
</file>

<file path=xl/tables/table1.xml><?xml version="1.0" encoding="utf-8"?>
<table xmlns="http://schemas.openxmlformats.org/spreadsheetml/2006/main" id="1" name="tblCatalogo" displayName="tblCatalogo" ref="A1:D21">
  <autoFilter ref="A1:D21"/>
  <tableColumns count="4">
    <tableColumn id="1" name="Equipo"/>
    <tableColumn id="2" name="Cantidad_Contratada" dataDxfId="8"/>
    <tableColumn id="3" name="UM"/>
    <tableColumn id="4" name="Categoria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blEntregados" displayName="tblEntregados" ref="A1:F50">
  <autoFilter ref="A1:F50"/>
  <tableColumns count="6">
    <tableColumn id="1" name="Fecha_Entrega" dataDxfId="7"/>
    <tableColumn id="3" name="Equipo"/>
    <tableColumn id="4" name="Cantidad_Entregada" dataDxfId="6"/>
    <tableColumn id="6" name="Ciudad"/>
    <tableColumn id="7" name="Supervisor"/>
    <tableColumn id="8" name="Observacione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abSelected="1" topLeftCell="C13" workbookViewId="0">
      <selection activeCell="B29" sqref="B29:C30"/>
    </sheetView>
  </sheetViews>
  <sheetFormatPr baseColWidth="10" defaultRowHeight="15" x14ac:dyDescent="0.25"/>
  <cols>
    <col min="4" max="4" width="13.42578125" customWidth="1"/>
    <col min="10" max="10" width="15.28515625" bestFit="1" customWidth="1"/>
    <col min="24" max="24" width="12.140625" customWidth="1"/>
  </cols>
  <sheetData>
    <row r="1" spans="1:24" x14ac:dyDescent="0.25">
      <c r="A1" s="3"/>
      <c r="B1" s="43" t="s">
        <v>114</v>
      </c>
      <c r="C1" s="43"/>
      <c r="D1" s="43"/>
      <c r="E1" s="43"/>
      <c r="F1" s="43"/>
      <c r="G1" s="43"/>
      <c r="H1" s="4"/>
      <c r="I1" s="45" t="s">
        <v>115</v>
      </c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7" t="s">
        <v>67</v>
      </c>
      <c r="V1" s="5" t="s">
        <v>68</v>
      </c>
      <c r="W1" s="48" t="s">
        <v>69</v>
      </c>
      <c r="X1" s="48"/>
    </row>
    <row r="2" spans="1:24" x14ac:dyDescent="0.25">
      <c r="A2" s="3"/>
      <c r="B2" s="44"/>
      <c r="C2" s="44"/>
      <c r="D2" s="44"/>
      <c r="E2" s="44"/>
      <c r="F2" s="44"/>
      <c r="G2" s="44"/>
      <c r="H2" s="4"/>
      <c r="I2" s="45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7"/>
      <c r="V2" s="6" t="s">
        <v>70</v>
      </c>
      <c r="W2" s="48" t="s">
        <v>71</v>
      </c>
      <c r="X2" s="48"/>
    </row>
    <row r="3" spans="1:24" x14ac:dyDescent="0.25">
      <c r="A3" s="3"/>
      <c r="B3" s="44"/>
      <c r="C3" s="44"/>
      <c r="D3" s="44"/>
      <c r="E3" s="44"/>
      <c r="F3" s="44"/>
      <c r="G3" s="44"/>
      <c r="H3" s="4"/>
      <c r="I3" s="49" t="s">
        <v>116</v>
      </c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47"/>
      <c r="V3" s="7" t="s">
        <v>72</v>
      </c>
      <c r="W3" s="48" t="s">
        <v>73</v>
      </c>
      <c r="X3" s="48"/>
    </row>
    <row r="4" spans="1:24" x14ac:dyDescent="0.25">
      <c r="A4" s="8"/>
      <c r="B4" s="9"/>
      <c r="C4" s="10"/>
      <c r="D4" s="11"/>
      <c r="E4" s="4"/>
      <c r="F4" s="11"/>
      <c r="G4" s="11"/>
      <c r="H4" s="4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</row>
    <row r="5" spans="1:24" x14ac:dyDescent="0.25">
      <c r="A5" s="8"/>
      <c r="B5" s="52" t="s">
        <v>74</v>
      </c>
      <c r="C5" s="52"/>
      <c r="D5" s="52"/>
      <c r="E5" s="52"/>
      <c r="F5" s="52"/>
      <c r="G5" s="52"/>
      <c r="H5" s="4"/>
      <c r="I5" s="53" t="s">
        <v>75</v>
      </c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</row>
    <row r="6" spans="1:24" x14ac:dyDescent="0.25">
      <c r="A6" s="3"/>
      <c r="B6" s="54" t="s">
        <v>76</v>
      </c>
      <c r="C6" s="54"/>
      <c r="D6" s="54"/>
      <c r="E6" s="54" t="s">
        <v>77</v>
      </c>
      <c r="F6" s="54"/>
      <c r="G6" s="54"/>
      <c r="H6" s="4"/>
      <c r="I6" s="56"/>
      <c r="J6" s="57"/>
      <c r="K6" s="58"/>
      <c r="L6" s="56"/>
      <c r="M6" s="57"/>
      <c r="N6" s="57"/>
      <c r="O6" s="57"/>
      <c r="P6" s="57"/>
      <c r="Q6" s="57"/>
      <c r="R6" s="57"/>
      <c r="S6" s="57"/>
      <c r="T6" s="57"/>
      <c r="U6" s="59" t="s">
        <v>78</v>
      </c>
      <c r="V6" s="59"/>
      <c r="W6" s="59"/>
      <c r="X6" s="59"/>
    </row>
    <row r="7" spans="1:24" x14ac:dyDescent="0.25">
      <c r="A7" s="3"/>
      <c r="B7" s="54"/>
      <c r="C7" s="54"/>
      <c r="D7" s="54"/>
      <c r="E7" s="54"/>
      <c r="F7" s="54"/>
      <c r="G7" s="54"/>
      <c r="H7" s="4"/>
      <c r="I7" s="60" t="s">
        <v>80</v>
      </c>
      <c r="J7" s="34"/>
      <c r="K7" s="34"/>
      <c r="L7" s="34" t="s">
        <v>122</v>
      </c>
      <c r="M7" s="34"/>
      <c r="N7" s="34"/>
      <c r="O7" s="34" t="s">
        <v>123</v>
      </c>
      <c r="P7" s="34"/>
      <c r="Q7" s="34"/>
      <c r="R7" s="34" t="s">
        <v>79</v>
      </c>
      <c r="S7" s="34"/>
      <c r="T7" s="34"/>
      <c r="U7" s="59"/>
      <c r="V7" s="59"/>
      <c r="W7" s="59"/>
      <c r="X7" s="59"/>
    </row>
    <row r="8" spans="1:24" ht="36" x14ac:dyDescent="0.25">
      <c r="A8" s="3"/>
      <c r="B8" s="55"/>
      <c r="C8" s="55"/>
      <c r="D8" s="55"/>
      <c r="E8" s="55"/>
      <c r="F8" s="55"/>
      <c r="G8" s="55"/>
      <c r="H8" s="4"/>
      <c r="I8" s="12" t="s">
        <v>81</v>
      </c>
      <c r="J8" s="12" t="s">
        <v>82</v>
      </c>
      <c r="K8" s="13" t="s">
        <v>83</v>
      </c>
      <c r="L8" s="12" t="s">
        <v>81</v>
      </c>
      <c r="M8" s="12" t="s">
        <v>82</v>
      </c>
      <c r="N8" s="13" t="s">
        <v>83</v>
      </c>
      <c r="O8" s="12" t="s">
        <v>81</v>
      </c>
      <c r="P8" s="12" t="s">
        <v>82</v>
      </c>
      <c r="Q8" s="13" t="s">
        <v>83</v>
      </c>
      <c r="R8" s="12" t="s">
        <v>81</v>
      </c>
      <c r="S8" s="12" t="s">
        <v>82</v>
      </c>
      <c r="T8" s="13" t="s">
        <v>83</v>
      </c>
      <c r="U8" s="14" t="s">
        <v>81</v>
      </c>
      <c r="V8" s="14" t="s">
        <v>84</v>
      </c>
      <c r="W8" s="15" t="s">
        <v>85</v>
      </c>
      <c r="X8" s="15" t="s">
        <v>86</v>
      </c>
    </row>
    <row r="9" spans="1:24" x14ac:dyDescent="0.25">
      <c r="A9" s="3">
        <v>1</v>
      </c>
      <c r="B9" s="33" t="s">
        <v>90</v>
      </c>
      <c r="C9" s="33"/>
      <c r="D9" s="33"/>
      <c r="E9" s="33" t="s">
        <v>91</v>
      </c>
      <c r="F9" s="33"/>
      <c r="G9" s="33"/>
      <c r="H9" s="4"/>
      <c r="I9" s="16" t="s">
        <v>68</v>
      </c>
      <c r="J9" s="16" t="s">
        <v>70</v>
      </c>
      <c r="K9" s="17">
        <v>3</v>
      </c>
      <c r="L9" s="16"/>
      <c r="M9" s="16"/>
      <c r="N9" s="17"/>
      <c r="O9" s="16"/>
      <c r="P9" s="16"/>
      <c r="Q9" s="17"/>
      <c r="R9" s="16"/>
      <c r="S9" s="16"/>
      <c r="T9" s="17"/>
      <c r="U9" s="18">
        <f>COUNTIF(I9:T9,"X")</f>
        <v>1</v>
      </c>
      <c r="V9" s="18">
        <f>COUNTIF(I9:T9,"✓")</f>
        <v>1</v>
      </c>
      <c r="W9" s="19">
        <v>1</v>
      </c>
      <c r="X9" s="20">
        <f t="shared" ref="X9:X25" si="0">V9/U9</f>
        <v>1</v>
      </c>
    </row>
    <row r="10" spans="1:24" x14ac:dyDescent="0.25">
      <c r="A10" s="3"/>
      <c r="B10" s="33" t="s">
        <v>120</v>
      </c>
      <c r="C10" s="33"/>
      <c r="D10" s="33"/>
      <c r="E10" s="33" t="s">
        <v>92</v>
      </c>
      <c r="F10" s="33"/>
      <c r="G10" s="33"/>
      <c r="H10" s="4"/>
      <c r="I10" s="16" t="s">
        <v>68</v>
      </c>
      <c r="J10" s="16" t="s">
        <v>70</v>
      </c>
      <c r="K10" s="17">
        <v>4</v>
      </c>
      <c r="L10" s="16"/>
      <c r="M10" s="16"/>
      <c r="N10" s="17"/>
      <c r="O10" s="16"/>
      <c r="P10" s="16"/>
      <c r="Q10" s="17"/>
      <c r="R10" s="16"/>
      <c r="S10" s="16"/>
      <c r="T10" s="17"/>
      <c r="U10" s="18">
        <f t="shared" ref="U10:U25" si="1">COUNTIF(I10:T10,"X")</f>
        <v>1</v>
      </c>
      <c r="V10" s="18">
        <f t="shared" ref="V10:V25" si="2">COUNTIF(I10:T10,"✓")</f>
        <v>1</v>
      </c>
      <c r="W10" s="19">
        <v>1</v>
      </c>
      <c r="X10" s="20">
        <f t="shared" si="0"/>
        <v>1</v>
      </c>
    </row>
    <row r="11" spans="1:24" x14ac:dyDescent="0.25">
      <c r="A11" s="3"/>
      <c r="B11" s="33" t="s">
        <v>119</v>
      </c>
      <c r="C11" s="33"/>
      <c r="D11" s="33"/>
      <c r="E11" s="33" t="s">
        <v>92</v>
      </c>
      <c r="F11" s="33"/>
      <c r="G11" s="33"/>
      <c r="H11" s="4"/>
      <c r="I11" s="16" t="s">
        <v>68</v>
      </c>
      <c r="J11" s="16" t="s">
        <v>70</v>
      </c>
      <c r="K11" s="17">
        <v>10</v>
      </c>
      <c r="L11" s="16"/>
      <c r="M11" s="16"/>
      <c r="N11" s="17"/>
      <c r="O11" s="16"/>
      <c r="P11" s="16"/>
      <c r="Q11" s="17"/>
      <c r="R11" s="16"/>
      <c r="S11" s="16"/>
      <c r="T11" s="17"/>
      <c r="U11" s="18">
        <f t="shared" si="1"/>
        <v>1</v>
      </c>
      <c r="V11" s="18">
        <f t="shared" si="2"/>
        <v>1</v>
      </c>
      <c r="W11" s="19">
        <v>1</v>
      </c>
      <c r="X11" s="20">
        <f t="shared" si="0"/>
        <v>1</v>
      </c>
    </row>
    <row r="12" spans="1:24" x14ac:dyDescent="0.25">
      <c r="A12" s="3"/>
      <c r="B12" s="33" t="s">
        <v>124</v>
      </c>
      <c r="C12" s="33"/>
      <c r="D12" s="33"/>
      <c r="E12" s="33" t="s">
        <v>91</v>
      </c>
      <c r="F12" s="33"/>
      <c r="G12" s="33"/>
      <c r="H12" s="4"/>
      <c r="I12" s="16" t="s">
        <v>68</v>
      </c>
      <c r="J12" s="16" t="s">
        <v>70</v>
      </c>
      <c r="K12" s="17">
        <v>10</v>
      </c>
      <c r="L12" s="16"/>
      <c r="M12" s="16"/>
      <c r="N12" s="17"/>
      <c r="O12" s="16"/>
      <c r="P12" s="16"/>
      <c r="Q12" s="17"/>
      <c r="R12" s="16"/>
      <c r="S12" s="16"/>
      <c r="T12" s="17"/>
      <c r="U12" s="18">
        <f t="shared" si="1"/>
        <v>1</v>
      </c>
      <c r="V12" s="18">
        <f t="shared" si="2"/>
        <v>1</v>
      </c>
      <c r="W12" s="19">
        <v>1</v>
      </c>
      <c r="X12" s="20">
        <f t="shared" si="0"/>
        <v>1</v>
      </c>
    </row>
    <row r="13" spans="1:24" ht="34.5" customHeight="1" x14ac:dyDescent="0.25">
      <c r="A13" s="3">
        <v>2</v>
      </c>
      <c r="B13" s="33" t="s">
        <v>117</v>
      </c>
      <c r="C13" s="33"/>
      <c r="D13" s="33"/>
      <c r="E13" s="33" t="s">
        <v>92</v>
      </c>
      <c r="F13" s="33"/>
      <c r="G13" s="33"/>
      <c r="H13" s="4"/>
      <c r="I13" s="16" t="s">
        <v>68</v>
      </c>
      <c r="J13" s="16" t="s">
        <v>70</v>
      </c>
      <c r="K13" s="17">
        <v>20</v>
      </c>
      <c r="L13" s="16"/>
      <c r="M13" s="16"/>
      <c r="N13" s="17"/>
      <c r="O13" s="16"/>
      <c r="P13" s="16"/>
      <c r="Q13" s="17"/>
      <c r="R13" s="16"/>
      <c r="S13" s="16"/>
      <c r="T13" s="17"/>
      <c r="U13" s="18">
        <f t="shared" si="1"/>
        <v>1</v>
      </c>
      <c r="V13" s="18">
        <f t="shared" si="2"/>
        <v>1</v>
      </c>
      <c r="W13" s="19">
        <v>1</v>
      </c>
      <c r="X13" s="20">
        <f t="shared" si="0"/>
        <v>1</v>
      </c>
    </row>
    <row r="14" spans="1:24" ht="34.5" customHeight="1" x14ac:dyDescent="0.25">
      <c r="A14" s="3"/>
      <c r="B14" s="33" t="s">
        <v>118</v>
      </c>
      <c r="C14" s="33"/>
      <c r="D14" s="33"/>
      <c r="E14" s="33" t="s">
        <v>91</v>
      </c>
      <c r="F14" s="33"/>
      <c r="G14" s="33"/>
      <c r="H14" s="4"/>
      <c r="I14" s="16" t="s">
        <v>68</v>
      </c>
      <c r="J14" s="16" t="s">
        <v>70</v>
      </c>
      <c r="K14" s="17">
        <v>24</v>
      </c>
      <c r="L14" s="16"/>
      <c r="M14" s="16"/>
      <c r="N14" s="17"/>
      <c r="O14" s="16"/>
      <c r="P14" s="16"/>
      <c r="Q14" s="17"/>
      <c r="R14" s="16"/>
      <c r="S14" s="16"/>
      <c r="T14" s="17"/>
      <c r="U14" s="18">
        <f t="shared" si="1"/>
        <v>1</v>
      </c>
      <c r="V14" s="18">
        <f t="shared" si="2"/>
        <v>1</v>
      </c>
      <c r="W14" s="19">
        <v>1</v>
      </c>
      <c r="X14" s="20">
        <f t="shared" si="0"/>
        <v>1</v>
      </c>
    </row>
    <row r="15" spans="1:24" ht="34.5" customHeight="1" x14ac:dyDescent="0.25">
      <c r="A15" s="3"/>
      <c r="B15" s="33" t="s">
        <v>126</v>
      </c>
      <c r="C15" s="33"/>
      <c r="D15" s="33"/>
      <c r="E15" s="33" t="s">
        <v>92</v>
      </c>
      <c r="F15" s="33"/>
      <c r="G15" s="33"/>
      <c r="H15" s="4"/>
      <c r="I15" s="16"/>
      <c r="J15" s="16"/>
      <c r="K15" s="17"/>
      <c r="L15" s="16" t="s">
        <v>68</v>
      </c>
      <c r="M15" s="16" t="s">
        <v>70</v>
      </c>
      <c r="N15" s="17">
        <v>9</v>
      </c>
      <c r="O15" s="16"/>
      <c r="P15" s="16"/>
      <c r="Q15" s="17"/>
      <c r="R15" s="16"/>
      <c r="S15" s="16"/>
      <c r="T15" s="17"/>
      <c r="U15" s="18">
        <f t="shared" si="1"/>
        <v>1</v>
      </c>
      <c r="V15" s="18">
        <f t="shared" si="2"/>
        <v>1</v>
      </c>
      <c r="W15" s="19">
        <v>1</v>
      </c>
      <c r="X15" s="20">
        <f t="shared" si="0"/>
        <v>1</v>
      </c>
    </row>
    <row r="16" spans="1:24" ht="42" customHeight="1" x14ac:dyDescent="0.25">
      <c r="A16" s="3"/>
      <c r="B16" s="33" t="s">
        <v>125</v>
      </c>
      <c r="C16" s="33"/>
      <c r="D16" s="33"/>
      <c r="E16" s="33" t="s">
        <v>92</v>
      </c>
      <c r="F16" s="33"/>
      <c r="G16" s="33"/>
      <c r="H16" s="4"/>
      <c r="I16" s="16"/>
      <c r="J16" s="16"/>
      <c r="K16" s="17"/>
      <c r="L16" s="16" t="s">
        <v>68</v>
      </c>
      <c r="M16" s="16" t="s">
        <v>70</v>
      </c>
      <c r="N16" s="17">
        <v>10</v>
      </c>
      <c r="O16" s="16"/>
      <c r="P16" s="16"/>
      <c r="Q16" s="17"/>
      <c r="R16" s="16"/>
      <c r="S16" s="16"/>
      <c r="T16" s="17"/>
      <c r="U16" s="18">
        <f t="shared" si="1"/>
        <v>1</v>
      </c>
      <c r="V16" s="18">
        <f t="shared" si="2"/>
        <v>1</v>
      </c>
      <c r="W16" s="19">
        <v>1</v>
      </c>
      <c r="X16" s="20">
        <f t="shared" si="0"/>
        <v>1</v>
      </c>
    </row>
    <row r="17" spans="1:24" ht="34.5" customHeight="1" x14ac:dyDescent="0.25">
      <c r="A17" s="3"/>
      <c r="B17" s="33" t="s">
        <v>129</v>
      </c>
      <c r="C17" s="33"/>
      <c r="D17" s="33"/>
      <c r="E17" s="33" t="s">
        <v>92</v>
      </c>
      <c r="F17" s="33"/>
      <c r="G17" s="33"/>
      <c r="H17" s="4"/>
      <c r="I17" s="16"/>
      <c r="J17" s="16"/>
      <c r="K17" s="17"/>
      <c r="L17" s="16" t="s">
        <v>68</v>
      </c>
      <c r="M17" s="16" t="s">
        <v>70</v>
      </c>
      <c r="N17" s="17">
        <v>21</v>
      </c>
      <c r="O17" s="16"/>
      <c r="P17" s="16"/>
      <c r="Q17" s="17"/>
      <c r="R17" s="16"/>
      <c r="S17" s="16"/>
      <c r="T17" s="17"/>
      <c r="U17" s="18">
        <f t="shared" si="1"/>
        <v>1</v>
      </c>
      <c r="V17" s="18">
        <f t="shared" si="2"/>
        <v>1</v>
      </c>
      <c r="W17" s="19">
        <v>1</v>
      </c>
      <c r="X17" s="20">
        <f t="shared" si="0"/>
        <v>1</v>
      </c>
    </row>
    <row r="18" spans="1:24" ht="34.5" customHeight="1" x14ac:dyDescent="0.25">
      <c r="A18" s="3"/>
      <c r="B18" s="33" t="s">
        <v>126</v>
      </c>
      <c r="C18" s="33"/>
      <c r="D18" s="33"/>
      <c r="E18" s="33" t="s">
        <v>92</v>
      </c>
      <c r="F18" s="33"/>
      <c r="G18" s="33"/>
      <c r="H18" s="4"/>
      <c r="I18" s="16"/>
      <c r="J18" s="16"/>
      <c r="K18" s="17"/>
      <c r="L18" s="16"/>
      <c r="M18" s="16"/>
      <c r="N18" s="17"/>
      <c r="O18" s="16" t="s">
        <v>68</v>
      </c>
      <c r="P18" s="16" t="s">
        <v>70</v>
      </c>
      <c r="Q18" s="17">
        <v>24</v>
      </c>
      <c r="R18" s="16"/>
      <c r="S18" s="16"/>
      <c r="T18" s="17"/>
      <c r="U18" s="18">
        <f t="shared" si="1"/>
        <v>1</v>
      </c>
      <c r="V18" s="18">
        <f t="shared" si="2"/>
        <v>1</v>
      </c>
      <c r="W18" s="19">
        <v>1</v>
      </c>
      <c r="X18" s="20">
        <f t="shared" si="0"/>
        <v>1</v>
      </c>
    </row>
    <row r="19" spans="1:24" ht="34.5" customHeight="1" x14ac:dyDescent="0.25">
      <c r="A19" s="3"/>
      <c r="B19" s="33" t="s">
        <v>126</v>
      </c>
      <c r="C19" s="33"/>
      <c r="D19" s="33"/>
      <c r="E19" s="33" t="s">
        <v>92</v>
      </c>
      <c r="F19" s="33"/>
      <c r="G19" s="33"/>
      <c r="H19" s="4"/>
      <c r="I19" s="16"/>
      <c r="J19" s="16"/>
      <c r="K19" s="17"/>
      <c r="L19" s="16"/>
      <c r="M19" s="16"/>
      <c r="N19" s="17"/>
      <c r="O19" s="16" t="s">
        <v>68</v>
      </c>
      <c r="P19" s="16" t="s">
        <v>70</v>
      </c>
      <c r="Q19" s="17">
        <v>25</v>
      </c>
      <c r="R19" s="16"/>
      <c r="S19" s="16"/>
      <c r="T19" s="17"/>
      <c r="U19" s="18">
        <f t="shared" si="1"/>
        <v>1</v>
      </c>
      <c r="V19" s="18">
        <f t="shared" si="2"/>
        <v>1</v>
      </c>
      <c r="W19" s="19">
        <v>1</v>
      </c>
      <c r="X19" s="20">
        <f t="shared" si="0"/>
        <v>1</v>
      </c>
    </row>
    <row r="20" spans="1:24" ht="34.5" customHeight="1" x14ac:dyDescent="0.25">
      <c r="A20" s="3"/>
      <c r="B20" s="33" t="s">
        <v>128</v>
      </c>
      <c r="C20" s="33"/>
      <c r="D20" s="33"/>
      <c r="E20" s="33" t="s">
        <v>91</v>
      </c>
      <c r="F20" s="33"/>
      <c r="G20" s="33"/>
      <c r="H20" s="4"/>
      <c r="I20" s="16"/>
      <c r="J20" s="16"/>
      <c r="K20" s="17"/>
      <c r="L20" s="16"/>
      <c r="M20" s="16"/>
      <c r="N20" s="17"/>
      <c r="O20" s="16"/>
      <c r="P20" s="16"/>
      <c r="Q20" s="17"/>
      <c r="R20" s="16" t="s">
        <v>68</v>
      </c>
      <c r="S20" s="16" t="s">
        <v>70</v>
      </c>
      <c r="T20" s="17">
        <v>1</v>
      </c>
      <c r="U20" s="18">
        <f t="shared" si="1"/>
        <v>1</v>
      </c>
      <c r="V20" s="18">
        <f t="shared" si="2"/>
        <v>1</v>
      </c>
      <c r="W20" s="19">
        <v>1</v>
      </c>
      <c r="X20" s="20">
        <f t="shared" si="0"/>
        <v>1</v>
      </c>
    </row>
    <row r="21" spans="1:24" ht="34.5" customHeight="1" x14ac:dyDescent="0.25">
      <c r="A21" s="3"/>
      <c r="B21" s="33" t="s">
        <v>127</v>
      </c>
      <c r="C21" s="33"/>
      <c r="D21" s="33"/>
      <c r="E21" s="33" t="s">
        <v>91</v>
      </c>
      <c r="F21" s="33"/>
      <c r="G21" s="33"/>
      <c r="H21" s="4"/>
      <c r="I21" s="16"/>
      <c r="J21" s="16"/>
      <c r="K21" s="17"/>
      <c r="L21" s="16"/>
      <c r="M21" s="16"/>
      <c r="N21" s="17"/>
      <c r="O21" s="16"/>
      <c r="P21" s="16"/>
      <c r="Q21" s="17"/>
      <c r="R21" s="16" t="s">
        <v>68</v>
      </c>
      <c r="S21" s="16" t="s">
        <v>70</v>
      </c>
      <c r="T21" s="17">
        <v>4</v>
      </c>
      <c r="U21" s="18">
        <f t="shared" si="1"/>
        <v>1</v>
      </c>
      <c r="V21" s="18">
        <f t="shared" si="2"/>
        <v>1</v>
      </c>
      <c r="W21" s="19">
        <v>1</v>
      </c>
      <c r="X21" s="20">
        <f t="shared" si="0"/>
        <v>1</v>
      </c>
    </row>
    <row r="22" spans="1:24" ht="15" customHeight="1" x14ac:dyDescent="0.25">
      <c r="A22" s="3">
        <v>3</v>
      </c>
      <c r="B22" s="33" t="s">
        <v>126</v>
      </c>
      <c r="C22" s="33"/>
      <c r="D22" s="33"/>
      <c r="E22" s="33" t="s">
        <v>92</v>
      </c>
      <c r="F22" s="33"/>
      <c r="G22" s="33"/>
      <c r="H22" s="4"/>
      <c r="I22" s="16"/>
      <c r="J22" s="16"/>
      <c r="K22" s="17"/>
      <c r="L22" s="16"/>
      <c r="M22" s="16"/>
      <c r="N22" s="17"/>
      <c r="O22" s="16"/>
      <c r="P22" s="16"/>
      <c r="Q22" s="17"/>
      <c r="R22" s="16" t="s">
        <v>68</v>
      </c>
      <c r="S22" s="16" t="s">
        <v>70</v>
      </c>
      <c r="T22" s="17">
        <v>10</v>
      </c>
      <c r="U22" s="18">
        <f t="shared" si="1"/>
        <v>1</v>
      </c>
      <c r="V22" s="18">
        <f t="shared" si="2"/>
        <v>1</v>
      </c>
      <c r="W22" s="19">
        <v>1</v>
      </c>
      <c r="X22" s="20">
        <f t="shared" si="0"/>
        <v>1</v>
      </c>
    </row>
    <row r="23" spans="1:24" ht="15" customHeight="1" x14ac:dyDescent="0.25">
      <c r="A23" s="3"/>
      <c r="B23" s="33" t="s">
        <v>126</v>
      </c>
      <c r="C23" s="33"/>
      <c r="D23" s="33"/>
      <c r="E23" s="33" t="s">
        <v>92</v>
      </c>
      <c r="F23" s="33"/>
      <c r="G23" s="33"/>
      <c r="H23" s="4"/>
      <c r="I23" s="16"/>
      <c r="J23" s="16"/>
      <c r="K23" s="17"/>
      <c r="L23" s="16"/>
      <c r="M23" s="16"/>
      <c r="N23" s="17"/>
      <c r="O23" s="16"/>
      <c r="P23" s="16"/>
      <c r="Q23" s="17"/>
      <c r="R23" s="16" t="s">
        <v>68</v>
      </c>
      <c r="S23" s="16" t="s">
        <v>70</v>
      </c>
      <c r="T23" s="17">
        <v>11</v>
      </c>
      <c r="U23" s="18">
        <f t="shared" si="1"/>
        <v>1</v>
      </c>
      <c r="V23" s="18">
        <f t="shared" si="2"/>
        <v>1</v>
      </c>
      <c r="W23" s="19">
        <v>1</v>
      </c>
      <c r="X23" s="20">
        <f t="shared" si="0"/>
        <v>1</v>
      </c>
    </row>
    <row r="24" spans="1:24" ht="15" customHeight="1" x14ac:dyDescent="0.25">
      <c r="A24" s="3"/>
      <c r="B24" s="33" t="s">
        <v>126</v>
      </c>
      <c r="C24" s="33"/>
      <c r="D24" s="33"/>
      <c r="E24" s="33" t="s">
        <v>92</v>
      </c>
      <c r="F24" s="33"/>
      <c r="G24" s="33"/>
      <c r="H24" s="4"/>
      <c r="I24" s="16"/>
      <c r="J24" s="16"/>
      <c r="K24" s="17"/>
      <c r="L24" s="16"/>
      <c r="M24" s="16"/>
      <c r="N24" s="17"/>
      <c r="O24" s="16"/>
      <c r="P24" s="16"/>
      <c r="Q24" s="17"/>
      <c r="R24" s="16" t="s">
        <v>68</v>
      </c>
      <c r="S24" s="16" t="s">
        <v>70</v>
      </c>
      <c r="T24" s="17">
        <v>12</v>
      </c>
      <c r="U24" s="18">
        <f t="shared" si="1"/>
        <v>1</v>
      </c>
      <c r="V24" s="18">
        <f t="shared" si="2"/>
        <v>1</v>
      </c>
      <c r="W24" s="19">
        <v>1</v>
      </c>
      <c r="X24" s="20">
        <f t="shared" si="0"/>
        <v>1</v>
      </c>
    </row>
    <row r="25" spans="1:24" ht="15" customHeight="1" x14ac:dyDescent="0.25">
      <c r="A25" s="3">
        <v>4</v>
      </c>
      <c r="B25" s="33" t="s">
        <v>129</v>
      </c>
      <c r="C25" s="33"/>
      <c r="D25" s="33"/>
      <c r="E25" s="33" t="s">
        <v>92</v>
      </c>
      <c r="F25" s="33"/>
      <c r="G25" s="33"/>
      <c r="H25" s="4"/>
      <c r="I25" s="16"/>
      <c r="J25" s="16"/>
      <c r="K25" s="17"/>
      <c r="L25" s="16"/>
      <c r="M25" s="16"/>
      <c r="N25" s="17"/>
      <c r="O25" s="16"/>
      <c r="P25" s="16"/>
      <c r="Q25" s="17"/>
      <c r="R25" s="16" t="s">
        <v>68</v>
      </c>
      <c r="S25" s="16" t="s">
        <v>70</v>
      </c>
      <c r="T25" s="17">
        <v>12</v>
      </c>
      <c r="U25" s="18">
        <f t="shared" si="1"/>
        <v>1</v>
      </c>
      <c r="V25" s="18">
        <f t="shared" si="2"/>
        <v>1</v>
      </c>
      <c r="W25" s="19">
        <v>1</v>
      </c>
      <c r="X25" s="20">
        <f t="shared" si="0"/>
        <v>1</v>
      </c>
    </row>
    <row r="26" spans="1:24" x14ac:dyDescent="0.25">
      <c r="A26" s="3"/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4"/>
      <c r="V26" s="4"/>
      <c r="W26" s="4"/>
      <c r="X26" s="4"/>
    </row>
    <row r="27" spans="1:24" ht="15" customHeight="1" x14ac:dyDescent="0.25">
      <c r="A27" s="3"/>
      <c r="B27" s="37" t="s">
        <v>87</v>
      </c>
      <c r="C27" s="38"/>
      <c r="D27" s="39"/>
      <c r="E27" s="35" t="s">
        <v>93</v>
      </c>
      <c r="F27" s="36"/>
      <c r="G27" s="36"/>
      <c r="H27" s="36"/>
      <c r="I27" s="36"/>
      <c r="U27" s="4"/>
      <c r="V27" s="4"/>
      <c r="W27" s="4"/>
      <c r="X27" s="4"/>
    </row>
    <row r="28" spans="1:24" x14ac:dyDescent="0.25">
      <c r="A28" s="3"/>
      <c r="B28" s="40"/>
      <c r="C28" s="41"/>
      <c r="D28" s="42"/>
      <c r="E28" s="21" t="s">
        <v>80</v>
      </c>
      <c r="F28" s="21" t="s">
        <v>122</v>
      </c>
      <c r="G28" s="21" t="s">
        <v>123</v>
      </c>
      <c r="H28" s="21" t="s">
        <v>79</v>
      </c>
      <c r="I28" s="21" t="s">
        <v>130</v>
      </c>
      <c r="J28" s="21" t="s">
        <v>131</v>
      </c>
      <c r="U28" s="4"/>
      <c r="V28" s="4"/>
      <c r="W28" s="4"/>
      <c r="X28" s="4"/>
    </row>
    <row r="29" spans="1:24" x14ac:dyDescent="0.25">
      <c r="A29" s="3"/>
      <c r="B29" s="62">
        <v>0.9</v>
      </c>
      <c r="C29" s="63"/>
      <c r="D29" s="22" t="s">
        <v>88</v>
      </c>
      <c r="E29" s="23">
        <v>6</v>
      </c>
      <c r="F29" s="23">
        <v>3</v>
      </c>
      <c r="G29" s="23">
        <v>2</v>
      </c>
      <c r="H29" s="23">
        <v>6</v>
      </c>
      <c r="I29" s="27">
        <f>SUM(E29:H29)</f>
        <v>17</v>
      </c>
      <c r="J29" s="28">
        <v>1</v>
      </c>
      <c r="U29" s="4"/>
      <c r="V29" s="4"/>
      <c r="W29" s="4"/>
      <c r="X29" s="4"/>
    </row>
    <row r="30" spans="1:24" x14ac:dyDescent="0.25">
      <c r="A30" s="3"/>
      <c r="B30" s="64"/>
      <c r="C30" s="65"/>
      <c r="D30" s="22" t="s">
        <v>89</v>
      </c>
      <c r="E30" s="23">
        <v>6</v>
      </c>
      <c r="F30" s="23">
        <v>3</v>
      </c>
      <c r="G30" s="23">
        <v>2</v>
      </c>
      <c r="H30" s="23">
        <v>6</v>
      </c>
      <c r="I30" s="27">
        <f>SUM(E30:H30)</f>
        <v>17</v>
      </c>
      <c r="J30" s="29">
        <v>1</v>
      </c>
      <c r="U30" s="4"/>
      <c r="V30" s="4"/>
      <c r="W30" s="4"/>
      <c r="X30" s="4"/>
    </row>
  </sheetData>
  <sheetProtection algorithmName="SHA-512" hashValue="qR1FBqnxglPc+TREmWA+YlHkggkk/S9GjlDOE5Owm0Sth6F7peAg9pzEBGVf2bVjkkR5/SaWFvyCzLiu2GaAOQ==" saltValue="voQ2wbHLe/k7RVuCnWx5Gg==" spinCount="100000" sheet="1" objects="1" scenarios="1" selectLockedCells="1" selectUnlockedCells="1"/>
  <mergeCells count="57">
    <mergeCell ref="B26:T26"/>
    <mergeCell ref="B29:C30"/>
    <mergeCell ref="B21:D21"/>
    <mergeCell ref="E21:G21"/>
    <mergeCell ref="B23:D23"/>
    <mergeCell ref="E23:G23"/>
    <mergeCell ref="B24:D24"/>
    <mergeCell ref="E24:G24"/>
    <mergeCell ref="I4:X4"/>
    <mergeCell ref="B5:G5"/>
    <mergeCell ref="I5:X5"/>
    <mergeCell ref="B6:D8"/>
    <mergeCell ref="E6:G8"/>
    <mergeCell ref="I6:K6"/>
    <mergeCell ref="L6:T6"/>
    <mergeCell ref="U6:X7"/>
    <mergeCell ref="I7:K7"/>
    <mergeCell ref="L7:N7"/>
    <mergeCell ref="R7:T7"/>
    <mergeCell ref="B1:G3"/>
    <mergeCell ref="I1:T2"/>
    <mergeCell ref="U1:U3"/>
    <mergeCell ref="W1:X1"/>
    <mergeCell ref="W2:X2"/>
    <mergeCell ref="I3:T3"/>
    <mergeCell ref="W3:X3"/>
    <mergeCell ref="B19:D19"/>
    <mergeCell ref="E19:G19"/>
    <mergeCell ref="E27:I27"/>
    <mergeCell ref="B27:D28"/>
    <mergeCell ref="B12:D12"/>
    <mergeCell ref="E12:G12"/>
    <mergeCell ref="B16:D16"/>
    <mergeCell ref="E16:G16"/>
    <mergeCell ref="B13:D13"/>
    <mergeCell ref="E13:G13"/>
    <mergeCell ref="B22:D22"/>
    <mergeCell ref="E22:G22"/>
    <mergeCell ref="B25:D25"/>
    <mergeCell ref="E25:G25"/>
    <mergeCell ref="B20:D20"/>
    <mergeCell ref="E20:G20"/>
    <mergeCell ref="B10:D10"/>
    <mergeCell ref="E10:G10"/>
    <mergeCell ref="O7:Q7"/>
    <mergeCell ref="B18:D18"/>
    <mergeCell ref="E18:G18"/>
    <mergeCell ref="B11:D11"/>
    <mergeCell ref="E11:G11"/>
    <mergeCell ref="B9:D9"/>
    <mergeCell ref="E9:G9"/>
    <mergeCell ref="B14:D14"/>
    <mergeCell ref="E14:G14"/>
    <mergeCell ref="B15:D15"/>
    <mergeCell ref="E15:G15"/>
    <mergeCell ref="B17:D17"/>
    <mergeCell ref="E17:G17"/>
  </mergeCells>
  <conditionalFormatting sqref="L9:M15 L22:M25 I9:J25">
    <cfRule type="containsText" dxfId="41" priority="65" operator="containsText" text="X">
      <formula>NOT(ISERROR(SEARCH("X",I9)))</formula>
    </cfRule>
    <cfRule type="containsText" dxfId="40" priority="66" operator="containsText" text="✓">
      <formula>NOT(ISERROR(SEARCH("✓",I9)))</formula>
    </cfRule>
  </conditionalFormatting>
  <conditionalFormatting sqref="R9:S19">
    <cfRule type="containsText" dxfId="39" priority="56" operator="containsText" text="X">
      <formula>NOT(ISERROR(SEARCH("X",R9)))</formula>
    </cfRule>
    <cfRule type="containsText" dxfId="38" priority="57" operator="containsText" text="✓">
      <formula>NOT(ISERROR(SEARCH("✓",R9)))</formula>
    </cfRule>
  </conditionalFormatting>
  <conditionalFormatting sqref="X9:X25">
    <cfRule type="dataBar" priority="133">
      <dataBar>
        <cfvo type="min"/>
        <cfvo type="max"/>
        <color rgb="FF00B050"/>
      </dataBar>
      <extLst>
        <ext xmlns:x14="http://schemas.microsoft.com/office/spreadsheetml/2009/9/main" uri="{B025F937-C7B1-47D3-B67F-A62EFF666E3E}">
          <x14:id>{6E74C462-1A93-4468-8030-9C42834A5E1D}</x14:id>
        </ext>
      </extLst>
    </cfRule>
  </conditionalFormatting>
  <conditionalFormatting sqref="O9:P15 O17:P17 O20:P25">
    <cfRule type="containsText" dxfId="37" priority="26" operator="containsText" text="X">
      <formula>NOT(ISERROR(SEARCH("X",O9)))</formula>
    </cfRule>
    <cfRule type="containsText" dxfId="36" priority="27" operator="containsText" text="✓">
      <formula>NOT(ISERROR(SEARCH("✓",O9)))</formula>
    </cfRule>
  </conditionalFormatting>
  <conditionalFormatting sqref="O16:P16">
    <cfRule type="containsText" dxfId="35" priority="23" operator="containsText" text="X">
      <formula>NOT(ISERROR(SEARCH("X",O16)))</formula>
    </cfRule>
    <cfRule type="containsText" dxfId="34" priority="24" operator="containsText" text="✓">
      <formula>NOT(ISERROR(SEARCH("✓",O16)))</formula>
    </cfRule>
  </conditionalFormatting>
  <conditionalFormatting sqref="L16:M16">
    <cfRule type="containsText" dxfId="33" priority="20" operator="containsText" text="X">
      <formula>NOT(ISERROR(SEARCH("X",L16)))</formula>
    </cfRule>
    <cfRule type="containsText" dxfId="32" priority="21" operator="containsText" text="✓">
      <formula>NOT(ISERROR(SEARCH("✓",L16)))</formula>
    </cfRule>
  </conditionalFormatting>
  <conditionalFormatting sqref="L17:M21">
    <cfRule type="containsText" dxfId="31" priority="17" operator="containsText" text="X">
      <formula>NOT(ISERROR(SEARCH("X",L17)))</formula>
    </cfRule>
    <cfRule type="containsText" dxfId="30" priority="18" operator="containsText" text="✓">
      <formula>NOT(ISERROR(SEARCH("✓",L17)))</formula>
    </cfRule>
  </conditionalFormatting>
  <conditionalFormatting sqref="O18:P18">
    <cfRule type="containsText" dxfId="29" priority="14" operator="containsText" text="X">
      <formula>NOT(ISERROR(SEARCH("X",O18)))</formula>
    </cfRule>
    <cfRule type="containsText" dxfId="28" priority="15" operator="containsText" text="✓">
      <formula>NOT(ISERROR(SEARCH("✓",O18)))</formula>
    </cfRule>
  </conditionalFormatting>
  <conditionalFormatting sqref="O19:P19">
    <cfRule type="containsText" dxfId="27" priority="11" operator="containsText" text="X">
      <formula>NOT(ISERROR(SEARCH("X",O19)))</formula>
    </cfRule>
    <cfRule type="containsText" dxfId="26" priority="12" operator="containsText" text="✓">
      <formula>NOT(ISERROR(SEARCH("✓",O19)))</formula>
    </cfRule>
  </conditionalFormatting>
  <conditionalFormatting sqref="R20:S21">
    <cfRule type="containsText" dxfId="25" priority="8" operator="containsText" text="X">
      <formula>NOT(ISERROR(SEARCH("X",R20)))</formula>
    </cfRule>
    <cfRule type="containsText" dxfId="24" priority="9" operator="containsText" text="✓">
      <formula>NOT(ISERROR(SEARCH("✓",R20)))</formula>
    </cfRule>
  </conditionalFormatting>
  <conditionalFormatting sqref="R22:S24">
    <cfRule type="containsText" dxfId="23" priority="5" operator="containsText" text="X">
      <formula>NOT(ISERROR(SEARCH("X",R22)))</formula>
    </cfRule>
    <cfRule type="containsText" dxfId="22" priority="6" operator="containsText" text="✓">
      <formula>NOT(ISERROR(SEARCH("✓",R22)))</formula>
    </cfRule>
  </conditionalFormatting>
  <conditionalFormatting sqref="R25:S25">
    <cfRule type="containsText" dxfId="21" priority="2" operator="containsText" text="X">
      <formula>NOT(ISERROR(SEARCH("X",R25)))</formula>
    </cfRule>
    <cfRule type="containsText" dxfId="20" priority="3" operator="containsText" text="✓">
      <formula>NOT(ISERROR(SEARCH("✓",R25)))</formula>
    </cfRule>
  </conditionalFormatting>
  <dataValidations count="2">
    <dataValidation type="list" allowBlank="1" showInputMessage="1" showErrorMessage="1" sqref="L9:L25 O9:O25 I9:I25 R9:R25">
      <formula1>"X,-"</formula1>
    </dataValidation>
    <dataValidation type="list" allowBlank="1" showInputMessage="1" showErrorMessage="1" sqref="M9:M25 P9:P25 J9:J25 S9:S25">
      <formula1>$V$2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E74C462-1A93-4468-8030-9C42834A5E1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X9:X25</xm:sqref>
        </x14:conditionalFormatting>
        <x14:conditionalFormatting xmlns:xm="http://schemas.microsoft.com/office/excel/2006/main">
          <x14:cfRule type="containsText" priority="58" operator="containsText" id="{EE29292E-9395-4793-B197-5724C210270F}">
            <xm:f>NOT(ISERROR(SEARCH("-",I9)))</xm:f>
            <xm:f>"-"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L9:M15 L22:M25 I9:J25</xm:sqref>
        </x14:conditionalFormatting>
        <x14:conditionalFormatting xmlns:xm="http://schemas.microsoft.com/office/excel/2006/main">
          <x14:cfRule type="containsText" priority="55" operator="containsText" id="{0C2006F3-A0DE-4F27-B411-A5AA057AB893}">
            <xm:f>NOT(ISERROR(SEARCH("-",R9)))</xm:f>
            <xm:f>"-"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R9:S19</xm:sqref>
        </x14:conditionalFormatting>
        <x14:conditionalFormatting xmlns:xm="http://schemas.microsoft.com/office/excel/2006/main">
          <x14:cfRule type="containsText" priority="25" operator="containsText" id="{B709CFE3-E42C-4C59-8E50-4B9785F6139B}">
            <xm:f>NOT(ISERROR(SEARCH("-",O9)))</xm:f>
            <xm:f>"-"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O9:P15 O17:P17 O20:P25</xm:sqref>
        </x14:conditionalFormatting>
        <x14:conditionalFormatting xmlns:xm="http://schemas.microsoft.com/office/excel/2006/main">
          <x14:cfRule type="containsText" priority="22" operator="containsText" id="{C35C5A28-46FA-4361-B363-F924586D0C7C}">
            <xm:f>NOT(ISERROR(SEARCH("-",O16)))</xm:f>
            <xm:f>"-"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O16:P16</xm:sqref>
        </x14:conditionalFormatting>
        <x14:conditionalFormatting xmlns:xm="http://schemas.microsoft.com/office/excel/2006/main">
          <x14:cfRule type="containsText" priority="19" operator="containsText" id="{F6EE6522-034F-4C45-8CA1-74F491818245}">
            <xm:f>NOT(ISERROR(SEARCH("-",L16)))</xm:f>
            <xm:f>"-"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L16:M16</xm:sqref>
        </x14:conditionalFormatting>
        <x14:conditionalFormatting xmlns:xm="http://schemas.microsoft.com/office/excel/2006/main">
          <x14:cfRule type="containsText" priority="16" operator="containsText" id="{D0F5974A-3F21-47D2-B95C-6A2C1E62D9D6}">
            <xm:f>NOT(ISERROR(SEARCH("-",L17)))</xm:f>
            <xm:f>"-"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L17:M21</xm:sqref>
        </x14:conditionalFormatting>
        <x14:conditionalFormatting xmlns:xm="http://schemas.microsoft.com/office/excel/2006/main">
          <x14:cfRule type="containsText" priority="13" operator="containsText" id="{8DC9088C-F177-4710-BC7F-44F81E6821E5}">
            <xm:f>NOT(ISERROR(SEARCH("-",O18)))</xm:f>
            <xm:f>"-"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O18:P18</xm:sqref>
        </x14:conditionalFormatting>
        <x14:conditionalFormatting xmlns:xm="http://schemas.microsoft.com/office/excel/2006/main">
          <x14:cfRule type="containsText" priority="10" operator="containsText" id="{2432FA4C-7759-49A7-8BE8-E37D46199A5D}">
            <xm:f>NOT(ISERROR(SEARCH("-",O19)))</xm:f>
            <xm:f>"-"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O19:P19</xm:sqref>
        </x14:conditionalFormatting>
        <x14:conditionalFormatting xmlns:xm="http://schemas.microsoft.com/office/excel/2006/main">
          <x14:cfRule type="containsText" priority="7" operator="containsText" id="{AC83744A-3DD9-4C95-AB8B-B7E89079EEA1}">
            <xm:f>NOT(ISERROR(SEARCH("-",R20)))</xm:f>
            <xm:f>"-"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R20:S21</xm:sqref>
        </x14:conditionalFormatting>
        <x14:conditionalFormatting xmlns:xm="http://schemas.microsoft.com/office/excel/2006/main">
          <x14:cfRule type="containsText" priority="4" operator="containsText" id="{297257BE-CF7B-4DC5-B3E8-D539BB4FBF3A}">
            <xm:f>NOT(ISERROR(SEARCH("-",R22)))</xm:f>
            <xm:f>"-"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R22:S24</xm:sqref>
        </x14:conditionalFormatting>
        <x14:conditionalFormatting xmlns:xm="http://schemas.microsoft.com/office/excel/2006/main">
          <x14:cfRule type="containsText" priority="1" operator="containsText" id="{C753C69F-6E93-40EF-AB03-18B1CCFAC015}">
            <xm:f>NOT(ISERROR(SEARCH("-",R25)))</xm:f>
            <xm:f>"-"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R25:S25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workbookViewId="0">
      <pane ySplit="1" topLeftCell="A2" activePane="bottomLeft" state="frozen"/>
      <selection pane="bottomLeft" activeCell="B3" sqref="B3:D22"/>
    </sheetView>
  </sheetViews>
  <sheetFormatPr baseColWidth="10" defaultColWidth="8.7109375" defaultRowHeight="15" x14ac:dyDescent="0.25"/>
  <cols>
    <col min="1" max="1" width="22.7109375" customWidth="1"/>
    <col min="2" max="2" width="20.140625" style="26" customWidth="1"/>
    <col min="3" max="3" width="11.7109375" customWidth="1"/>
    <col min="4" max="4" width="31.5703125" customWidth="1"/>
  </cols>
  <sheetData>
    <row r="1" spans="1:4" x14ac:dyDescent="0.25">
      <c r="A1" t="s">
        <v>0</v>
      </c>
      <c r="B1" s="26" t="s">
        <v>1</v>
      </c>
      <c r="C1" t="s">
        <v>2</v>
      </c>
      <c r="D1" t="s">
        <v>3</v>
      </c>
    </row>
    <row r="2" spans="1:4" x14ac:dyDescent="0.25">
      <c r="A2" t="s">
        <v>40</v>
      </c>
      <c r="B2" s="26">
        <v>22</v>
      </c>
      <c r="C2" t="s">
        <v>4</v>
      </c>
      <c r="D2" t="s">
        <v>59</v>
      </c>
    </row>
    <row r="3" spans="1:4" x14ac:dyDescent="0.25">
      <c r="A3" t="s">
        <v>41</v>
      </c>
      <c r="B3" s="26">
        <v>1</v>
      </c>
      <c r="C3" t="s">
        <v>4</v>
      </c>
      <c r="D3" t="s">
        <v>60</v>
      </c>
    </row>
    <row r="4" spans="1:4" x14ac:dyDescent="0.25">
      <c r="A4" t="s">
        <v>42</v>
      </c>
      <c r="B4" s="26">
        <v>11</v>
      </c>
      <c r="C4" t="s">
        <v>4</v>
      </c>
      <c r="D4" t="s">
        <v>61</v>
      </c>
    </row>
    <row r="5" spans="1:4" x14ac:dyDescent="0.25">
      <c r="A5" t="s">
        <v>43</v>
      </c>
      <c r="B5" s="26">
        <v>2</v>
      </c>
      <c r="C5" t="s">
        <v>4</v>
      </c>
      <c r="D5" t="s">
        <v>62</v>
      </c>
    </row>
    <row r="6" spans="1:4" ht="30" x14ac:dyDescent="0.25">
      <c r="A6" s="25" t="s">
        <v>121</v>
      </c>
      <c r="B6" s="26">
        <v>1</v>
      </c>
      <c r="C6" t="s">
        <v>4</v>
      </c>
      <c r="D6" t="s">
        <v>62</v>
      </c>
    </row>
    <row r="7" spans="1:4" x14ac:dyDescent="0.25">
      <c r="A7" t="s">
        <v>44</v>
      </c>
      <c r="B7" s="26">
        <v>4</v>
      </c>
      <c r="C7" t="s">
        <v>4</v>
      </c>
      <c r="D7" t="s">
        <v>63</v>
      </c>
    </row>
    <row r="8" spans="1:4" x14ac:dyDescent="0.25">
      <c r="A8" t="s">
        <v>45</v>
      </c>
      <c r="B8" s="26">
        <v>30</v>
      </c>
      <c r="C8" t="s">
        <v>4</v>
      </c>
      <c r="D8" t="s">
        <v>63</v>
      </c>
    </row>
    <row r="9" spans="1:4" x14ac:dyDescent="0.25">
      <c r="A9" t="s">
        <v>46</v>
      </c>
      <c r="B9" s="26">
        <v>50</v>
      </c>
      <c r="C9" t="s">
        <v>4</v>
      </c>
      <c r="D9" t="s">
        <v>61</v>
      </c>
    </row>
    <row r="10" spans="1:4" x14ac:dyDescent="0.25">
      <c r="A10" t="s">
        <v>47</v>
      </c>
      <c r="B10" s="26">
        <v>24</v>
      </c>
      <c r="C10" t="s">
        <v>4</v>
      </c>
      <c r="D10" t="s">
        <v>61</v>
      </c>
    </row>
    <row r="11" spans="1:4" x14ac:dyDescent="0.25">
      <c r="A11" t="s">
        <v>48</v>
      </c>
      <c r="B11" s="26">
        <v>6</v>
      </c>
      <c r="C11" t="s">
        <v>4</v>
      </c>
      <c r="D11" t="s">
        <v>60</v>
      </c>
    </row>
    <row r="12" spans="1:4" x14ac:dyDescent="0.25">
      <c r="A12" t="s">
        <v>49</v>
      </c>
      <c r="B12" s="26">
        <v>13</v>
      </c>
      <c r="C12" t="s">
        <v>4</v>
      </c>
      <c r="D12" t="s">
        <v>61</v>
      </c>
    </row>
    <row r="13" spans="1:4" x14ac:dyDescent="0.25">
      <c r="A13" t="s">
        <v>50</v>
      </c>
      <c r="B13" s="26">
        <v>95</v>
      </c>
      <c r="C13" t="s">
        <v>4</v>
      </c>
      <c r="D13" t="s">
        <v>61</v>
      </c>
    </row>
    <row r="14" spans="1:4" x14ac:dyDescent="0.25">
      <c r="A14" t="s">
        <v>51</v>
      </c>
      <c r="B14" s="26">
        <v>10</v>
      </c>
      <c r="C14" t="s">
        <v>4</v>
      </c>
      <c r="D14" t="s">
        <v>61</v>
      </c>
    </row>
    <row r="15" spans="1:4" x14ac:dyDescent="0.25">
      <c r="A15" t="s">
        <v>52</v>
      </c>
      <c r="B15" s="26">
        <v>21</v>
      </c>
      <c r="C15" t="s">
        <v>4</v>
      </c>
      <c r="D15" t="s">
        <v>61</v>
      </c>
    </row>
    <row r="16" spans="1:4" x14ac:dyDescent="0.25">
      <c r="A16" t="s">
        <v>53</v>
      </c>
      <c r="B16" s="26">
        <v>14</v>
      </c>
      <c r="C16" t="s">
        <v>4</v>
      </c>
      <c r="D16" t="s">
        <v>61</v>
      </c>
    </row>
    <row r="17" spans="1:4" x14ac:dyDescent="0.25">
      <c r="A17" t="s">
        <v>54</v>
      </c>
      <c r="B17" s="26">
        <v>9</v>
      </c>
      <c r="C17" t="s">
        <v>4</v>
      </c>
      <c r="D17" t="s">
        <v>61</v>
      </c>
    </row>
    <row r="18" spans="1:4" x14ac:dyDescent="0.25">
      <c r="A18" t="s">
        <v>55</v>
      </c>
      <c r="B18" s="26">
        <v>8</v>
      </c>
      <c r="C18" t="s">
        <v>4</v>
      </c>
      <c r="D18" t="s">
        <v>61</v>
      </c>
    </row>
    <row r="19" spans="1:4" x14ac:dyDescent="0.25">
      <c r="A19" t="s">
        <v>56</v>
      </c>
      <c r="B19" s="26">
        <v>9</v>
      </c>
      <c r="C19" t="s">
        <v>4</v>
      </c>
      <c r="D19" t="s">
        <v>64</v>
      </c>
    </row>
    <row r="20" spans="1:4" x14ac:dyDescent="0.25">
      <c r="A20" t="s">
        <v>57</v>
      </c>
      <c r="B20" s="26">
        <v>19</v>
      </c>
      <c r="C20" t="s">
        <v>4</v>
      </c>
      <c r="D20" t="s">
        <v>64</v>
      </c>
    </row>
    <row r="21" spans="1:4" x14ac:dyDescent="0.25">
      <c r="A21" t="s">
        <v>58</v>
      </c>
      <c r="B21" s="26">
        <v>334</v>
      </c>
      <c r="C21" t="s">
        <v>4</v>
      </c>
      <c r="D21" t="s">
        <v>59</v>
      </c>
    </row>
  </sheetData>
  <pageMargins left="0.75" right="0.75" top="1" bottom="1" header="0.5" footer="0.5"/>
  <headerFooter>
    <oddFooter>&amp;L_x000D_&amp;1#&amp;"Calibri"&amp;8&amp;K404041 BD Restricted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workbookViewId="0">
      <pane ySplit="1" topLeftCell="A22" activePane="bottomLeft" state="frozen"/>
      <selection pane="bottomLeft" activeCell="L11" sqref="L11"/>
    </sheetView>
  </sheetViews>
  <sheetFormatPr baseColWidth="10" defaultColWidth="8.7109375" defaultRowHeight="15" x14ac:dyDescent="0.25"/>
  <cols>
    <col min="1" max="1" width="15.5703125" style="26" bestFit="1" customWidth="1"/>
    <col min="2" max="2" width="31.42578125" customWidth="1"/>
    <col min="3" max="3" width="20.28515625" style="26" bestFit="1" customWidth="1"/>
    <col min="4" max="4" width="11.28515625" customWidth="1"/>
    <col min="5" max="5" width="27.5703125" customWidth="1"/>
    <col min="6" max="6" width="21.7109375" customWidth="1"/>
  </cols>
  <sheetData>
    <row r="1" spans="1:6" x14ac:dyDescent="0.25">
      <c r="A1" s="26" t="s">
        <v>5</v>
      </c>
      <c r="B1" t="s">
        <v>0</v>
      </c>
      <c r="C1" s="26" t="s">
        <v>6</v>
      </c>
      <c r="D1" t="s">
        <v>7</v>
      </c>
      <c r="E1" t="s">
        <v>8</v>
      </c>
      <c r="F1" t="s">
        <v>66</v>
      </c>
    </row>
    <row r="2" spans="1:6" x14ac:dyDescent="0.25">
      <c r="A2" s="30">
        <v>45939</v>
      </c>
      <c r="B2" t="s">
        <v>40</v>
      </c>
      <c r="C2" s="26">
        <v>16</v>
      </c>
      <c r="D2" t="s">
        <v>65</v>
      </c>
      <c r="E2" t="s">
        <v>132</v>
      </c>
      <c r="F2" t="s">
        <v>133</v>
      </c>
    </row>
    <row r="3" spans="1:6" x14ac:dyDescent="0.25">
      <c r="A3" s="30">
        <v>45939</v>
      </c>
      <c r="B3" t="s">
        <v>41</v>
      </c>
      <c r="C3" s="26">
        <v>1</v>
      </c>
      <c r="D3" t="s">
        <v>65</v>
      </c>
      <c r="E3" t="s">
        <v>132</v>
      </c>
      <c r="F3" t="s">
        <v>133</v>
      </c>
    </row>
    <row r="4" spans="1:6" x14ac:dyDescent="0.25">
      <c r="A4" s="30">
        <v>45939</v>
      </c>
      <c r="B4" t="s">
        <v>42</v>
      </c>
      <c r="C4" s="26">
        <v>4</v>
      </c>
      <c r="D4" t="s">
        <v>65</v>
      </c>
      <c r="E4" t="s">
        <v>132</v>
      </c>
      <c r="F4" t="s">
        <v>133</v>
      </c>
    </row>
    <row r="5" spans="1:6" x14ac:dyDescent="0.25">
      <c r="A5" s="30">
        <v>45939</v>
      </c>
      <c r="B5" t="s">
        <v>43</v>
      </c>
      <c r="C5" s="26">
        <v>2</v>
      </c>
      <c r="D5" t="s">
        <v>65</v>
      </c>
      <c r="E5" t="s">
        <v>132</v>
      </c>
      <c r="F5" t="s">
        <v>133</v>
      </c>
    </row>
    <row r="6" spans="1:6" ht="30" x14ac:dyDescent="0.25">
      <c r="A6" s="30">
        <v>45939</v>
      </c>
      <c r="B6" s="25" t="s">
        <v>121</v>
      </c>
      <c r="C6" s="26">
        <v>1</v>
      </c>
      <c r="D6" t="s">
        <v>65</v>
      </c>
      <c r="E6" t="s">
        <v>132</v>
      </c>
      <c r="F6" t="s">
        <v>133</v>
      </c>
    </row>
    <row r="7" spans="1:6" x14ac:dyDescent="0.25">
      <c r="A7" s="30">
        <v>45939</v>
      </c>
      <c r="B7" t="s">
        <v>44</v>
      </c>
      <c r="C7" s="26">
        <v>4</v>
      </c>
      <c r="D7" t="s">
        <v>65</v>
      </c>
      <c r="E7" t="s">
        <v>132</v>
      </c>
      <c r="F7" t="s">
        <v>133</v>
      </c>
    </row>
    <row r="8" spans="1:6" x14ac:dyDescent="0.25">
      <c r="A8" s="30">
        <v>45939</v>
      </c>
      <c r="B8" t="s">
        <v>45</v>
      </c>
      <c r="C8" s="26">
        <v>12</v>
      </c>
      <c r="D8" t="s">
        <v>65</v>
      </c>
      <c r="E8" t="s">
        <v>132</v>
      </c>
      <c r="F8" t="s">
        <v>133</v>
      </c>
    </row>
    <row r="9" spans="1:6" x14ac:dyDescent="0.25">
      <c r="A9" s="30">
        <v>45939</v>
      </c>
      <c r="B9" t="s">
        <v>49</v>
      </c>
      <c r="C9" s="26">
        <v>10</v>
      </c>
      <c r="D9" t="s">
        <v>65</v>
      </c>
      <c r="E9" t="s">
        <v>132</v>
      </c>
      <c r="F9" t="s">
        <v>133</v>
      </c>
    </row>
    <row r="10" spans="1:6" x14ac:dyDescent="0.25">
      <c r="A10" s="30">
        <v>45939</v>
      </c>
      <c r="B10" t="s">
        <v>50</v>
      </c>
      <c r="C10" s="26">
        <v>70</v>
      </c>
      <c r="D10" t="s">
        <v>65</v>
      </c>
      <c r="E10" t="s">
        <v>132</v>
      </c>
      <c r="F10" t="s">
        <v>133</v>
      </c>
    </row>
    <row r="11" spans="1:6" x14ac:dyDescent="0.25">
      <c r="A11" s="30">
        <v>45939</v>
      </c>
      <c r="B11" t="s">
        <v>51</v>
      </c>
      <c r="C11" s="26">
        <v>5</v>
      </c>
      <c r="D11" t="s">
        <v>65</v>
      </c>
      <c r="E11" t="s">
        <v>132</v>
      </c>
      <c r="F11" t="s">
        <v>133</v>
      </c>
    </row>
    <row r="12" spans="1:6" x14ac:dyDescent="0.25">
      <c r="A12" s="30">
        <v>45939</v>
      </c>
      <c r="B12" t="s">
        <v>52</v>
      </c>
      <c r="C12" s="26">
        <v>9</v>
      </c>
      <c r="D12" t="s">
        <v>65</v>
      </c>
      <c r="E12" t="s">
        <v>132</v>
      </c>
      <c r="F12" t="s">
        <v>133</v>
      </c>
    </row>
    <row r="13" spans="1:6" x14ac:dyDescent="0.25">
      <c r="A13" s="30">
        <v>45939</v>
      </c>
      <c r="B13" t="s">
        <v>53</v>
      </c>
      <c r="C13" s="26">
        <v>10</v>
      </c>
      <c r="D13" t="s">
        <v>65</v>
      </c>
      <c r="E13" t="s">
        <v>132</v>
      </c>
      <c r="F13" t="s">
        <v>133</v>
      </c>
    </row>
    <row r="14" spans="1:6" x14ac:dyDescent="0.25">
      <c r="A14" s="30">
        <v>45939</v>
      </c>
      <c r="B14" t="s">
        <v>54</v>
      </c>
      <c r="C14" s="26">
        <v>9</v>
      </c>
      <c r="D14" t="s">
        <v>65</v>
      </c>
      <c r="E14" t="s">
        <v>132</v>
      </c>
      <c r="F14" t="s">
        <v>133</v>
      </c>
    </row>
    <row r="15" spans="1:6" x14ac:dyDescent="0.25">
      <c r="A15" s="30">
        <v>45939</v>
      </c>
      <c r="B15" t="s">
        <v>55</v>
      </c>
      <c r="C15" s="26">
        <v>8</v>
      </c>
      <c r="D15" t="s">
        <v>65</v>
      </c>
      <c r="E15" t="s">
        <v>132</v>
      </c>
      <c r="F15" t="s">
        <v>133</v>
      </c>
    </row>
    <row r="16" spans="1:6" x14ac:dyDescent="0.25">
      <c r="A16" s="30">
        <v>45939</v>
      </c>
      <c r="B16" t="s">
        <v>56</v>
      </c>
      <c r="C16" s="26">
        <v>4</v>
      </c>
      <c r="D16" t="s">
        <v>65</v>
      </c>
      <c r="E16" t="s">
        <v>132</v>
      </c>
      <c r="F16" t="s">
        <v>133</v>
      </c>
    </row>
    <row r="17" spans="1:6" x14ac:dyDescent="0.25">
      <c r="A17" s="30">
        <v>45939</v>
      </c>
      <c r="B17" t="s">
        <v>57</v>
      </c>
      <c r="C17" s="26">
        <v>7</v>
      </c>
      <c r="D17" t="s">
        <v>65</v>
      </c>
      <c r="E17" t="s">
        <v>132</v>
      </c>
      <c r="F17" t="s">
        <v>133</v>
      </c>
    </row>
    <row r="18" spans="1:6" x14ac:dyDescent="0.25">
      <c r="A18" s="30">
        <v>45939</v>
      </c>
      <c r="B18" t="s">
        <v>58</v>
      </c>
      <c r="C18" s="26">
        <v>279</v>
      </c>
      <c r="D18" t="s">
        <v>65</v>
      </c>
      <c r="E18" t="s">
        <v>132</v>
      </c>
      <c r="F18" t="s">
        <v>133</v>
      </c>
    </row>
    <row r="19" spans="1:6" x14ac:dyDescent="0.25">
      <c r="A19" s="30">
        <v>45985</v>
      </c>
      <c r="B19" t="s">
        <v>40</v>
      </c>
      <c r="C19" s="26">
        <v>4</v>
      </c>
      <c r="D19" t="s">
        <v>65</v>
      </c>
      <c r="E19" t="s">
        <v>132</v>
      </c>
      <c r="F19" t="s">
        <v>133</v>
      </c>
    </row>
    <row r="20" spans="1:6" x14ac:dyDescent="0.25">
      <c r="A20" s="30">
        <v>45985</v>
      </c>
      <c r="B20" t="s">
        <v>46</v>
      </c>
      <c r="C20" s="26">
        <v>44</v>
      </c>
      <c r="D20" t="s">
        <v>65</v>
      </c>
      <c r="E20" t="s">
        <v>132</v>
      </c>
      <c r="F20" t="s">
        <v>133</v>
      </c>
    </row>
    <row r="21" spans="1:6" x14ac:dyDescent="0.25">
      <c r="A21" s="30">
        <v>45985</v>
      </c>
      <c r="B21" t="s">
        <v>47</v>
      </c>
      <c r="C21" s="26">
        <v>13</v>
      </c>
      <c r="D21" t="s">
        <v>65</v>
      </c>
      <c r="E21" t="s">
        <v>132</v>
      </c>
      <c r="F21" t="s">
        <v>133</v>
      </c>
    </row>
    <row r="22" spans="1:6" x14ac:dyDescent="0.25">
      <c r="A22" s="30">
        <v>45985</v>
      </c>
      <c r="B22" t="s">
        <v>48</v>
      </c>
      <c r="C22" s="26">
        <v>4</v>
      </c>
      <c r="D22" t="s">
        <v>65</v>
      </c>
      <c r="E22" t="s">
        <v>132</v>
      </c>
      <c r="F22" t="s">
        <v>133</v>
      </c>
    </row>
    <row r="23" spans="1:6" x14ac:dyDescent="0.25">
      <c r="A23" s="30">
        <v>45985</v>
      </c>
      <c r="B23" t="s">
        <v>49</v>
      </c>
      <c r="C23" s="26">
        <v>1</v>
      </c>
      <c r="D23" t="s">
        <v>65</v>
      </c>
      <c r="E23" t="s">
        <v>132</v>
      </c>
      <c r="F23" t="s">
        <v>133</v>
      </c>
    </row>
    <row r="24" spans="1:6" x14ac:dyDescent="0.25">
      <c r="A24" s="30">
        <v>45985</v>
      </c>
      <c r="B24" t="s">
        <v>52</v>
      </c>
      <c r="C24" s="26">
        <v>6</v>
      </c>
      <c r="D24" t="s">
        <v>65</v>
      </c>
      <c r="E24" t="s">
        <v>132</v>
      </c>
      <c r="F24" t="s">
        <v>133</v>
      </c>
    </row>
    <row r="25" spans="1:6" x14ac:dyDescent="0.25">
      <c r="A25" s="30">
        <v>46001</v>
      </c>
      <c r="B25" t="s">
        <v>42</v>
      </c>
      <c r="C25" s="26">
        <v>7</v>
      </c>
      <c r="D25" t="s">
        <v>65</v>
      </c>
      <c r="E25" t="s">
        <v>132</v>
      </c>
      <c r="F25" t="s">
        <v>133</v>
      </c>
    </row>
    <row r="26" spans="1:6" x14ac:dyDescent="0.25">
      <c r="A26" s="30">
        <v>46001</v>
      </c>
      <c r="B26" t="s">
        <v>45</v>
      </c>
      <c r="C26" s="26">
        <v>18</v>
      </c>
      <c r="D26" t="s">
        <v>65</v>
      </c>
      <c r="E26" t="s">
        <v>132</v>
      </c>
      <c r="F26" t="s">
        <v>133</v>
      </c>
    </row>
    <row r="27" spans="1:6" x14ac:dyDescent="0.25">
      <c r="A27" s="30">
        <v>46001</v>
      </c>
      <c r="B27" t="s">
        <v>46</v>
      </c>
      <c r="C27" s="26">
        <v>6</v>
      </c>
      <c r="D27" t="s">
        <v>65</v>
      </c>
      <c r="E27" t="s">
        <v>132</v>
      </c>
      <c r="F27" t="s">
        <v>133</v>
      </c>
    </row>
    <row r="28" spans="1:6" x14ac:dyDescent="0.25">
      <c r="A28" s="30">
        <v>46001</v>
      </c>
      <c r="B28" t="s">
        <v>47</v>
      </c>
      <c r="C28" s="26">
        <v>11</v>
      </c>
      <c r="D28" t="s">
        <v>65</v>
      </c>
      <c r="E28" t="s">
        <v>132</v>
      </c>
      <c r="F28" t="s">
        <v>133</v>
      </c>
    </row>
    <row r="29" spans="1:6" x14ac:dyDescent="0.25">
      <c r="A29" s="30">
        <v>46001</v>
      </c>
      <c r="B29" t="s">
        <v>48</v>
      </c>
      <c r="C29" s="26">
        <v>2</v>
      </c>
      <c r="D29" t="s">
        <v>65</v>
      </c>
      <c r="E29" t="s">
        <v>132</v>
      </c>
      <c r="F29" t="s">
        <v>133</v>
      </c>
    </row>
    <row r="30" spans="1:6" x14ac:dyDescent="0.25">
      <c r="A30" s="30">
        <v>46001</v>
      </c>
      <c r="B30" t="s">
        <v>49</v>
      </c>
      <c r="C30" s="26">
        <v>2</v>
      </c>
      <c r="D30" t="s">
        <v>65</v>
      </c>
      <c r="E30" t="s">
        <v>132</v>
      </c>
      <c r="F30" t="s">
        <v>133</v>
      </c>
    </row>
    <row r="31" spans="1:6" x14ac:dyDescent="0.25">
      <c r="A31" s="30">
        <v>46001</v>
      </c>
      <c r="B31" t="s">
        <v>50</v>
      </c>
      <c r="C31" s="26">
        <v>25</v>
      </c>
      <c r="D31" t="s">
        <v>65</v>
      </c>
      <c r="E31" t="s">
        <v>132</v>
      </c>
      <c r="F31" t="s">
        <v>133</v>
      </c>
    </row>
    <row r="32" spans="1:6" x14ac:dyDescent="0.25">
      <c r="A32" s="30">
        <v>46001</v>
      </c>
      <c r="B32" t="s">
        <v>52</v>
      </c>
      <c r="C32" s="26">
        <v>6</v>
      </c>
      <c r="D32" t="s">
        <v>65</v>
      </c>
      <c r="E32" t="s">
        <v>132</v>
      </c>
      <c r="F32" t="s">
        <v>133</v>
      </c>
    </row>
    <row r="33" spans="1:6" x14ac:dyDescent="0.25">
      <c r="A33" s="30">
        <v>46001</v>
      </c>
      <c r="B33" t="s">
        <v>53</v>
      </c>
      <c r="C33" s="26">
        <v>4</v>
      </c>
      <c r="D33" t="s">
        <v>65</v>
      </c>
      <c r="E33" t="s">
        <v>132</v>
      </c>
      <c r="F33" t="s">
        <v>133</v>
      </c>
    </row>
    <row r="34" spans="1:6" x14ac:dyDescent="0.25">
      <c r="A34" s="30">
        <v>46001</v>
      </c>
      <c r="B34" t="s">
        <v>57</v>
      </c>
      <c r="C34" s="26">
        <v>12</v>
      </c>
      <c r="D34" t="s">
        <v>65</v>
      </c>
      <c r="E34" t="s">
        <v>132</v>
      </c>
      <c r="F34" t="s">
        <v>133</v>
      </c>
    </row>
    <row r="35" spans="1:6" x14ac:dyDescent="0.25">
      <c r="A35" s="30">
        <v>46001</v>
      </c>
      <c r="B35" t="s">
        <v>58</v>
      </c>
      <c r="C35" s="26">
        <v>55</v>
      </c>
      <c r="D35" t="s">
        <v>65</v>
      </c>
      <c r="E35" t="s">
        <v>132</v>
      </c>
      <c r="F35" t="s">
        <v>133</v>
      </c>
    </row>
    <row r="36" spans="1:6" x14ac:dyDescent="0.25">
      <c r="A36" s="30">
        <v>46003</v>
      </c>
      <c r="B36" t="s">
        <v>40</v>
      </c>
      <c r="C36" s="26">
        <v>2</v>
      </c>
      <c r="D36" t="s">
        <v>65</v>
      </c>
      <c r="E36" t="s">
        <v>132</v>
      </c>
      <c r="F36" t="s">
        <v>133</v>
      </c>
    </row>
    <row r="37" spans="1:6" x14ac:dyDescent="0.25">
      <c r="A37" s="30">
        <v>46003</v>
      </c>
      <c r="B37" t="s">
        <v>51</v>
      </c>
      <c r="C37" s="26">
        <v>5</v>
      </c>
      <c r="D37" t="s">
        <v>65</v>
      </c>
      <c r="E37" t="s">
        <v>132</v>
      </c>
      <c r="F37" t="s">
        <v>133</v>
      </c>
    </row>
    <row r="38" spans="1:6" x14ac:dyDescent="0.25">
      <c r="A38" s="30">
        <v>46003</v>
      </c>
      <c r="B38" t="s">
        <v>56</v>
      </c>
      <c r="C38" s="26">
        <v>5</v>
      </c>
      <c r="D38" t="s">
        <v>65</v>
      </c>
      <c r="E38" t="s">
        <v>132</v>
      </c>
      <c r="F38" t="s">
        <v>133</v>
      </c>
    </row>
  </sheetData>
  <sheetProtection algorithmName="SHA-512" hashValue="08olRFBkiNz4pdf+fDq7WYl3IdPId1l+zfvbKmGXgF6xR6f20rAmZ0pk4pSQ3wGtRgZBnu0jDA2rhJInP6QVKA==" saltValue="opNcBbI9NJw4GLGs7T1GfA==" spinCount="100000" sheet="1" objects="1" scenarios="1" selectLockedCells="1" selectUnlockedCells="1"/>
  <pageMargins left="0.75" right="0.75" top="1" bottom="1" header="0.5" footer="0.5"/>
  <headerFooter>
    <oddFooter>&amp;L_x000D_&amp;1#&amp;"Calibri"&amp;8&amp;K404041 BD Restricted</oddFooter>
  </headerFooter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pane ySplit="1" topLeftCell="A2" activePane="bottomLeft" state="frozen"/>
      <selection pane="bottomLeft" activeCell="D2" sqref="D2"/>
    </sheetView>
  </sheetViews>
  <sheetFormatPr baseColWidth="10" defaultColWidth="8.7109375" defaultRowHeight="15" x14ac:dyDescent="0.25"/>
  <cols>
    <col min="1" max="1" width="30.5703125" customWidth="1"/>
    <col min="3" max="3" width="12.140625" customWidth="1"/>
    <col min="5" max="5" width="21.5703125" bestFit="1" customWidth="1"/>
    <col min="6" max="6" width="19.42578125" customWidth="1"/>
    <col min="7" max="7" width="27.140625" customWidth="1"/>
    <col min="8" max="8" width="30.7109375" customWidth="1"/>
  </cols>
  <sheetData>
    <row r="1" spans="1:8" x14ac:dyDescent="0.25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</row>
    <row r="2" spans="1:8" x14ac:dyDescent="0.25">
      <c r="A2" t="s">
        <v>17</v>
      </c>
      <c r="B2" t="s">
        <v>18</v>
      </c>
      <c r="C2" s="1" t="s">
        <v>19</v>
      </c>
      <c r="D2" s="1">
        <f>IF(IFERROR(SUM(tblCatalogo[Cantidad_Contratada]),0)=0,0,IFERROR(SUM(tblEntregados[Cantidad_Entregada]),0)/IFERROR(SUM(tblCatalogo[Cantidad_Contratada]),0))</f>
        <v>1</v>
      </c>
      <c r="E2" t="s">
        <v>20</v>
      </c>
      <c r="F2" t="s">
        <v>27</v>
      </c>
      <c r="G2" t="s">
        <v>22</v>
      </c>
    </row>
    <row r="3" spans="1:8" x14ac:dyDescent="0.25">
      <c r="A3" t="s">
        <v>23</v>
      </c>
      <c r="B3" t="s">
        <v>24</v>
      </c>
      <c r="C3" t="s">
        <v>25</v>
      </c>
      <c r="D3">
        <f>IFERROR(SUM(tblCatalogo[Cantidad_Contratada]),0)</f>
        <v>683</v>
      </c>
      <c r="E3" t="s">
        <v>26</v>
      </c>
      <c r="F3" t="s">
        <v>27</v>
      </c>
    </row>
    <row r="4" spans="1:8" x14ac:dyDescent="0.25">
      <c r="A4" t="s">
        <v>28</v>
      </c>
      <c r="B4" t="s">
        <v>29</v>
      </c>
      <c r="C4" t="s">
        <v>25</v>
      </c>
      <c r="D4">
        <f>IFERROR(SUM(tblEntregados[Cantidad_Entregada]),0)</f>
        <v>683</v>
      </c>
      <c r="E4" t="s">
        <v>30</v>
      </c>
      <c r="F4" t="s">
        <v>21</v>
      </c>
    </row>
  </sheetData>
  <conditionalFormatting sqref="D2">
    <cfRule type="expression" dxfId="5" priority="1">
      <formula>D2&gt;=C2</formula>
    </cfRule>
    <cfRule type="expression" dxfId="4" priority="2">
      <formula>AND(D2&gt;=C2*0.9,D2&lt;C2)</formula>
    </cfRule>
    <cfRule type="expression" dxfId="3" priority="3">
      <formula>D2&lt;C2*0.9</formula>
    </cfRule>
  </conditionalFormatting>
  <pageMargins left="0.75" right="0.75" top="1" bottom="1" header="0.5" footer="0.5"/>
  <headerFooter>
    <oddFooter>&amp;L_x000D_&amp;1#&amp;"Calibri"&amp;8&amp;K404041 BD Restricted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pane ySplit="1" topLeftCell="A2" activePane="bottomLeft" state="frozen"/>
      <selection pane="bottomLeft" activeCell="B6" sqref="B6"/>
    </sheetView>
  </sheetViews>
  <sheetFormatPr baseColWidth="10" defaultColWidth="8.7109375" defaultRowHeight="15" x14ac:dyDescent="0.25"/>
  <cols>
    <col min="1" max="1" width="24" customWidth="1"/>
    <col min="2" max="2" width="16" customWidth="1"/>
  </cols>
  <sheetData>
    <row r="1" spans="1:4" x14ac:dyDescent="0.25">
      <c r="A1" t="s">
        <v>31</v>
      </c>
      <c r="B1" t="s">
        <v>32</v>
      </c>
    </row>
    <row r="2" spans="1:4" x14ac:dyDescent="0.25">
      <c r="A2" t="s">
        <v>33</v>
      </c>
      <c r="B2">
        <f>IFERROR(SUM(tblCatalogo[Cantidad_Contratada]),0)</f>
        <v>683</v>
      </c>
      <c r="D2">
        <f>(B3/B2)</f>
        <v>1</v>
      </c>
    </row>
    <row r="3" spans="1:4" x14ac:dyDescent="0.25">
      <c r="A3" t="s">
        <v>34</v>
      </c>
      <c r="B3">
        <f>IFERROR(SUM(tblEntregados[Cantidad_Entregada]),0)</f>
        <v>683</v>
      </c>
    </row>
    <row r="4" spans="1:4" ht="15.75" x14ac:dyDescent="0.25">
      <c r="A4" t="s">
        <v>35</v>
      </c>
      <c r="B4" s="2">
        <f>D2</f>
        <v>1</v>
      </c>
    </row>
    <row r="6" spans="1:4" x14ac:dyDescent="0.25">
      <c r="A6" t="s">
        <v>35</v>
      </c>
    </row>
    <row r="7" spans="1:4" x14ac:dyDescent="0.25">
      <c r="A7" t="s">
        <v>36</v>
      </c>
      <c r="B7" s="26">
        <f>IF(B2=0,0,B3/B2)</f>
        <v>1</v>
      </c>
    </row>
    <row r="8" spans="1:4" x14ac:dyDescent="0.25">
      <c r="A8" t="s">
        <v>37</v>
      </c>
      <c r="B8" s="26">
        <f>IF(B2=0,0,1-B7)</f>
        <v>0</v>
      </c>
    </row>
    <row r="12" spans="1:4" x14ac:dyDescent="0.25">
      <c r="A12" s="32" t="s">
        <v>38</v>
      </c>
      <c r="B12" s="32">
        <f>B3</f>
        <v>683</v>
      </c>
    </row>
    <row r="13" spans="1:4" x14ac:dyDescent="0.25">
      <c r="A13" s="31" t="s">
        <v>39</v>
      </c>
      <c r="B13" s="31">
        <f>IF(B2-B3&lt;0,0,B2-B3)</f>
        <v>0</v>
      </c>
    </row>
  </sheetData>
  <conditionalFormatting sqref="B4">
    <cfRule type="expression" dxfId="2" priority="1">
      <formula>B4&gt;=C2</formula>
    </cfRule>
    <cfRule type="expression" dxfId="1" priority="2">
      <formula>AND(B4&gt;=C2*0.9,B4&lt;C2)</formula>
    </cfRule>
    <cfRule type="expression" dxfId="0" priority="3">
      <formula>B4&lt;C2*0.9</formula>
    </cfRule>
  </conditionalFormatting>
  <pageMargins left="0.75" right="0.75" top="1" bottom="1" header="0.5" footer="0.5"/>
  <headerFooter>
    <oddFooter>&amp;L_x000D_&amp;1#&amp;"Calibri"&amp;8&amp;K404041 BD Restricted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B8" sqref="B8"/>
    </sheetView>
  </sheetViews>
  <sheetFormatPr baseColWidth="10" defaultRowHeight="15" x14ac:dyDescent="0.25"/>
  <cols>
    <col min="1" max="1" width="32.28515625" bestFit="1" customWidth="1"/>
    <col min="2" max="2" width="76.140625" bestFit="1" customWidth="1"/>
  </cols>
  <sheetData>
    <row r="1" spans="1:2" x14ac:dyDescent="0.25">
      <c r="A1" s="24" t="s">
        <v>94</v>
      </c>
      <c r="B1" s="24" t="s">
        <v>32</v>
      </c>
    </row>
    <row r="2" spans="1:2" x14ac:dyDescent="0.25">
      <c r="A2" t="s">
        <v>95</v>
      </c>
      <c r="B2" t="s">
        <v>96</v>
      </c>
    </row>
    <row r="3" spans="1:2" x14ac:dyDescent="0.25">
      <c r="A3" t="s">
        <v>97</v>
      </c>
      <c r="B3" t="s">
        <v>98</v>
      </c>
    </row>
    <row r="4" spans="1:2" x14ac:dyDescent="0.25">
      <c r="A4" t="s">
        <v>99</v>
      </c>
      <c r="B4" t="s">
        <v>100</v>
      </c>
    </row>
    <row r="5" spans="1:2" x14ac:dyDescent="0.25">
      <c r="A5" t="s">
        <v>101</v>
      </c>
      <c r="B5" t="s">
        <v>102</v>
      </c>
    </row>
    <row r="6" spans="1:2" x14ac:dyDescent="0.25">
      <c r="A6" t="s">
        <v>103</v>
      </c>
      <c r="B6" t="s">
        <v>134</v>
      </c>
    </row>
    <row r="7" spans="1:2" x14ac:dyDescent="0.25">
      <c r="A7" t="s">
        <v>104</v>
      </c>
      <c r="B7" t="s">
        <v>105</v>
      </c>
    </row>
    <row r="8" spans="1:2" x14ac:dyDescent="0.25">
      <c r="A8" t="s">
        <v>106</v>
      </c>
      <c r="B8" t="s">
        <v>107</v>
      </c>
    </row>
    <row r="9" spans="1:2" x14ac:dyDescent="0.25">
      <c r="A9" t="s">
        <v>108</v>
      </c>
      <c r="B9" t="s">
        <v>109</v>
      </c>
    </row>
    <row r="10" spans="1:2" x14ac:dyDescent="0.25">
      <c r="A10" t="s">
        <v>110</v>
      </c>
      <c r="B10" t="s">
        <v>107</v>
      </c>
    </row>
    <row r="11" spans="1:2" x14ac:dyDescent="0.25">
      <c r="A11" t="s">
        <v>8</v>
      </c>
      <c r="B11" t="s">
        <v>111</v>
      </c>
    </row>
    <row r="12" spans="1:2" x14ac:dyDescent="0.25">
      <c r="A12" t="s">
        <v>112</v>
      </c>
      <c r="B12" t="s">
        <v>113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f17139b1-3e59-42e2-b5c9-8eda0153b231}" enabled="1" method="Privileged" siteId="{94c3e67c-9e2d-4800-a6b7-635d97882165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CRONOGRAMA</vt:lpstr>
      <vt:lpstr>Catalogo</vt:lpstr>
      <vt:lpstr>Elementos_Entregados</vt:lpstr>
      <vt:lpstr>KPI_Dashboard</vt:lpstr>
      <vt:lpstr>Dashboard</vt:lpstr>
      <vt:lpstr>META 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Yanet Herlene Melo Yepes</cp:lastModifiedBy>
  <dcterms:created xsi:type="dcterms:W3CDTF">2025-12-26T15:56:55Z</dcterms:created>
  <dcterms:modified xsi:type="dcterms:W3CDTF">2026-04-23T19:13:06Z</dcterms:modified>
</cp:coreProperties>
</file>