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7"/>
  <workbookPr/>
  <mc:AlternateContent xmlns:mc="http://schemas.openxmlformats.org/markup-compatibility/2006">
    <mc:Choice Requires="x15">
      <x15ac:absPath xmlns:x15ac="http://schemas.microsoft.com/office/spreadsheetml/2010/11/ac" url="/Users/laurapedrazaleal/Downloads/"/>
    </mc:Choice>
  </mc:AlternateContent>
  <xr:revisionPtr revIDLastSave="0" documentId="13_ncr:1_{E9A631F8-2257-2540-A57D-031DF8DDEA8E}" xr6:coauthVersionLast="47" xr6:coauthVersionMax="47" xr10:uidLastSave="{00000000-0000-0000-0000-000000000000}"/>
  <bookViews>
    <workbookView xWindow="0" yWindow="660" windowWidth="28800" windowHeight="12300" activeTab="1" xr2:uid="{00000000-000D-0000-FFFF-FFFF00000000}"/>
  </bookViews>
  <sheets>
    <sheet name="ESTUDIO DE MERCADO" sheetId="2" r:id="rId1"/>
    <sheet name="DISTRIBUCCIÓN RESGUARDOS" sheetId="1" r:id="rId2"/>
    <sheet name="Hoja1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1" l="1"/>
  <c r="E49" i="2" l="1"/>
  <c r="F49" i="2"/>
  <c r="D49" i="2"/>
  <c r="F40" i="3" l="1"/>
  <c r="Q24" i="1" l="1"/>
  <c r="C7" i="2" l="1"/>
  <c r="Q26" i="1" l="1"/>
  <c r="Q25" i="1"/>
  <c r="L42" i="2" l="1"/>
  <c r="L48" i="2"/>
  <c r="L38" i="2"/>
  <c r="L31" i="2"/>
  <c r="L19" i="2"/>
  <c r="L51" i="2" l="1"/>
  <c r="K19" i="2"/>
  <c r="K31" i="2"/>
  <c r="K38" i="2"/>
  <c r="K42" i="2"/>
  <c r="K48" i="2"/>
  <c r="K51" i="2" l="1"/>
  <c r="J48" i="2"/>
  <c r="J42" i="2"/>
  <c r="J38" i="2"/>
  <c r="J31" i="2"/>
  <c r="J19" i="2"/>
  <c r="J51" i="2" s="1"/>
  <c r="G45" i="2"/>
  <c r="D5" i="1" s="1"/>
  <c r="F5" i="1" s="1"/>
  <c r="G46" i="2"/>
  <c r="D6" i="1" s="1"/>
  <c r="G47" i="2"/>
  <c r="D9" i="1" s="1"/>
  <c r="G48" i="2"/>
  <c r="D8" i="1" s="1"/>
  <c r="G5" i="2"/>
  <c r="G6" i="2"/>
  <c r="G7" i="2"/>
  <c r="G8" i="2"/>
  <c r="G9" i="2"/>
  <c r="G10" i="2"/>
  <c r="G11" i="2"/>
  <c r="G12" i="2"/>
  <c r="G13" i="2"/>
  <c r="G14" i="2"/>
  <c r="G15" i="2"/>
  <c r="D14" i="1" s="1"/>
  <c r="G16" i="2"/>
  <c r="D15" i="1" s="1"/>
  <c r="G17" i="2"/>
  <c r="D28" i="1" s="1"/>
  <c r="G18" i="2"/>
  <c r="D29" i="1" s="1"/>
  <c r="G4" i="2"/>
  <c r="D12" i="1" s="1"/>
  <c r="G44" i="2" l="1"/>
  <c r="G41" i="2"/>
  <c r="D26" i="1" s="1"/>
  <c r="R26" i="1" s="1"/>
  <c r="G40" i="2"/>
  <c r="D25" i="1" s="1"/>
  <c r="R25" i="1" s="1"/>
  <c r="G37" i="2"/>
  <c r="D45" i="1" s="1"/>
  <c r="G36" i="2"/>
  <c r="D44" i="1" s="1"/>
  <c r="G35" i="2"/>
  <c r="D43" i="1" s="1"/>
  <c r="G34" i="2"/>
  <c r="D42" i="1" s="1"/>
  <c r="G33" i="2"/>
  <c r="D41" i="1" s="1"/>
  <c r="G32" i="2"/>
  <c r="D40" i="1" s="1"/>
  <c r="G30" i="2"/>
  <c r="D38" i="1" s="1"/>
  <c r="G29" i="2"/>
  <c r="D37" i="1" s="1"/>
  <c r="G28" i="2"/>
  <c r="D36" i="1" s="1"/>
  <c r="G27" i="2"/>
  <c r="D35" i="1" s="1"/>
  <c r="G26" i="2"/>
  <c r="D27" i="1" s="1"/>
  <c r="G25" i="2"/>
  <c r="D24" i="1" s="1"/>
  <c r="R24" i="1" s="1"/>
  <c r="G24" i="2"/>
  <c r="D34" i="1" s="1"/>
  <c r="G23" i="2"/>
  <c r="D33" i="1" s="1"/>
  <c r="G22" i="2"/>
  <c r="D32" i="1" s="1"/>
  <c r="G21" i="2"/>
  <c r="D31" i="1" s="1"/>
  <c r="D16" i="1"/>
  <c r="D21" i="1"/>
  <c r="D18" i="1"/>
  <c r="D17" i="1"/>
  <c r="D22" i="1"/>
  <c r="D11" i="1"/>
  <c r="D19" i="1"/>
  <c r="C8" i="2"/>
  <c r="D20" i="1"/>
  <c r="C9" i="2"/>
  <c r="D10" i="1"/>
  <c r="D13" i="1"/>
  <c r="D7" i="1" l="1"/>
  <c r="G49" i="2"/>
  <c r="Q46" i="1"/>
  <c r="Q45" i="1"/>
  <c r="P45" i="1"/>
  <c r="Q44" i="1"/>
  <c r="J44" i="1"/>
  <c r="Q43" i="1"/>
  <c r="L43" i="1"/>
  <c r="Q42" i="1"/>
  <c r="J42" i="1"/>
  <c r="N42" i="1"/>
  <c r="Q41" i="1"/>
  <c r="P41" i="1"/>
  <c r="Q40" i="1"/>
  <c r="J40" i="1"/>
  <c r="Q39" i="1"/>
  <c r="Q38" i="1"/>
  <c r="F38" i="1"/>
  <c r="L38" i="1"/>
  <c r="Q37" i="1"/>
  <c r="N37" i="1"/>
  <c r="Q36" i="1"/>
  <c r="P36" i="1"/>
  <c r="Q35" i="1"/>
  <c r="J35" i="1"/>
  <c r="Q34" i="1"/>
  <c r="L34" i="1"/>
  <c r="Q33" i="1"/>
  <c r="N33" i="1"/>
  <c r="Q32" i="1"/>
  <c r="P32" i="1"/>
  <c r="Q31" i="1"/>
  <c r="J31" i="1"/>
  <c r="Q30" i="1"/>
  <c r="Q29" i="1"/>
  <c r="H29" i="1"/>
  <c r="Q28" i="1"/>
  <c r="H28" i="1"/>
  <c r="Q27" i="1"/>
  <c r="H27" i="1"/>
  <c r="H26" i="1"/>
  <c r="J25" i="1"/>
  <c r="H25" i="1"/>
  <c r="H24" i="1"/>
  <c r="Q23" i="1"/>
  <c r="Q22" i="1"/>
  <c r="J22" i="1"/>
  <c r="K21" i="1"/>
  <c r="F21" i="1"/>
  <c r="Q20" i="1"/>
  <c r="P20" i="1"/>
  <c r="Q19" i="1"/>
  <c r="J19" i="1"/>
  <c r="Q18" i="1"/>
  <c r="J18" i="1"/>
  <c r="L18" i="1"/>
  <c r="P17" i="1"/>
  <c r="N17" i="1"/>
  <c r="Q16" i="1"/>
  <c r="N16" i="1"/>
  <c r="Q15" i="1"/>
  <c r="N15" i="1"/>
  <c r="Q14" i="1"/>
  <c r="P14" i="1"/>
  <c r="K13" i="1"/>
  <c r="Q13" i="1" s="1"/>
  <c r="K12" i="1"/>
  <c r="L12" i="1" s="1"/>
  <c r="N12" i="1"/>
  <c r="K11" i="1"/>
  <c r="Q11" i="1" s="1"/>
  <c r="F11" i="1"/>
  <c r="N10" i="1"/>
  <c r="Q9" i="1"/>
  <c r="J9" i="1"/>
  <c r="F8" i="1"/>
  <c r="Q7" i="1"/>
  <c r="P7" i="1"/>
  <c r="Q6" i="1"/>
  <c r="Q5" i="1"/>
  <c r="L5" i="1"/>
  <c r="P15" i="1" l="1"/>
  <c r="H5" i="1"/>
  <c r="P12" i="1"/>
  <c r="J14" i="1"/>
  <c r="P16" i="1"/>
  <c r="J37" i="1"/>
  <c r="J16" i="1"/>
  <c r="J26" i="1"/>
  <c r="J5" i="1"/>
  <c r="J8" i="1"/>
  <c r="H11" i="1"/>
  <c r="P11" i="1"/>
  <c r="L13" i="1"/>
  <c r="N13" i="1"/>
  <c r="P18" i="1"/>
  <c r="P21" i="1"/>
  <c r="J7" i="1"/>
  <c r="L8" i="1"/>
  <c r="L10" i="1"/>
  <c r="J11" i="1"/>
  <c r="H13" i="1"/>
  <c r="P13" i="1"/>
  <c r="F16" i="1"/>
  <c r="L16" i="1"/>
  <c r="J17" i="1"/>
  <c r="F18" i="1"/>
  <c r="J20" i="1"/>
  <c r="H21" i="1"/>
  <c r="J29" i="1"/>
  <c r="N11" i="1"/>
  <c r="P10" i="1"/>
  <c r="J13" i="1"/>
  <c r="H16" i="1"/>
  <c r="L17" i="1"/>
  <c r="H18" i="1"/>
  <c r="L20" i="1"/>
  <c r="J21" i="1"/>
  <c r="P37" i="1"/>
  <c r="J38" i="1"/>
  <c r="H42" i="1"/>
  <c r="J24" i="1"/>
  <c r="J28" i="1"/>
  <c r="F34" i="1"/>
  <c r="H34" i="1" s="1"/>
  <c r="J36" i="1"/>
  <c r="P43" i="1"/>
  <c r="N5" i="1"/>
  <c r="N8" i="1"/>
  <c r="H15" i="1"/>
  <c r="N18" i="1"/>
  <c r="L21" i="1"/>
  <c r="J27" i="1"/>
  <c r="J32" i="1"/>
  <c r="P33" i="1"/>
  <c r="J34" i="1"/>
  <c r="N38" i="1"/>
  <c r="P42" i="1"/>
  <c r="H43" i="1"/>
  <c r="J45" i="1"/>
  <c r="P34" i="1"/>
  <c r="N43" i="1"/>
  <c r="J33" i="1"/>
  <c r="J41" i="1"/>
  <c r="F43" i="1"/>
  <c r="P5" i="1"/>
  <c r="H8" i="1"/>
  <c r="P8" i="1"/>
  <c r="J10" i="1"/>
  <c r="L11" i="1"/>
  <c r="J12" i="1"/>
  <c r="F13" i="1"/>
  <c r="J15" i="1"/>
  <c r="N21" i="1"/>
  <c r="N34" i="1"/>
  <c r="P38" i="1"/>
  <c r="J43" i="1"/>
  <c r="H30" i="1"/>
  <c r="J6" i="1"/>
  <c r="P6" i="1"/>
  <c r="H6" i="1"/>
  <c r="F6" i="1"/>
  <c r="L6" i="1"/>
  <c r="N6" i="1"/>
  <c r="L31" i="1"/>
  <c r="L35" i="1"/>
  <c r="F9" i="1"/>
  <c r="Q10" i="1"/>
  <c r="L14" i="1"/>
  <c r="Q17" i="1"/>
  <c r="F19" i="1"/>
  <c r="F22" i="1"/>
  <c r="N22" i="1"/>
  <c r="L24" i="1"/>
  <c r="L25" i="1"/>
  <c r="L26" i="1"/>
  <c r="L27" i="1"/>
  <c r="L28" i="1"/>
  <c r="L29" i="1"/>
  <c r="F31" i="1"/>
  <c r="N31" i="1"/>
  <c r="L32" i="1"/>
  <c r="F35" i="1"/>
  <c r="N35" i="1"/>
  <c r="L36" i="1"/>
  <c r="H38" i="1"/>
  <c r="F40" i="1"/>
  <c r="N40" i="1"/>
  <c r="L41" i="1"/>
  <c r="F44" i="1"/>
  <c r="N44" i="1"/>
  <c r="L45" i="1"/>
  <c r="L9" i="1"/>
  <c r="L22" i="1"/>
  <c r="L40" i="1"/>
  <c r="L44" i="1"/>
  <c r="L7" i="1"/>
  <c r="N9" i="1"/>
  <c r="Q12" i="1"/>
  <c r="N19" i="1"/>
  <c r="F7" i="1"/>
  <c r="N7" i="1"/>
  <c r="H9" i="1"/>
  <c r="F10" i="1"/>
  <c r="F12" i="1"/>
  <c r="F14" i="1"/>
  <c r="L15" i="1"/>
  <c r="F17" i="1"/>
  <c r="H19" i="1"/>
  <c r="P19" i="1"/>
  <c r="F20" i="1"/>
  <c r="N20" i="1"/>
  <c r="Q21" i="1"/>
  <c r="H22" i="1"/>
  <c r="P22" i="1"/>
  <c r="F24" i="1"/>
  <c r="N24" i="1"/>
  <c r="F25" i="1"/>
  <c r="N25" i="1"/>
  <c r="F26" i="1"/>
  <c r="N26" i="1"/>
  <c r="F27" i="1"/>
  <c r="N27" i="1"/>
  <c r="F28" i="1"/>
  <c r="N28" i="1"/>
  <c r="F29" i="1"/>
  <c r="N29" i="1"/>
  <c r="P31" i="1"/>
  <c r="F32" i="1"/>
  <c r="N32" i="1"/>
  <c r="L33" i="1"/>
  <c r="P35" i="1"/>
  <c r="F36" i="1"/>
  <c r="N36" i="1"/>
  <c r="L37" i="1"/>
  <c r="H40" i="1"/>
  <c r="P40" i="1"/>
  <c r="F41" i="1"/>
  <c r="N41" i="1"/>
  <c r="L42" i="1"/>
  <c r="H44" i="1"/>
  <c r="P44" i="1"/>
  <c r="F45" i="1"/>
  <c r="N45" i="1"/>
  <c r="L19" i="1"/>
  <c r="P9" i="1"/>
  <c r="N14" i="1"/>
  <c r="H7" i="1"/>
  <c r="H10" i="1"/>
  <c r="H12" i="1"/>
  <c r="H14" i="1"/>
  <c r="F15" i="1"/>
  <c r="H17" i="1"/>
  <c r="H20" i="1"/>
  <c r="F33" i="1"/>
  <c r="F37" i="1"/>
  <c r="H41" i="1"/>
  <c r="F42" i="1"/>
  <c r="H45" i="1"/>
  <c r="R18" i="1" l="1"/>
  <c r="J39" i="1"/>
  <c r="R16" i="1"/>
  <c r="R43" i="1"/>
  <c r="N23" i="1"/>
  <c r="R42" i="1"/>
  <c r="J23" i="1"/>
  <c r="R21" i="1"/>
  <c r="R13" i="1"/>
  <c r="R8" i="1"/>
  <c r="R34" i="1"/>
  <c r="J46" i="1"/>
  <c r="R11" i="1"/>
  <c r="R5" i="1"/>
  <c r="R15" i="1"/>
  <c r="R41" i="1"/>
  <c r="R29" i="1"/>
  <c r="R27" i="1"/>
  <c r="L23" i="1"/>
  <c r="H23" i="1"/>
  <c r="P46" i="1"/>
  <c r="R12" i="1"/>
  <c r="R7" i="1"/>
  <c r="L46" i="1"/>
  <c r="R22" i="1"/>
  <c r="J30" i="1"/>
  <c r="P23" i="1"/>
  <c r="R38" i="1"/>
  <c r="H32" i="1"/>
  <c r="R32" i="1" s="1"/>
  <c r="N30" i="1"/>
  <c r="H35" i="1"/>
  <c r="R35" i="1" s="1"/>
  <c r="H46" i="1"/>
  <c r="P39" i="1"/>
  <c r="R28" i="1"/>
  <c r="F30" i="1"/>
  <c r="R17" i="1"/>
  <c r="R10" i="1"/>
  <c r="F23" i="1"/>
  <c r="R44" i="1"/>
  <c r="R19" i="1"/>
  <c r="R9" i="1"/>
  <c r="R6" i="1"/>
  <c r="H36" i="1"/>
  <c r="R36" i="1" s="1"/>
  <c r="F46" i="1"/>
  <c r="R40" i="1"/>
  <c r="H31" i="1"/>
  <c r="F39" i="1"/>
  <c r="R45" i="1"/>
  <c r="R20" i="1"/>
  <c r="L30" i="1"/>
  <c r="H33" i="1"/>
  <c r="R33" i="1" s="1"/>
  <c r="H37" i="1"/>
  <c r="R37" i="1" s="1"/>
  <c r="R14" i="1"/>
  <c r="N46" i="1"/>
  <c r="N39" i="1"/>
  <c r="L39" i="1"/>
  <c r="T23" i="1" l="1"/>
  <c r="H39" i="1"/>
  <c r="R46" i="1"/>
  <c r="R31" i="1"/>
  <c r="R39" i="1" s="1"/>
  <c r="R23" i="1"/>
  <c r="R30" i="1"/>
  <c r="R47" i="1" l="1"/>
  <c r="R5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MAURICIO SANCHEZ CARRILLO</author>
  </authors>
  <commentList>
    <comment ref="Q2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JOSE MAURICIO SANCHEZ CARRILLO:</t>
        </r>
        <r>
          <rPr>
            <sz val="9"/>
            <color indexed="81"/>
            <rFont val="Tahoma"/>
            <family val="2"/>
          </rPr>
          <t xml:space="preserve">
INVENTARIO REMANENTE PROYECTOS ANTERIORES</t>
        </r>
      </text>
    </comment>
    <comment ref="Q2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JOSE MAURICIO SANCHEZ CARRILLO:</t>
        </r>
        <r>
          <rPr>
            <sz val="9"/>
            <color indexed="81"/>
            <rFont val="Tahoma"/>
            <family val="2"/>
          </rPr>
          <t xml:space="preserve">
INVENTARIO REMANENTE PROYECTOS ANTERIORES</t>
        </r>
      </text>
    </comment>
    <comment ref="Q2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JOSE MAURICIO SANCHEZ CARRILLO:</t>
        </r>
        <r>
          <rPr>
            <sz val="9"/>
            <color indexed="81"/>
            <rFont val="Tahoma"/>
            <family val="2"/>
          </rPr>
          <t xml:space="preserve">
INVENTARIO REMANENTE PROYECTOS ANTERIORES</t>
        </r>
      </text>
    </comment>
  </commentList>
</comments>
</file>

<file path=xl/sharedStrings.xml><?xml version="1.0" encoding="utf-8"?>
<sst xmlns="http://schemas.openxmlformats.org/spreadsheetml/2006/main" count="361" uniqueCount="225">
  <si>
    <t>ORTEGA</t>
  </si>
  <si>
    <t>NATAGAIMA</t>
  </si>
  <si>
    <t>TODOS LOS RESGUARDOS</t>
  </si>
  <si>
    <t xml:space="preserve">RESGUARDOS </t>
  </si>
  <si>
    <t>AGROF GUATAVITA TUA</t>
  </si>
  <si>
    <t>AGROF RECINTO PALMAROSA</t>
  </si>
  <si>
    <t>AGROF PASOANCHO</t>
  </si>
  <si>
    <t xml:space="preserve">AGROF GUALERAS </t>
  </si>
  <si>
    <t>RP PIJAO PALERMO</t>
  </si>
  <si>
    <t>MANT OLIRCO</t>
  </si>
  <si>
    <t xml:space="preserve">TIPO </t>
  </si>
  <si>
    <t>ELEMENTO</t>
  </si>
  <si>
    <t>UNIDAD</t>
  </si>
  <si>
    <t>Valor unitario</t>
  </si>
  <si>
    <t>CANTIDAD</t>
  </si>
  <si>
    <t xml:space="preserve">VALOR </t>
  </si>
  <si>
    <t>CANTIDAD TOTAL</t>
  </si>
  <si>
    <t>VALOR TOTAL</t>
  </si>
  <si>
    <t>Plantulas</t>
  </si>
  <si>
    <t>Plantulas frutales  cacao +10% repos.</t>
  </si>
  <si>
    <t>Plantulas frutales (Limón común) +10% repos.</t>
  </si>
  <si>
    <t>Plantulas frutales (Mango tommy) +10% repos.</t>
  </si>
  <si>
    <t>Humus</t>
  </si>
  <si>
    <t xml:space="preserve">Semilla de Maiz </t>
  </si>
  <si>
    <t>Kilogramo</t>
  </si>
  <si>
    <t>Cipermetryna</t>
  </si>
  <si>
    <t>Litro</t>
  </si>
  <si>
    <t>Urea</t>
  </si>
  <si>
    <t>Caldolomita</t>
  </si>
  <si>
    <t>Hidroretenedor</t>
  </si>
  <si>
    <t>Fertilizante compuesto (15-15-15)</t>
  </si>
  <si>
    <t>fertilizante compuesto (10-30-10)</t>
  </si>
  <si>
    <t>fertilizante compuesto (17-6-18)</t>
  </si>
  <si>
    <t>Dap</t>
  </si>
  <si>
    <t>Herbicida</t>
  </si>
  <si>
    <t>Galon</t>
  </si>
  <si>
    <t>INSUMOS AISLAMIENTO</t>
  </si>
  <si>
    <t>Alambre de pua (Rollo)</t>
  </si>
  <si>
    <t>Rollo</t>
  </si>
  <si>
    <t>Postes plastico</t>
  </si>
  <si>
    <t>Poste</t>
  </si>
  <si>
    <t>Poste madera</t>
  </si>
  <si>
    <t>Grapa (Kgr.)</t>
  </si>
  <si>
    <t>Kg</t>
  </si>
  <si>
    <t>Pintura Aceite (Gal)</t>
  </si>
  <si>
    <t>Thinner</t>
  </si>
  <si>
    <t>HERRAMIENTAS ESTABLECIMIENTO Y AISLAMIENTO</t>
  </si>
  <si>
    <t>Lima Triangular 6"</t>
  </si>
  <si>
    <t>Unidad</t>
  </si>
  <si>
    <t>Machete Tres Canales 20"</t>
  </si>
  <si>
    <t>Azadón Pachuno Con Cabo</t>
  </si>
  <si>
    <t>Paladraga</t>
  </si>
  <si>
    <t>Barra de Acero</t>
  </si>
  <si>
    <t>Martillo</t>
  </si>
  <si>
    <t>Alicate</t>
  </si>
  <si>
    <t>Brocha</t>
  </si>
  <si>
    <t>ELEMENTOS DE PROTECCION ESTABLECIMIENTO Y AISLAMIENTO</t>
  </si>
  <si>
    <t>Botas De Caucho Caña Alta</t>
  </si>
  <si>
    <t>Guantes De Carnaza</t>
  </si>
  <si>
    <t>Guantes De Nitrilo</t>
  </si>
  <si>
    <t>Tapabocas Desechable</t>
  </si>
  <si>
    <t>Sombrero Tipo Pava</t>
  </si>
  <si>
    <t>Camiseta Manga Larga</t>
  </si>
  <si>
    <t>GRAN TOTAL</t>
  </si>
  <si>
    <t>COTIZACIONES HERRAMIENTAS E INSUMOS</t>
  </si>
  <si>
    <t>DESCRIPCION</t>
  </si>
  <si>
    <t>CERCAGRO DEL LLANO SAS</t>
  </si>
  <si>
    <t>PROMEDIOS</t>
  </si>
  <si>
    <t>INSUMOS AGRICOLAS</t>
  </si>
  <si>
    <t>Fertilizante quimico compuesto N-P-K: Nitrógeno Total 15% (con mayor contenido de Nitrógeno Amoniacal)
Fósforo asimilable como (P2O5) ………… 15%
Potasio Soluble en Agua (K2O) 15%
Apariencia sólida granulado de color beige. Inoloro o débil olor. Ph (solución 5%) 5,5-6,0. 
Con REGISTRO ICA.</t>
  </si>
  <si>
    <t xml:space="preserve">Fertilizante Quimico Compuesto </t>
  </si>
  <si>
    <t>Fertilizante quimico compuesto N-P-K: Nitrógeno Total 18,4% (con mayor contenido de Nitrógeno organico)
Fósforo asimilable como (P2O5) ………… 18%
Potasio Soluble en Agua (K2O) 18%
Totalmente soluble en agua, 100 % asimilable diseñado para preparar soluciones nutritivas para uso foliar y radicular en todo tipo de cultivos.
Con REGISTRO ICA.</t>
  </si>
  <si>
    <t xml:space="preserve">Fertilizante </t>
  </si>
  <si>
    <t>Fertilizante Quimico Simple</t>
  </si>
  <si>
    <t>Herbicida graminicida (Galón/Ha)</t>
  </si>
  <si>
    <t>Insecticida Liquido</t>
  </si>
  <si>
    <t>Correctivo</t>
  </si>
  <si>
    <t>Bulto
50 Kg</t>
  </si>
  <si>
    <t xml:space="preserve">Correctivo </t>
  </si>
  <si>
    <t>Kilo</t>
  </si>
  <si>
    <t>Fertilizante Quimico compuesto</t>
  </si>
  <si>
    <t>Pintura (Color Amarillo)</t>
  </si>
  <si>
    <t>Disolvente</t>
  </si>
  <si>
    <t>HERRAMIENTAS AGRICOLAS</t>
  </si>
  <si>
    <t>Lima</t>
  </si>
  <si>
    <t>Machete</t>
  </si>
  <si>
    <t>Azadon</t>
  </si>
  <si>
    <t>Alambre</t>
  </si>
  <si>
    <t>Grapa</t>
  </si>
  <si>
    <t>Barra Acero</t>
  </si>
  <si>
    <t xml:space="preserve">Alicate </t>
  </si>
  <si>
    <t xml:space="preserve">Brocha </t>
  </si>
  <si>
    <t>ELEMENTOS DE PROTECCION PERSONAL</t>
  </si>
  <si>
    <t>Bota</t>
  </si>
  <si>
    <t>Par</t>
  </si>
  <si>
    <t>Guantes</t>
  </si>
  <si>
    <t>par</t>
  </si>
  <si>
    <t>Tapabocas</t>
  </si>
  <si>
    <t>Sombrero</t>
  </si>
  <si>
    <t>Camiseta</t>
  </si>
  <si>
    <t>Camibuso tipo polo, manga Larga, 100% algodón, gramaje de 18 con logo institucional bordado.</t>
  </si>
  <si>
    <t>POSTERIA GENERAL</t>
  </si>
  <si>
    <t>Poste (Cualquier color)</t>
  </si>
  <si>
    <t xml:space="preserve">Poste </t>
  </si>
  <si>
    <t>MATERIAL VEGETAL</t>
  </si>
  <si>
    <t>Plantula Frutal Limon</t>
  </si>
  <si>
    <t xml:space="preserve">Plantula frutal cacao </t>
  </si>
  <si>
    <t>Semilla de maiz</t>
  </si>
  <si>
    <t>Plantula de mango</t>
  </si>
  <si>
    <t>Plantulas de Platano</t>
  </si>
  <si>
    <t>DISTRIAGROPECUARIA S.A.S.</t>
  </si>
  <si>
    <t>PS MULTISERVICIOS</t>
  </si>
  <si>
    <t>Humus solido de lombriz proveniente de la degradación y digestión de residuos orgánicos por medio de Lombriz Roja Californiana. Polvo granular color café oscuro con olor característico a tierra húmeda, ausente de olores pestilentes. Con etiqueta que describa las características fisicoquímicas y nutricionales del humus en cada bulto. Con Registro ICA. Presentación bultos de 50 kilos.</t>
  </si>
  <si>
    <t>Fosfato Diamonico DAP - Fosfato diamónico (DAP) compuesto por Nitrógeno total 18%: Nitrógeno amoniacal (NH4) 18%; Fosforo Asimilable (P2O5) 46%; humedal 1.5%; sólido granulado de color café; Ph: 6-9; densidad a granel: 915 Kg/mt3; solubilidad en agua (30°C) 1 g/2.5 ml. Con REGISTRO ICA. Presentación en bultos de 50 Kg.</t>
  </si>
  <si>
    <t>Urea - Gránulos de color blanco, que contiene 46% de Nitrógeno. Con REGISTRO ICA. Presentación en bultos de 50 Kg. saco exterior de polipropileno y bolsa interior de polietileno sellada.</t>
  </si>
  <si>
    <t>Concentrado soluble y gránulos dispersables; herbicida compuesto por un concentrado soluble de Picloram al 24%, más gránulos dispersables con un 60% de Metsulfuron metil; Liquido marrón oscuro; densidad (g/ml): 1.15-1.172; Ph: 7.5-9.5</t>
  </si>
  <si>
    <t>Cipermitrina - Piretroide a base de Cipermetrina; concentración (p/p) 21.40% equivalente a 200 g/L; Formulación concentrado emulsionable; insecticida con acción de contacto e ingestión, con excelente efecto de derive y persistencia. Presentación en litro. Con registro ICA.</t>
  </si>
  <si>
    <t xml:space="preserve">Amulet - Cebo hormiguicida en pellets para control de hormiga arriera. Composición: Fipronil 0.003% y Atrayentes e Inertes 99.97%. Los pellets poseen la longitud y el diámetro ideal para ser transportados por las hormigas al interior del hormiguero. Con registro ICA. </t>
  </si>
  <si>
    <t>Cal dolomita - Polvo de color blanco/beige elaborado a partir de la pulverización de la roca dolomita; olor intensidad media, incombustible, no inflamable, no explosivo, humedad del 0.399%, PH 10%: 9.7 pH; granulometría malla 100-con un retenido en tamiz menor del 8%, tamaño de la partícula 150 micras; Composición química: Calcio Total (CaO) 35% y Magnesio Total (MgO) 16%. Presentación en bultos de 50 kilos. Con Registro ICA</t>
  </si>
  <si>
    <t>Hidroretenedor (Debe ser con copolimero de acrilamida y crilato de potasio.- El hidro-retenedor debe presentar apariencia granular, tamaño de la partícula de (um) de 1.5 densidad aproximada a granel (GR/cm3) de 0.8 rango de PH ideal (59); absorción práctica (g/g) de 320; estabilidad del producto hidratado en el suelo (años) 2-4, tiempo para alcanzar 60% de capacidad de absorción (Min) 10. Unidades de empaque expresadas en kilogramos</t>
  </si>
  <si>
    <t>10-30-10 - Fertilizante complejo compuesto, Nitrógeno 10%, Fósforo 30%, Potasio 10%, presentación bultos 50 kg, con registro ICA</t>
  </si>
  <si>
    <t>17-06-18 - Fertilizante compuesto, Nitrógeno total 17%, Fósforo 6%, Potasio 18%, presentación bultos 50 kg, con registro ICA</t>
  </si>
  <si>
    <t>Aceite - Esmalte sintético color amarillo, a base de aceite resistente al agua, con buena durabilidad, alto brillo y adherencia. Producto formulado sin plomo ni cromo. Presentación en galón</t>
  </si>
  <si>
    <t>Thinner: Liquido homogéneo, incoloro o amarillo; con ligero olor a petróleo; mezcla compleja de hidrocarburos, alcoholes; densidad 800kg/m3-0.8 g/m3; para diluir pintura en aceite. Presentación en galón</t>
  </si>
  <si>
    <t>Triangular 6" - El Producto deberá cumplir con la normatividad técnica establecida en la NTC 2114. Fabricado en acero 1090 (NTC 243). 6" (pulgadas de longitud) incluyendo el mango. Grosor de la hoja entre 6-6.5 mm. Forma triangular equilátera en paralelo. Mango plástico de color longitud entre 40-60 mm</t>
  </si>
  <si>
    <t>Tres Canales 20" - El producto deberá cumplir con la Normatividad técnica establecida en la NTC 933. 20"(pulgadas de Longitud) 630-650 mm. Longitud de la hoja entre 500-510 mm. Ancho de la hoja al mango 70 - 75 mm. Espesor de la hoja aprox 2mm. Hoja en acero de alto carbono. Mango de color en polipropileno de textura suave</t>
  </si>
  <si>
    <t>Pachuno con Cabo - El producto deberá cumplir con la Normatividad técnica establecida en la NTC 1204. Dureza entre 45 y 50 Rockwell. Zona de Temple mínimo 60 mm desde el filo. 230 x 193 mm. Grosor de la hoja 2.5 - 3.0 mm. Diámetro del ojo de 40 -45 mm. Cabo en madera de 1.20 m</t>
  </si>
  <si>
    <t>Con Mango - Acero alto carbono calibre 2 mm, dimensiones 355x139 mm, espesor 20 mm, longitud cabo 1575 mm</t>
  </si>
  <si>
    <t>Pua 12.5 x 350 Mts. - Rollo x 350 metros; calibre 12.5; alambre galvanizado, con púa entrelazada en la línea del alambre; resistencia a la rotura, puntas afiladas, apariencia brillante, torsión constante.</t>
  </si>
  <si>
    <t>Galvanizada 1 1/4" - Las grapas deben ser de acero con acabado Galvanizada 1 1/4", resistente a la corrosión, corrugadas con diseño en "U" para mayor fijación en alambres de púas. Presentación en cajas de un kilogramo.</t>
  </si>
  <si>
    <t>La barra de acero debe tener un peso de 14 Lbs, medidas 28 x 100 x 1300 mm; debe ser forjada en un solo cuerpo de acero con alto contenido de carbono y procesos de temple para garantizar una mayor durabilidad, resistencia al impacto, torsión y flexión.</t>
  </si>
  <si>
    <t>Martillo con cabeza de acero de 27 oz alto de carbono, resistente a impactos, mango tubular para trabajo pesado.</t>
  </si>
  <si>
    <t xml:space="preserve">Alicate tipo diablo, especial para trabajos que impliquen el manejo de alambre y también para sacar y cortar grapas en cercas y enrejados; debe ofrecer una cabeza gancho para sacar y sujetar grapas, corta-alambre y quijadas para tirar de alambres </t>
  </si>
  <si>
    <t>La brocha debe ser de 3'', punta verde, ideal para la aplicación de pintura de aceite.</t>
  </si>
  <si>
    <t>Caña Alta, color negro. Fabricada en PVC de alta calidad, muy ligera. Flexible incluso a bajas temperatura. Interior de textil. Caña recortable según las exigencias individuales. Suela con diseño especial antideslizante. No retiene la humedad. Altura de la caña: 38 cm aproximadamente.</t>
  </si>
  <si>
    <t>Refuerzos en palma y los dedos, en Carnaza, Vaqueta o Caucho SBR Costura con Hilo doble. Durables contra la abrasión. Los guantes de carnaza son resistentes a la abrasión y a las chispas de soldadura. Protegen las manos contra objetos ásperos y agudos que pueden penetrar.</t>
  </si>
  <si>
    <t>Nitrilo sin látex, longitud 13", resistencia química y desgarres, textura rugosa agarre antideslizante</t>
  </si>
  <si>
    <t>Máscara de alta protección alcanzando 99%, con partículas de 0,1micrones. Fabricados en polipropileno no tejido de alta respetabilidad, resistente contra líquidos (anti fluidos). Talla: única. Condiciones de bodega: Humedad relativa máxima 70%. Temperatura máxima 30c°.</t>
  </si>
  <si>
    <t>Sombrero tipo pava en tela, Utilizado para realizar labores a la intemperie y cuando se está expuesto al sol.</t>
  </si>
  <si>
    <t>Postes Plásticos fabricados con Polietileno de Alta Densidad (HDPE), de 8x8 X 210 cm. Tienen que ser postes macizos sin huecos o imperfecciones de fábrica.</t>
  </si>
  <si>
    <t>Postes de madera 10x10, escuadrilla de 2,20 Mts, su madera debe estar previamente inmunizada, ser macizos resistentes a la humedad y a cambios climáticos, sin pudriciones o imperfectos. Debe provenir de plantaciones forestales productoras.</t>
  </si>
  <si>
    <t>Limón común Castilla o pajarito, bolsa 18x46 cm, altura 70 cm después de bolsa. Vivero con Registro ICA</t>
  </si>
  <si>
    <t>Cacao CCN-51 y FEAR 5 N1, bolsa 20x40 cm, altura 40-50 cm, adaptado de 200 a 400 m.s.n.m. Vivero con Registro ICA</t>
  </si>
  <si>
    <t>Plátano Hartón, bolsa 14x20 cm, altura 15-20 cm, 5-6 hojas formadas, inoculado con microorganismos. Vivero con Registro ICA</t>
  </si>
  <si>
    <t>Semilla certificada para clima tropical seco, peso promedio de 1.000 semillas entre 303 a 390 gr, grano de color amarillo y cristalino, con medidas entre 86 a 95 mm y largo entre 108 a 120 mm. Con Registro ICA.</t>
  </si>
  <si>
    <t>Mango Tommy, bolsa 17.5x40 cm. Vivero con Registro ICA</t>
  </si>
  <si>
    <t>ITEM</t>
  </si>
  <si>
    <t>PRODUCTO</t>
  </si>
  <si>
    <t>CARACTERISTICAS</t>
  </si>
  <si>
    <t>PRESENTACIÓN</t>
  </si>
  <si>
    <t>CANTID.</t>
  </si>
  <si>
    <t xml:space="preserve">  VALOR TOTAL  </t>
  </si>
  <si>
    <t>Cacao CCN-51 y FEAR 5 N1, bolsa 20x40 cm, altura 40-50 cm, adaptado de 200 a 400 m.s.n.m</t>
  </si>
  <si>
    <t>Plántulas de cacao</t>
  </si>
  <si>
    <t>Plántulas</t>
  </si>
  <si>
    <t>Plátano Hartón, bolsa 14x20 cm, altura 15-20 cm, 5-6 hojas formadas, inoculado con microorganismos</t>
  </si>
  <si>
    <t>Colinos de plátano</t>
  </si>
  <si>
    <t>Limón común Castilla o pajarito, bolsa 18x46 cm, altura 70 cm después de bolsa</t>
  </si>
  <si>
    <t>Plántulas de limón</t>
  </si>
  <si>
    <t>Mango Tommy, bolsa 17.5x40 cm</t>
  </si>
  <si>
    <t>Plántulas de mango</t>
  </si>
  <si>
    <t>Semilla de maíz</t>
  </si>
  <si>
    <t>Solido granulado color pardo y blanco. Con etiquetado en cada bulto del contenido nutricional: Nitrógeno total 8% (Nitrógeno Amoniacal 1%, Nitrógeno Ureico 7%); Fosforo asimilable (P2O5 5%); Calcio (CaO 18%); Magnesio (MgO 6%); Azufre total (S 1.6%); Boro (B 1%); Cobre (Cu 0.14%); Molibdeno (Mo 0.005%); Zinc (Zn 2.5%). En presentación de bultos de 46 Kg. Con Registro ICA</t>
  </si>
  <si>
    <t>Fertilizante Agrimins</t>
  </si>
  <si>
    <t>Gránulos de color blanco, que contiene 46% de Nitrógeno. Con REGISTRO ICA. Presentación en bultos de 50 Kg. saco exterior de polipropileno y bolsa interior de polietileno sellada.</t>
  </si>
  <si>
    <t>Fertilizante Simple (Urea)</t>
  </si>
  <si>
    <t>Lombriabono</t>
  </si>
  <si>
    <t>Fertilizante compuesto 15-15-15, granulado color beige, ph 5.5-6.0, presentación bultos 50 kg, con registro ICA.</t>
  </si>
  <si>
    <t>Fertilizante Triple 15</t>
  </si>
  <si>
    <t>Fertilizante complejo compuesto, Nitrógeno 10%, Fósforo 30%, Potasio 10%, presentación bultos 50 kg, con registro ICA.</t>
  </si>
  <si>
    <t>Fertilizante 10-30-10</t>
  </si>
  <si>
    <t>Fertilizante compuesto, Nitrógeno total 17%, Fósforo 6%, Potasio 18%, presentación bultos 50 kg, con registro ICA.</t>
  </si>
  <si>
    <t>Fertilizante 17-6-18</t>
  </si>
  <si>
    <t>El hidro-retenedor debe presentar apariencia granular, tamaño de la partícula de (um) de 1.5 densidad aproximada a granel (GR/cm3) de 0.8 rango de PH ideal (59); absorción práctica (g/g) de 320; estabilidad del producto hidratado en el suelo (años) 2-4, tiempo para alcanzar 60% de capacidad de absorción (Min) 10. Unidades de empaque expresadas en kilogramos.</t>
  </si>
  <si>
    <t>Piretroide a base de Cipermetrina; concentración (p/p) 21.40% equivalente a 200 g/L; Formulación concentrado emulsionable; insecticida con acción de contacto e ingestión, con excelente efecto de derive y persistencia. Presentación en litro. Con registro ICA.</t>
  </si>
  <si>
    <t>Insecticida Cipermetrina</t>
  </si>
  <si>
    <t>Insecticida Amulet</t>
  </si>
  <si>
    <t>Fosfato diamónico (DAP) compuesto por Nitrógeno total 18%: Nitrógeno amoniacal (NH4) 18%; Fosforo Asimilable (P2O5) 46%; humedal 1.5%; sólido granulado de color café; Ph: 6-9; densidad a granel: 915 Kg/mt3; solubilidad en agua (30°C) 1 g/2.5 ml. Con REGISTRO ICA. Presentación en bultos de 50 Kg.</t>
  </si>
  <si>
    <t>Fosfato Diamónico (DAP)</t>
  </si>
  <si>
    <t>Fertilizante químico compuesto N-P-K: Nitrógeno Total 18% (Nitrógeno amoniacal 9.5%, nitrógeno nítrico 8.5%) Fósforo asimilable como (P2O5) 18% Potasio Soluble en Agua (K2O) 18%. Totalmente soluble en agua, 100 % asimilable diseñado para preparar soluciones nutritivas para uso foliar y radicular en todo tipo de cultivos. Con REGISTRO ICA. Presentación en bultos de 50 Kg.</t>
  </si>
  <si>
    <t>Fertilizante Triple 18</t>
  </si>
  <si>
    <t>Polvo de color blanco/beige elaborado a partir de la pulverización de la roca dolomita; olor intensidad media, incombustible, no inflamable, no explosivo, humedad del 0.399%, PH 10%: 9.7 pH; granulometría malla 100-con un retenido en tamiz menor del 8%, tamaño de la partícula 150 micras; Composición química: Calcio Total (CaO) 35% y Magnesio Total (MgO) 16%. Presentación en bultos de 50 kilos. Con Registro ICA</t>
  </si>
  <si>
    <t>Cal Dolomita</t>
  </si>
  <si>
    <t>Herbicida graminicida</t>
  </si>
  <si>
    <t>Rollo x 350 metros; calibre 12.5; alambre galvanizado, con púa entrelazada en la línea del alambre; resistencia a la rotura, puntas afiladas, apariencia brillante, torsión constante.</t>
  </si>
  <si>
    <t>Alambre de púas</t>
  </si>
  <si>
    <t>Postes plásticos</t>
  </si>
  <si>
    <t>Postes de madera</t>
  </si>
  <si>
    <t>Las grapas deben ser de acero con acabado Galvanizada 1 1/4", resistente a la corrosión, corrugadas con diseño en "U" para mayor fijación en alambres de púas. Presentación en cajas de un kilogramo.</t>
  </si>
  <si>
    <t>Grapas</t>
  </si>
  <si>
    <t>Esmalte sintético color amarillo, a base de aceite resistente al agua, con buena durabilidad, alto brillo y adherencia. Producto formulado sin plomo ni cromo. Presentación en galón</t>
  </si>
  <si>
    <t>Pintura aceite</t>
  </si>
  <si>
    <t>Medio Galon</t>
  </si>
  <si>
    <t>El Producto deberá cumplir con la normatividad técnica establecida en la NTC 2114. Fabricado en acero 1090 (NTC 243). 6" (pulgadas de longitud) incluyendo el mango. Grosor de la hoja entre 6-6.5 mm. Forma triangular equilátera en paralelo. Mango plástico de color longitud entre 40-60 mm</t>
  </si>
  <si>
    <t>Lima triangular 6"</t>
  </si>
  <si>
    <t>El producto deberá cumplir con la Normatividad técnica establecida en la NTC 933. 20"(pulgadas de Longitud) 630-650 mm. Longitud de la hoja entre 500-510 mm. Ancho de la hoja al mango 70 - 75 mm. Espesor de la hoja aprox 2mm. Hoja en acero de alto carbono. Mango de color en polipropileno de textura suave</t>
  </si>
  <si>
    <t>Machete tres canales 20"</t>
  </si>
  <si>
    <t>El producto deberá cumplir con la Normatividad técnica establecida en la NTC 1204. Dureza entre 45 y 50 Rockwell. Zona de Temple mínimo 60 mm desde el filo. 230 x 193 mm. Grosor de la hoja 2.5 - 3.0 mm. Diámetro del ojo de 40 -45 mm. Cabo en madera de 1.20 m</t>
  </si>
  <si>
    <t>Azadón pachuno</t>
  </si>
  <si>
    <t>Acero alto carbono calibre 2 mm, dimensiones 355x139 mm, espesor 20 mm, longitud cabo 1575 mm</t>
  </si>
  <si>
    <t>Barra de acero</t>
  </si>
  <si>
    <t>Alicate tipo diablo, especial para trabajos que impliquen el manejo de alambre y también para sacar y cortar grapas en cercas y enrejados; debe ofrecer una cabeza gancho para sacar y sujetar grapas, corta-alambre y quijadas para tirar de alambres.</t>
  </si>
  <si>
    <t>Botas de caucho</t>
  </si>
  <si>
    <t>Guantes de carnaza</t>
  </si>
  <si>
    <t>Guantes de nitrilo</t>
  </si>
  <si>
    <t>Tapabocas desechable</t>
  </si>
  <si>
    <t>Sombrero tipo pava</t>
  </si>
  <si>
    <t>Camiseta con mangas largas en algodón ideal para proteger de los rayos solares, picaduras entre otros.</t>
  </si>
  <si>
    <t>Camiseta manga larga</t>
  </si>
  <si>
    <t>TOTAL</t>
  </si>
  <si>
    <t>Fertilizante Quimico Compuesto  (NPK Em)</t>
  </si>
  <si>
    <t>Fertilizante Quimico Compuesto 18-18 18</t>
  </si>
  <si>
    <t xml:space="preserve">Insecticida Liquido </t>
  </si>
  <si>
    <t>Plantulas de platano (colino) +10% repos.</t>
  </si>
  <si>
    <t xml:space="preserve">INSUMOS AGROFORESTERÍA </t>
  </si>
  <si>
    <t>Fertilizante Quimico Compuesto 15-15 15</t>
  </si>
  <si>
    <t>Abono orgánico compostado -Humus</t>
  </si>
  <si>
    <t xml:space="preserve"> (NPK. Em) Solido granulado color pardo y blanco. Con etiquetado en cada bulto del contenido nutricional: Nitrógeno total 8% (Nitrógeno Amoniacal 1%, Nitrógeno Ureico 7%); Fosforo asimilable (P2O5 5%); Calcio (CaO 18%); Magnesio (MgO 6%); Azufre total (S 1.6%); Boro (B 1%); Cobre (Cu 0.14%); Molibdeno (Mo 0.005%); Zinc (Zn 2.5%). En presentación de bultos de 46 Kg. Con Registro ICA</t>
  </si>
  <si>
    <t>Fertilizante Quimico Compuesto 18-18- 18)</t>
  </si>
  <si>
    <t xml:space="preserve">Bulto </t>
  </si>
  <si>
    <t>Litro 1000 Ml o Medio litro 500 Ml</t>
  </si>
  <si>
    <t>CDP</t>
  </si>
  <si>
    <t>Bulto 50 Kilos o Medio Bulto de 25 Kilos</t>
  </si>
  <si>
    <t>Cebo hormiguicida  para control de hormiga arriera. Composición: Fipronil 0.003% y Atrayentes e Inertes 99.97%. Los pellets poseen la longitud y el diámetro ideal para ser transportados por las hormigas al interior del hormiguero. Con registro ICA. Presentación bolsas de 500 gramos.</t>
  </si>
  <si>
    <t>1000 ml o 500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</si>
</sst>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"/>
    <numFmt numFmtId="167" formatCode="#,##0.0"/>
    <numFmt numFmtId="168" formatCode="[$$-240A]\ #,##0"/>
    <numFmt numFmtId="169" formatCode="[$$-240A]\ 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000000"/>
      <name val="Candara"/>
      <family val="2"/>
    </font>
    <font>
      <sz val="12"/>
      <color rgb="FF000000"/>
      <name val="Candara"/>
      <family val="2"/>
    </font>
    <font>
      <sz val="12"/>
      <color theme="1"/>
      <name val="Candara"/>
      <family val="2"/>
    </font>
    <font>
      <sz val="11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</cellStyleXfs>
  <cellXfs count="211">
    <xf numFmtId="0" fontId="0" fillId="0" borderId="0" xfId="0"/>
    <xf numFmtId="166" fontId="0" fillId="0" borderId="15" xfId="0" applyNumberFormat="1" applyBorder="1"/>
    <xf numFmtId="2" fontId="0" fillId="0" borderId="14" xfId="0" applyNumberFormat="1" applyBorder="1"/>
    <xf numFmtId="2" fontId="0" fillId="0" borderId="15" xfId="0" applyNumberFormat="1" applyBorder="1"/>
    <xf numFmtId="166" fontId="5" fillId="0" borderId="15" xfId="0" applyNumberFormat="1" applyFont="1" applyBorder="1"/>
    <xf numFmtId="166" fontId="0" fillId="0" borderId="21" xfId="0" applyNumberFormat="1" applyBorder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66" fontId="6" fillId="0" borderId="0" xfId="0" applyNumberFormat="1" applyFont="1" applyAlignment="1">
      <alignment horizontal="right" vertical="center"/>
    </xf>
    <xf numFmtId="166" fontId="6" fillId="0" borderId="0" xfId="0" applyNumberFormat="1" applyFont="1" applyAlignment="1">
      <alignment vertical="center"/>
    </xf>
    <xf numFmtId="166" fontId="6" fillId="0" borderId="0" xfId="0" applyNumberFormat="1" applyFont="1" applyAlignment="1">
      <alignment horizontal="right"/>
    </xf>
    <xf numFmtId="44" fontId="6" fillId="0" borderId="2" xfId="3" applyFont="1" applyFill="1" applyBorder="1"/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44" fontId="7" fillId="0" borderId="10" xfId="3" applyFont="1" applyFill="1" applyBorder="1" applyAlignment="1">
      <alignment horizontal="center" vertical="center" wrapText="1"/>
    </xf>
    <xf numFmtId="44" fontId="7" fillId="0" borderId="43" xfId="3" applyFont="1" applyFill="1" applyBorder="1" applyAlignment="1">
      <alignment horizontal="center" vertical="center"/>
    </xf>
    <xf numFmtId="44" fontId="6" fillId="0" borderId="43" xfId="3" applyFont="1" applyFill="1" applyBorder="1"/>
    <xf numFmtId="0" fontId="11" fillId="0" borderId="10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justify" wrapText="1"/>
    </xf>
    <xf numFmtId="0" fontId="6" fillId="0" borderId="10" xfId="0" applyFont="1" applyBorder="1" applyAlignment="1">
      <alignment horizontal="center" vertical="center" wrapText="1"/>
    </xf>
    <xf numFmtId="166" fontId="6" fillId="0" borderId="10" xfId="3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wrapText="1"/>
    </xf>
    <xf numFmtId="0" fontId="11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3" fillId="0" borderId="10" xfId="2" applyBorder="1" applyAlignment="1">
      <alignment horizontal="justify" vertical="justify" wrapText="1"/>
    </xf>
    <xf numFmtId="166" fontId="6" fillId="0" borderId="10" xfId="0" applyNumberFormat="1" applyFont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justify" vertical="justify" wrapText="1"/>
    </xf>
    <xf numFmtId="0" fontId="3" fillId="0" borderId="10" xfId="0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right" vertical="center" wrapText="1"/>
    </xf>
    <xf numFmtId="49" fontId="3" fillId="0" borderId="10" xfId="0" applyNumberFormat="1" applyFont="1" applyBorder="1" applyAlignment="1">
      <alignment horizontal="justify" vertical="justify" wrapText="1"/>
    </xf>
    <xf numFmtId="0" fontId="6" fillId="0" borderId="10" xfId="0" applyFont="1" applyBorder="1" applyAlignment="1">
      <alignment horizontal="justify" vertical="justify"/>
    </xf>
    <xf numFmtId="0" fontId="13" fillId="0" borderId="0" xfId="0" applyFont="1" applyAlignment="1">
      <alignment wrapText="1"/>
    </xf>
    <xf numFmtId="44" fontId="6" fillId="0" borderId="10" xfId="3" applyFont="1" applyFill="1" applyBorder="1"/>
    <xf numFmtId="166" fontId="6" fillId="0" borderId="0" xfId="0" applyNumberFormat="1" applyFont="1"/>
    <xf numFmtId="0" fontId="11" fillId="0" borderId="10" xfId="0" applyFont="1" applyBorder="1" applyAlignment="1">
      <alignment horizontal="center" vertical="center"/>
    </xf>
    <xf numFmtId="166" fontId="11" fillId="0" borderId="10" xfId="3" applyNumberFormat="1" applyFont="1" applyFill="1" applyBorder="1" applyAlignment="1">
      <alignment horizontal="right" vertical="center"/>
    </xf>
    <xf numFmtId="166" fontId="6" fillId="0" borderId="10" xfId="3" applyNumberFormat="1" applyFont="1" applyFill="1" applyBorder="1" applyAlignment="1">
      <alignment horizontal="right"/>
    </xf>
    <xf numFmtId="0" fontId="11" fillId="0" borderId="10" xfId="0" applyFont="1" applyBorder="1"/>
    <xf numFmtId="168" fontId="6" fillId="0" borderId="10" xfId="3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/>
    </xf>
    <xf numFmtId="169" fontId="6" fillId="0" borderId="10" xfId="3" applyNumberFormat="1" applyFont="1" applyFill="1" applyBorder="1" applyAlignment="1">
      <alignment horizontal="right" vertical="center" wrapText="1"/>
    </xf>
    <xf numFmtId="0" fontId="11" fillId="0" borderId="10" xfId="0" applyFont="1" applyBorder="1" applyAlignment="1">
      <alignment horizontal="left" vertical="center"/>
    </xf>
    <xf numFmtId="169" fontId="6" fillId="0" borderId="0" xfId="0" applyNumberFormat="1" applyFont="1"/>
    <xf numFmtId="0" fontId="11" fillId="0" borderId="10" xfId="0" applyFont="1" applyBorder="1" applyAlignment="1">
      <alignment vertical="center"/>
    </xf>
    <xf numFmtId="166" fontId="6" fillId="0" borderId="10" xfId="3" applyNumberFormat="1" applyFont="1" applyFill="1" applyBorder="1" applyAlignment="1">
      <alignment horizontal="right" vertical="center"/>
    </xf>
    <xf numFmtId="0" fontId="11" fillId="0" borderId="10" xfId="0" applyFont="1" applyBorder="1" applyAlignment="1">
      <alignment horizontal="center" vertical="center" wrapText="1"/>
    </xf>
    <xf numFmtId="44" fontId="11" fillId="0" borderId="10" xfId="3" applyFont="1" applyFill="1" applyBorder="1" applyAlignment="1">
      <alignment horizontal="center" vertical="center" wrapText="1"/>
    </xf>
    <xf numFmtId="165" fontId="11" fillId="0" borderId="10" xfId="0" applyNumberFormat="1" applyFont="1" applyBorder="1" applyAlignment="1">
      <alignment horizontal="left" vertical="center"/>
    </xf>
    <xf numFmtId="165" fontId="12" fillId="0" borderId="10" xfId="0" applyNumberFormat="1" applyFont="1" applyBorder="1" applyAlignment="1">
      <alignment horizontal="justify" vertical="justify" wrapText="1"/>
    </xf>
    <xf numFmtId="166" fontId="6" fillId="0" borderId="10" xfId="3" applyNumberFormat="1" applyFont="1" applyFill="1" applyBorder="1" applyAlignment="1">
      <alignment vertical="center" wrapText="1"/>
    </xf>
    <xf numFmtId="0" fontId="6" fillId="0" borderId="10" xfId="0" applyFont="1" applyBorder="1"/>
    <xf numFmtId="166" fontId="6" fillId="0" borderId="10" xfId="3" applyNumberFormat="1" applyFont="1" applyFill="1" applyBorder="1" applyAlignment="1"/>
    <xf numFmtId="44" fontId="6" fillId="0" borderId="0" xfId="3" applyFont="1" applyFill="1"/>
    <xf numFmtId="0" fontId="16" fillId="0" borderId="45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right" vertical="center" wrapText="1"/>
    </xf>
    <xf numFmtId="0" fontId="17" fillId="0" borderId="46" xfId="0" applyFont="1" applyBorder="1" applyAlignment="1">
      <alignment horizontal="justify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right" vertical="center" wrapText="1"/>
    </xf>
    <xf numFmtId="0" fontId="17" fillId="0" borderId="46" xfId="0" applyFont="1" applyBorder="1" applyAlignment="1">
      <alignment vertical="center" wrapText="1"/>
    </xf>
    <xf numFmtId="0" fontId="18" fillId="0" borderId="46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8" fontId="17" fillId="0" borderId="46" xfId="0" applyNumberFormat="1" applyFont="1" applyBorder="1" applyAlignment="1">
      <alignment horizontal="right" vertical="center" wrapText="1"/>
    </xf>
    <xf numFmtId="0" fontId="17" fillId="0" borderId="28" xfId="0" applyFont="1" applyBorder="1" applyAlignment="1">
      <alignment vertical="center" wrapText="1"/>
    </xf>
    <xf numFmtId="44" fontId="0" fillId="0" borderId="0" xfId="3" applyFont="1" applyAlignment="1"/>
    <xf numFmtId="166" fontId="6" fillId="0" borderId="0" xfId="3" applyNumberFormat="1" applyFont="1" applyFill="1"/>
    <xf numFmtId="0" fontId="17" fillId="2" borderId="28" xfId="0" applyFont="1" applyFill="1" applyBorder="1" applyAlignment="1">
      <alignment horizontal="right" vertical="center" wrapText="1"/>
    </xf>
    <xf numFmtId="0" fontId="17" fillId="2" borderId="46" xfId="0" applyFont="1" applyFill="1" applyBorder="1" applyAlignment="1">
      <alignment horizontal="justify" vertical="center" wrapText="1"/>
    </xf>
    <xf numFmtId="0" fontId="17" fillId="2" borderId="46" xfId="0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vertical="center" wrapText="1"/>
    </xf>
    <xf numFmtId="0" fontId="17" fillId="2" borderId="46" xfId="0" applyFont="1" applyFill="1" applyBorder="1" applyAlignment="1">
      <alignment horizontal="right" vertical="center" wrapText="1"/>
    </xf>
    <xf numFmtId="8" fontId="17" fillId="2" borderId="46" xfId="0" applyNumberFormat="1" applyFont="1" applyFill="1" applyBorder="1" applyAlignment="1">
      <alignment horizontal="right" vertical="center" wrapText="1"/>
    </xf>
    <xf numFmtId="0" fontId="0" fillId="2" borderId="0" xfId="0" applyFill="1"/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2" xfId="0" applyFont="1" applyBorder="1" applyAlignment="1">
      <alignment horizontal="right"/>
    </xf>
    <xf numFmtId="0" fontId="2" fillId="0" borderId="9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0" fillId="0" borderId="10" xfId="0" applyBorder="1"/>
    <xf numFmtId="166" fontId="4" fillId="0" borderId="16" xfId="2" applyNumberFormat="1" applyFont="1" applyBorder="1" applyAlignment="1">
      <alignment horizontal="right" vertical="center" wrapText="1"/>
    </xf>
    <xf numFmtId="167" fontId="5" fillId="0" borderId="14" xfId="0" applyNumberFormat="1" applyFont="1" applyBorder="1" applyAlignment="1">
      <alignment horizontal="center"/>
    </xf>
    <xf numFmtId="0" fontId="1" fillId="0" borderId="10" xfId="0" applyFont="1" applyBorder="1"/>
    <xf numFmtId="0" fontId="0" fillId="0" borderId="10" xfId="0" applyBorder="1" applyAlignment="1">
      <alignment wrapText="1"/>
    </xf>
    <xf numFmtId="166" fontId="6" fillId="0" borderId="16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 wrapText="1"/>
    </xf>
    <xf numFmtId="166" fontId="5" fillId="0" borderId="16" xfId="0" applyNumberFormat="1" applyFont="1" applyBorder="1" applyAlignment="1">
      <alignment horizontal="right" vertical="center"/>
    </xf>
    <xf numFmtId="0" fontId="2" fillId="0" borderId="17" xfId="0" applyFont="1" applyBorder="1" applyAlignment="1">
      <alignment horizontal="center" vertical="center" wrapText="1"/>
    </xf>
    <xf numFmtId="0" fontId="0" fillId="0" borderId="18" xfId="0" applyBorder="1"/>
    <xf numFmtId="166" fontId="5" fillId="0" borderId="19" xfId="0" applyNumberFormat="1" applyFont="1" applyBorder="1" applyAlignment="1">
      <alignment horizontal="right"/>
    </xf>
    <xf numFmtId="2" fontId="0" fillId="0" borderId="20" xfId="0" applyNumberFormat="1" applyBorder="1"/>
    <xf numFmtId="166" fontId="5" fillId="0" borderId="21" xfId="0" applyNumberFormat="1" applyFont="1" applyBorder="1"/>
    <xf numFmtId="2" fontId="0" fillId="0" borderId="21" xfId="0" applyNumberFormat="1" applyBorder="1"/>
    <xf numFmtId="167" fontId="5" fillId="0" borderId="20" xfId="0" applyNumberFormat="1" applyFont="1" applyBorder="1" applyAlignment="1">
      <alignment horizontal="center"/>
    </xf>
    <xf numFmtId="0" fontId="5" fillId="0" borderId="22" xfId="0" applyFont="1" applyBorder="1" applyAlignment="1">
      <alignment horizontal="left"/>
    </xf>
    <xf numFmtId="0" fontId="5" fillId="0" borderId="23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7" fillId="0" borderId="24" xfId="0" applyFont="1" applyBorder="1"/>
    <xf numFmtId="166" fontId="7" fillId="0" borderId="23" xfId="0" applyNumberFormat="1" applyFont="1" applyBorder="1"/>
    <xf numFmtId="1" fontId="7" fillId="0" borderId="24" xfId="0" applyNumberFormat="1" applyFont="1" applyBorder="1" applyAlignment="1">
      <alignment horizontal="center"/>
    </xf>
    <xf numFmtId="166" fontId="7" fillId="0" borderId="25" xfId="0" applyNumberFormat="1" applyFont="1" applyBorder="1"/>
    <xf numFmtId="0" fontId="7" fillId="0" borderId="22" xfId="0" applyFont="1" applyBorder="1"/>
    <xf numFmtId="166" fontId="7" fillId="0" borderId="26" xfId="0" applyNumberFormat="1" applyFont="1" applyBorder="1"/>
    <xf numFmtId="0" fontId="7" fillId="0" borderId="26" xfId="0" applyFont="1" applyBorder="1"/>
    <xf numFmtId="167" fontId="5" fillId="0" borderId="27" xfId="0" applyNumberFormat="1" applyFont="1" applyBorder="1" applyAlignment="1">
      <alignment horizontal="center"/>
    </xf>
    <xf numFmtId="166" fontId="7" fillId="0" borderId="28" xfId="0" applyNumberFormat="1" applyFont="1" applyBorder="1"/>
    <xf numFmtId="44" fontId="0" fillId="0" borderId="0" xfId="0" applyNumberFormat="1"/>
    <xf numFmtId="166" fontId="0" fillId="0" borderId="0" xfId="0" applyNumberFormat="1"/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right" vertical="center"/>
    </xf>
    <xf numFmtId="2" fontId="0" fillId="0" borderId="29" xfId="0" applyNumberFormat="1" applyBorder="1"/>
    <xf numFmtId="43" fontId="8" fillId="0" borderId="29" xfId="0" applyNumberFormat="1" applyFont="1" applyBorder="1"/>
    <xf numFmtId="0" fontId="8" fillId="0" borderId="30" xfId="0" applyFont="1" applyBorder="1"/>
    <xf numFmtId="0" fontId="8" fillId="0" borderId="13" xfId="0" applyFont="1" applyBorder="1"/>
    <xf numFmtId="43" fontId="5" fillId="0" borderId="31" xfId="0" applyNumberFormat="1" applyFont="1" applyBorder="1"/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2" fontId="0" fillId="0" borderId="10" xfId="0" applyNumberFormat="1" applyBorder="1"/>
    <xf numFmtId="43" fontId="8" fillId="0" borderId="10" xfId="0" applyNumberFormat="1" applyFont="1" applyBorder="1"/>
    <xf numFmtId="0" fontId="8" fillId="0" borderId="32" xfId="0" applyFont="1" applyBorder="1"/>
    <xf numFmtId="0" fontId="8" fillId="0" borderId="15" xfId="0" applyFont="1" applyBorder="1"/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center" vertical="center"/>
    </xf>
    <xf numFmtId="2" fontId="0" fillId="0" borderId="18" xfId="0" applyNumberFormat="1" applyBorder="1"/>
    <xf numFmtId="43" fontId="8" fillId="0" borderId="18" xfId="0" applyNumberFormat="1" applyFont="1" applyBorder="1"/>
    <xf numFmtId="0" fontId="8" fillId="0" borderId="33" xfId="0" applyFont="1" applyBorder="1"/>
    <xf numFmtId="0" fontId="8" fillId="0" borderId="21" xfId="0" applyFont="1" applyBorder="1"/>
    <xf numFmtId="0" fontId="0" fillId="0" borderId="34" xfId="0" applyBorder="1"/>
    <xf numFmtId="0" fontId="8" fillId="0" borderId="26" xfId="0" applyFont="1" applyBorder="1"/>
    <xf numFmtId="0" fontId="8" fillId="0" borderId="23" xfId="0" applyFont="1" applyBorder="1"/>
    <xf numFmtId="0" fontId="8" fillId="0" borderId="0" xfId="0" applyFont="1" applyAlignment="1">
      <alignment horizontal="right"/>
    </xf>
    <xf numFmtId="0" fontId="9" fillId="0" borderId="22" xfId="0" applyFont="1" applyBorder="1"/>
    <xf numFmtId="43" fontId="9" fillId="0" borderId="23" xfId="0" applyNumberFormat="1" applyFont="1" applyBorder="1"/>
    <xf numFmtId="0" fontId="9" fillId="0" borderId="24" xfId="0" applyFont="1" applyBorder="1"/>
    <xf numFmtId="43" fontId="9" fillId="0" borderId="25" xfId="0" applyNumberFormat="1" applyFont="1" applyBorder="1"/>
    <xf numFmtId="0" fontId="8" fillId="0" borderId="24" xfId="0" applyFont="1" applyBorder="1"/>
    <xf numFmtId="0" fontId="8" fillId="0" borderId="25" xfId="0" applyFont="1" applyBorder="1"/>
    <xf numFmtId="0" fontId="5" fillId="0" borderId="12" xfId="0" applyFont="1" applyBorder="1"/>
    <xf numFmtId="0" fontId="5" fillId="0" borderId="29" xfId="0" applyFont="1" applyBorder="1" applyAlignment="1">
      <alignment horizontal="center"/>
    </xf>
    <xf numFmtId="166" fontId="5" fillId="0" borderId="29" xfId="0" applyNumberFormat="1" applyFont="1" applyBorder="1"/>
    <xf numFmtId="166" fontId="5" fillId="0" borderId="13" xfId="0" applyNumberFormat="1" applyFont="1" applyBorder="1"/>
    <xf numFmtId="167" fontId="5" fillId="0" borderId="35" xfId="0" applyNumberFormat="1" applyFont="1" applyBorder="1" applyAlignment="1">
      <alignment horizontal="center"/>
    </xf>
    <xf numFmtId="166" fontId="5" fillId="0" borderId="31" xfId="0" applyNumberFormat="1" applyFont="1" applyBorder="1"/>
    <xf numFmtId="0" fontId="5" fillId="0" borderId="14" xfId="0" applyFont="1" applyBorder="1"/>
    <xf numFmtId="0" fontId="5" fillId="0" borderId="10" xfId="0" applyFont="1" applyBorder="1" applyAlignment="1">
      <alignment horizontal="center"/>
    </xf>
    <xf numFmtId="166" fontId="5" fillId="0" borderId="10" xfId="0" applyNumberFormat="1" applyFont="1" applyBorder="1"/>
    <xf numFmtId="0" fontId="5" fillId="0" borderId="20" xfId="0" applyFont="1" applyBorder="1"/>
    <xf numFmtId="0" fontId="5" fillId="0" borderId="18" xfId="0" applyFont="1" applyBorder="1" applyAlignment="1">
      <alignment horizontal="center"/>
    </xf>
    <xf numFmtId="166" fontId="5" fillId="0" borderId="18" xfId="0" applyNumberFormat="1" applyFont="1" applyBorder="1"/>
    <xf numFmtId="0" fontId="0" fillId="0" borderId="36" xfId="0" applyBorder="1"/>
    <xf numFmtId="0" fontId="0" fillId="0" borderId="24" xfId="0" applyBorder="1"/>
    <xf numFmtId="0" fontId="0" fillId="0" borderId="26" xfId="0" applyBorder="1"/>
    <xf numFmtId="0" fontId="0" fillId="0" borderId="23" xfId="0" applyBorder="1" applyAlignment="1">
      <alignment horizontal="right"/>
    </xf>
    <xf numFmtId="166" fontId="7" fillId="0" borderId="24" xfId="0" applyNumberFormat="1" applyFont="1" applyBorder="1"/>
    <xf numFmtId="42" fontId="5" fillId="0" borderId="29" xfId="1" applyFont="1" applyFill="1" applyBorder="1"/>
    <xf numFmtId="42" fontId="5" fillId="0" borderId="13" xfId="1" applyFont="1" applyFill="1" applyBorder="1"/>
    <xf numFmtId="164" fontId="5" fillId="0" borderId="31" xfId="0" applyNumberFormat="1" applyFont="1" applyBorder="1"/>
    <xf numFmtId="0" fontId="5" fillId="0" borderId="27" xfId="0" applyFont="1" applyBorder="1"/>
    <xf numFmtId="42" fontId="5" fillId="0" borderId="10" xfId="1" applyFont="1" applyFill="1" applyBorder="1"/>
    <xf numFmtId="42" fontId="5" fillId="0" borderId="15" xfId="1" applyFont="1" applyFill="1" applyBorder="1"/>
    <xf numFmtId="42" fontId="5" fillId="0" borderId="18" xfId="1" applyFont="1" applyFill="1" applyBorder="1"/>
    <xf numFmtId="42" fontId="5" fillId="0" borderId="21" xfId="1" applyFont="1" applyFill="1" applyBorder="1"/>
    <xf numFmtId="0" fontId="0" fillId="0" borderId="37" xfId="0" applyBorder="1"/>
    <xf numFmtId="0" fontId="0" fillId="0" borderId="38" xfId="0" applyBorder="1" applyAlignment="1">
      <alignment horizontal="right"/>
    </xf>
    <xf numFmtId="0" fontId="7" fillId="0" borderId="39" xfId="0" applyFont="1" applyBorder="1"/>
    <xf numFmtId="164" fontId="7" fillId="0" borderId="38" xfId="0" applyNumberFormat="1" applyFont="1" applyBorder="1"/>
    <xf numFmtId="0" fontId="7" fillId="0" borderId="40" xfId="0" applyFont="1" applyBorder="1"/>
    <xf numFmtId="164" fontId="7" fillId="0" borderId="41" xfId="0" applyNumberFormat="1" applyFont="1" applyBorder="1"/>
    <xf numFmtId="0" fontId="2" fillId="0" borderId="36" xfId="0" applyFont="1" applyBorder="1" applyAlignment="1">
      <alignment vertical="center"/>
    </xf>
    <xf numFmtId="166" fontId="10" fillId="0" borderId="36" xfId="0" applyNumberFormat="1" applyFont="1" applyBorder="1" applyAlignment="1">
      <alignment vertical="center"/>
    </xf>
    <xf numFmtId="44" fontId="0" fillId="0" borderId="0" xfId="3" applyFont="1" applyFill="1" applyBorder="1"/>
    <xf numFmtId="166" fontId="0" fillId="0" borderId="0" xfId="3" applyNumberFormat="1" applyFont="1" applyFill="1"/>
    <xf numFmtId="44" fontId="0" fillId="0" borderId="0" xfId="3" applyFont="1" applyFill="1"/>
    <xf numFmtId="0" fontId="2" fillId="0" borderId="12" xfId="0" applyFont="1" applyBorder="1"/>
    <xf numFmtId="167" fontId="5" fillId="0" borderId="36" xfId="0" applyNumberFormat="1" applyFont="1" applyBorder="1" applyAlignment="1">
      <alignment horizontal="center"/>
    </xf>
    <xf numFmtId="43" fontId="7" fillId="0" borderId="45" xfId="0" applyNumberFormat="1" applyFont="1" applyBorder="1"/>
    <xf numFmtId="167" fontId="5" fillId="0" borderId="24" xfId="0" applyNumberFormat="1" applyFont="1" applyBorder="1" applyAlignment="1">
      <alignment horizontal="center"/>
    </xf>
    <xf numFmtId="166" fontId="7" fillId="0" borderId="45" xfId="0" applyNumberFormat="1" applyFont="1" applyBorder="1"/>
    <xf numFmtId="167" fontId="5" fillId="0" borderId="22" xfId="0" applyNumberFormat="1" applyFont="1" applyBorder="1" applyAlignment="1">
      <alignment horizontal="center"/>
    </xf>
    <xf numFmtId="164" fontId="7" fillId="0" borderId="45" xfId="0" applyNumberFormat="1" applyFont="1" applyBorder="1"/>
    <xf numFmtId="44" fontId="0" fillId="0" borderId="0" xfId="3" applyFont="1" applyFill="1" applyAlignment="1"/>
    <xf numFmtId="0" fontId="0" fillId="0" borderId="10" xfId="0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6" fillId="0" borderId="42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</cellXfs>
  <cellStyles count="4">
    <cellStyle name="Moneda" xfId="3" builtinId="4"/>
    <cellStyle name="Moneda [0]" xfId="1" builtinId="7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opLeftCell="A7" zoomScale="80" zoomScaleNormal="80" workbookViewId="0">
      <selection activeCell="B12" sqref="B12"/>
    </sheetView>
  </sheetViews>
  <sheetFormatPr baseColWidth="10" defaultColWidth="11.5" defaultRowHeight="13" x14ac:dyDescent="0.15"/>
  <cols>
    <col min="1" max="1" width="30.33203125" style="6" customWidth="1"/>
    <col min="2" max="2" width="46.5" style="6" customWidth="1"/>
    <col min="3" max="3" width="9.5" style="6" customWidth="1"/>
    <col min="4" max="4" width="23.83203125" style="55" customWidth="1"/>
    <col min="5" max="5" width="19.1640625" style="55" customWidth="1"/>
    <col min="6" max="6" width="16.1640625" style="55" customWidth="1"/>
    <col min="7" max="7" width="13.1640625" style="55" customWidth="1"/>
    <col min="8" max="9" width="11.5" style="6"/>
    <col min="10" max="10" width="39.5" style="6" customWidth="1"/>
    <col min="11" max="11" width="20" style="6" customWidth="1"/>
    <col min="12" max="12" width="14.5" style="6" customWidth="1"/>
    <col min="13" max="16384" width="11.5" style="6"/>
  </cols>
  <sheetData>
    <row r="1" spans="1:10" x14ac:dyDescent="0.15">
      <c r="A1" s="191" t="s">
        <v>64</v>
      </c>
      <c r="B1" s="192"/>
      <c r="C1" s="192"/>
      <c r="D1" s="192"/>
      <c r="E1" s="192"/>
      <c r="F1" s="192"/>
      <c r="G1" s="12"/>
    </row>
    <row r="2" spans="1:10" ht="26" x14ac:dyDescent="0.15">
      <c r="A2" s="13" t="s">
        <v>11</v>
      </c>
      <c r="B2" s="14" t="s">
        <v>65</v>
      </c>
      <c r="C2" s="15" t="s">
        <v>12</v>
      </c>
      <c r="D2" s="16" t="s">
        <v>66</v>
      </c>
      <c r="E2" s="16" t="s">
        <v>110</v>
      </c>
      <c r="F2" s="16" t="s">
        <v>111</v>
      </c>
      <c r="G2" s="17" t="s">
        <v>67</v>
      </c>
      <c r="H2" s="7"/>
      <c r="I2" s="8"/>
    </row>
    <row r="3" spans="1:10" x14ac:dyDescent="0.15">
      <c r="A3" s="193" t="s">
        <v>68</v>
      </c>
      <c r="B3" s="194"/>
      <c r="C3" s="194"/>
      <c r="D3" s="194"/>
      <c r="E3" s="194"/>
      <c r="F3" s="194"/>
      <c r="G3" s="18"/>
    </row>
    <row r="4" spans="1:10" ht="110.25" customHeight="1" x14ac:dyDescent="0.15">
      <c r="A4" s="19" t="s">
        <v>216</v>
      </c>
      <c r="B4" s="20" t="s">
        <v>112</v>
      </c>
      <c r="C4" s="21" t="s">
        <v>24</v>
      </c>
      <c r="D4" s="22">
        <v>14300</v>
      </c>
      <c r="E4" s="22">
        <v>14850</v>
      </c>
      <c r="F4" s="22">
        <v>15400</v>
      </c>
      <c r="G4" s="22">
        <f>+(D4+E4+F4)/3</f>
        <v>14850</v>
      </c>
      <c r="H4" s="9"/>
      <c r="J4" s="23"/>
    </row>
    <row r="5" spans="1:10" ht="98" x14ac:dyDescent="0.15">
      <c r="A5" s="24" t="s">
        <v>215</v>
      </c>
      <c r="B5" s="20" t="s">
        <v>69</v>
      </c>
      <c r="C5" s="21" t="s">
        <v>24</v>
      </c>
      <c r="D5" s="22">
        <v>4160</v>
      </c>
      <c r="E5" s="22">
        <v>4320</v>
      </c>
      <c r="F5" s="22">
        <v>4480</v>
      </c>
      <c r="G5" s="22">
        <f t="shared" ref="G5:G18" si="0">+(D5+E5+F5)/3</f>
        <v>4320</v>
      </c>
      <c r="H5" s="9"/>
      <c r="J5" s="23"/>
    </row>
    <row r="6" spans="1:10" ht="113.25" customHeight="1" x14ac:dyDescent="0.15">
      <c r="A6" s="24" t="s">
        <v>70</v>
      </c>
      <c r="B6" s="25" t="s">
        <v>217</v>
      </c>
      <c r="C6" s="21" t="s">
        <v>24</v>
      </c>
      <c r="D6" s="22">
        <v>4420</v>
      </c>
      <c r="E6" s="22">
        <v>4590</v>
      </c>
      <c r="F6" s="22">
        <v>4760</v>
      </c>
      <c r="G6" s="22">
        <f t="shared" si="0"/>
        <v>4590</v>
      </c>
      <c r="H6" s="9"/>
      <c r="J6" s="23"/>
    </row>
    <row r="7" spans="1:10" ht="112" x14ac:dyDescent="0.15">
      <c r="A7" s="24" t="s">
        <v>218</v>
      </c>
      <c r="B7" s="20" t="s">
        <v>71</v>
      </c>
      <c r="C7" s="21" t="str">
        <f>+C5</f>
        <v>Kilogramo</v>
      </c>
      <c r="D7" s="22">
        <v>3900</v>
      </c>
      <c r="E7" s="22">
        <v>4050</v>
      </c>
      <c r="F7" s="22">
        <v>4200</v>
      </c>
      <c r="G7" s="22">
        <f t="shared" si="0"/>
        <v>4050</v>
      </c>
      <c r="H7" s="9"/>
      <c r="J7" s="23"/>
    </row>
    <row r="8" spans="1:10" ht="93" customHeight="1" x14ac:dyDescent="0.15">
      <c r="A8" s="19" t="s">
        <v>72</v>
      </c>
      <c r="B8" s="25" t="s">
        <v>113</v>
      </c>
      <c r="C8" s="21" t="str">
        <f>+C6</f>
        <v>Kilogramo</v>
      </c>
      <c r="D8" s="22">
        <v>7150</v>
      </c>
      <c r="E8" s="22">
        <v>7425</v>
      </c>
      <c r="F8" s="22">
        <v>7700</v>
      </c>
      <c r="G8" s="22">
        <f t="shared" si="0"/>
        <v>7425</v>
      </c>
      <c r="H8" s="9"/>
      <c r="J8" s="23"/>
    </row>
    <row r="9" spans="1:10" ht="56" x14ac:dyDescent="0.15">
      <c r="A9" s="19" t="s">
        <v>73</v>
      </c>
      <c r="B9" s="25" t="s">
        <v>114</v>
      </c>
      <c r="C9" s="21" t="str">
        <f>+C7</f>
        <v>Kilogramo</v>
      </c>
      <c r="D9" s="22">
        <v>4550</v>
      </c>
      <c r="E9" s="22">
        <v>4725</v>
      </c>
      <c r="F9" s="22">
        <v>4900</v>
      </c>
      <c r="G9" s="22">
        <f t="shared" si="0"/>
        <v>4725</v>
      </c>
      <c r="H9" s="9"/>
      <c r="J9" s="23"/>
    </row>
    <row r="10" spans="1:10" ht="70" x14ac:dyDescent="0.15">
      <c r="A10" s="24" t="s">
        <v>74</v>
      </c>
      <c r="B10" s="25" t="s">
        <v>115</v>
      </c>
      <c r="C10" s="21" t="s">
        <v>35</v>
      </c>
      <c r="D10" s="22">
        <v>110500</v>
      </c>
      <c r="E10" s="22">
        <v>114750</v>
      </c>
      <c r="F10" s="22">
        <v>119000</v>
      </c>
      <c r="G10" s="22">
        <f t="shared" si="0"/>
        <v>114750</v>
      </c>
      <c r="H10" s="9"/>
      <c r="J10" s="23"/>
    </row>
    <row r="11" spans="1:10" ht="84" x14ac:dyDescent="0.15">
      <c r="A11" s="19" t="s">
        <v>75</v>
      </c>
      <c r="B11" s="26" t="s">
        <v>116</v>
      </c>
      <c r="C11" s="21" t="s">
        <v>26</v>
      </c>
      <c r="D11" s="22">
        <v>50700</v>
      </c>
      <c r="E11" s="22">
        <v>52650</v>
      </c>
      <c r="F11" s="22">
        <v>54600</v>
      </c>
      <c r="G11" s="22">
        <f t="shared" si="0"/>
        <v>52650</v>
      </c>
      <c r="H11" s="9"/>
      <c r="J11" s="23"/>
    </row>
    <row r="12" spans="1:10" ht="70" x14ac:dyDescent="0.15">
      <c r="A12" s="19" t="s">
        <v>75</v>
      </c>
      <c r="B12" s="26" t="s">
        <v>117</v>
      </c>
      <c r="C12" s="21" t="s">
        <v>26</v>
      </c>
      <c r="D12" s="22">
        <v>299000</v>
      </c>
      <c r="E12" s="22">
        <v>310500</v>
      </c>
      <c r="F12" s="22">
        <v>322000</v>
      </c>
      <c r="G12" s="22">
        <f t="shared" si="0"/>
        <v>310500</v>
      </c>
      <c r="H12" s="9"/>
      <c r="J12" s="23"/>
    </row>
    <row r="13" spans="1:10" ht="126" x14ac:dyDescent="0.15">
      <c r="A13" s="19" t="s">
        <v>76</v>
      </c>
      <c r="B13" s="25" t="s">
        <v>118</v>
      </c>
      <c r="C13" s="21" t="s">
        <v>77</v>
      </c>
      <c r="D13" s="22">
        <v>36400</v>
      </c>
      <c r="E13" s="27">
        <v>37800</v>
      </c>
      <c r="F13" s="27">
        <v>39200</v>
      </c>
      <c r="G13" s="22">
        <f t="shared" si="0"/>
        <v>37800</v>
      </c>
      <c r="H13" s="9"/>
      <c r="J13" s="23"/>
    </row>
    <row r="14" spans="1:10" ht="126" x14ac:dyDescent="0.15">
      <c r="A14" s="19" t="s">
        <v>78</v>
      </c>
      <c r="B14" s="20" t="s">
        <v>119</v>
      </c>
      <c r="C14" s="28" t="s">
        <v>24</v>
      </c>
      <c r="D14" s="27">
        <v>49400</v>
      </c>
      <c r="E14" s="27">
        <v>51300</v>
      </c>
      <c r="F14" s="27">
        <v>53200</v>
      </c>
      <c r="G14" s="22">
        <f t="shared" si="0"/>
        <v>51300</v>
      </c>
      <c r="H14" s="9"/>
      <c r="J14" s="23"/>
    </row>
    <row r="15" spans="1:10" ht="42" x14ac:dyDescent="0.15">
      <c r="A15" s="19" t="s">
        <v>80</v>
      </c>
      <c r="B15" s="29" t="s">
        <v>120</v>
      </c>
      <c r="C15" s="30" t="s">
        <v>24</v>
      </c>
      <c r="D15" s="31">
        <v>4680</v>
      </c>
      <c r="E15" s="27">
        <v>4860</v>
      </c>
      <c r="F15" s="27">
        <v>5040</v>
      </c>
      <c r="G15" s="22">
        <f t="shared" si="0"/>
        <v>4860</v>
      </c>
      <c r="H15" s="9"/>
      <c r="J15" s="23"/>
    </row>
    <row r="16" spans="1:10" ht="42" x14ac:dyDescent="0.15">
      <c r="A16" s="19" t="s">
        <v>80</v>
      </c>
      <c r="B16" s="32" t="s">
        <v>121</v>
      </c>
      <c r="C16" s="30" t="s">
        <v>24</v>
      </c>
      <c r="D16" s="31">
        <v>4680</v>
      </c>
      <c r="E16" s="27">
        <v>4860</v>
      </c>
      <c r="F16" s="27">
        <v>5040</v>
      </c>
      <c r="G16" s="22">
        <f t="shared" si="0"/>
        <v>4860</v>
      </c>
      <c r="H16" s="9"/>
      <c r="J16" s="23"/>
    </row>
    <row r="17" spans="1:12" ht="56" x14ac:dyDescent="0.15">
      <c r="A17" s="19" t="s">
        <v>81</v>
      </c>
      <c r="B17" s="33" t="s">
        <v>122</v>
      </c>
      <c r="C17" s="28" t="s">
        <v>35</v>
      </c>
      <c r="D17" s="22">
        <v>233870</v>
      </c>
      <c r="E17" s="27">
        <v>242865</v>
      </c>
      <c r="F17" s="27">
        <v>251860</v>
      </c>
      <c r="G17" s="22">
        <f t="shared" si="0"/>
        <v>242865</v>
      </c>
      <c r="H17" s="9"/>
      <c r="J17" s="23"/>
    </row>
    <row r="18" spans="1:12" ht="85" x14ac:dyDescent="0.2">
      <c r="A18" s="19" t="s">
        <v>82</v>
      </c>
      <c r="B18" s="34" t="s">
        <v>123</v>
      </c>
      <c r="C18" s="28" t="s">
        <v>35</v>
      </c>
      <c r="D18" s="22">
        <v>47970</v>
      </c>
      <c r="E18" s="27">
        <v>49815</v>
      </c>
      <c r="F18" s="27">
        <v>51660</v>
      </c>
      <c r="G18" s="22">
        <f t="shared" si="0"/>
        <v>49815</v>
      </c>
      <c r="H18" s="9"/>
      <c r="J18" s="23"/>
    </row>
    <row r="19" spans="1:12" x14ac:dyDescent="0.15">
      <c r="A19" s="190" t="s">
        <v>83</v>
      </c>
      <c r="B19" s="190"/>
      <c r="C19" s="190"/>
      <c r="D19" s="190"/>
      <c r="E19" s="190"/>
      <c r="F19" s="190"/>
      <c r="G19" s="35"/>
      <c r="H19" s="10"/>
      <c r="J19" s="36">
        <f>SUM(D4:D18)</f>
        <v>875680</v>
      </c>
      <c r="K19" s="36">
        <f>SUM(E4:E18)</f>
        <v>909360</v>
      </c>
      <c r="L19" s="36">
        <f>SUM(F4:F18)</f>
        <v>943040</v>
      </c>
    </row>
    <row r="20" spans="1:12" x14ac:dyDescent="0.15">
      <c r="A20" s="37"/>
      <c r="B20" s="37"/>
      <c r="C20" s="37"/>
      <c r="D20" s="38"/>
      <c r="E20" s="38"/>
      <c r="F20" s="38"/>
      <c r="G20" s="39"/>
      <c r="H20" s="10"/>
    </row>
    <row r="21" spans="1:12" ht="84" x14ac:dyDescent="0.15">
      <c r="A21" s="40" t="s">
        <v>84</v>
      </c>
      <c r="B21" s="33" t="s">
        <v>124</v>
      </c>
      <c r="C21" s="28" t="s">
        <v>48</v>
      </c>
      <c r="D21" s="22">
        <v>11570</v>
      </c>
      <c r="E21" s="22">
        <v>12015</v>
      </c>
      <c r="F21" s="22">
        <v>12460</v>
      </c>
      <c r="G21" s="22">
        <f t="shared" ref="G21:G48" si="1">+(D21+E21+F21)/3</f>
        <v>12015</v>
      </c>
      <c r="H21" s="10"/>
    </row>
    <row r="22" spans="1:12" ht="92.25" customHeight="1" x14ac:dyDescent="0.15">
      <c r="A22" s="40" t="s">
        <v>85</v>
      </c>
      <c r="B22" s="33" t="s">
        <v>125</v>
      </c>
      <c r="C22" s="28" t="s">
        <v>48</v>
      </c>
      <c r="D22" s="22">
        <v>36270</v>
      </c>
      <c r="E22" s="22">
        <v>37665</v>
      </c>
      <c r="F22" s="22">
        <v>39060</v>
      </c>
      <c r="G22" s="22">
        <f t="shared" si="1"/>
        <v>37665</v>
      </c>
      <c r="H22" s="10"/>
    </row>
    <row r="23" spans="1:12" ht="84" x14ac:dyDescent="0.15">
      <c r="A23" s="40" t="s">
        <v>86</v>
      </c>
      <c r="B23" s="33" t="s">
        <v>126</v>
      </c>
      <c r="C23" s="28" t="s">
        <v>48</v>
      </c>
      <c r="D23" s="22">
        <v>58370</v>
      </c>
      <c r="E23" s="22">
        <v>60615</v>
      </c>
      <c r="F23" s="22">
        <v>62860</v>
      </c>
      <c r="G23" s="22">
        <f t="shared" si="1"/>
        <v>60615</v>
      </c>
      <c r="H23" s="10"/>
    </row>
    <row r="24" spans="1:12" ht="42" x14ac:dyDescent="0.15">
      <c r="A24" s="40" t="s">
        <v>51</v>
      </c>
      <c r="B24" s="33" t="s">
        <v>127</v>
      </c>
      <c r="C24" s="28" t="s">
        <v>48</v>
      </c>
      <c r="D24" s="22">
        <v>102960</v>
      </c>
      <c r="E24" s="22">
        <v>106920</v>
      </c>
      <c r="F24" s="22">
        <v>110880</v>
      </c>
      <c r="G24" s="22">
        <f t="shared" si="1"/>
        <v>106920</v>
      </c>
      <c r="H24" s="10"/>
    </row>
    <row r="25" spans="1:12" ht="56" x14ac:dyDescent="0.15">
      <c r="A25" s="40" t="s">
        <v>87</v>
      </c>
      <c r="B25" s="33" t="s">
        <v>128</v>
      </c>
      <c r="C25" s="28" t="s">
        <v>38</v>
      </c>
      <c r="D25" s="22">
        <v>624000</v>
      </c>
      <c r="E25" s="22">
        <v>648000</v>
      </c>
      <c r="F25" s="22">
        <v>672000</v>
      </c>
      <c r="G25" s="22">
        <f t="shared" si="1"/>
        <v>648000</v>
      </c>
      <c r="H25" s="10"/>
    </row>
    <row r="26" spans="1:12" ht="70" x14ac:dyDescent="0.15">
      <c r="A26" s="40" t="s">
        <v>88</v>
      </c>
      <c r="B26" s="33" t="s">
        <v>129</v>
      </c>
      <c r="C26" s="28" t="s">
        <v>79</v>
      </c>
      <c r="D26" s="22">
        <v>11700</v>
      </c>
      <c r="E26" s="22">
        <v>12150</v>
      </c>
      <c r="F26" s="22">
        <v>12600</v>
      </c>
      <c r="G26" s="22">
        <f t="shared" si="1"/>
        <v>12150</v>
      </c>
      <c r="H26" s="10"/>
    </row>
    <row r="27" spans="1:12" ht="73.5" customHeight="1" x14ac:dyDescent="0.15">
      <c r="A27" s="40" t="s">
        <v>89</v>
      </c>
      <c r="B27" s="33" t="s">
        <v>130</v>
      </c>
      <c r="C27" s="28" t="s">
        <v>48</v>
      </c>
      <c r="D27" s="22">
        <v>246870</v>
      </c>
      <c r="E27" s="22">
        <v>256365</v>
      </c>
      <c r="F27" s="22">
        <v>265860</v>
      </c>
      <c r="G27" s="22">
        <f t="shared" si="1"/>
        <v>256365</v>
      </c>
      <c r="H27" s="10"/>
    </row>
    <row r="28" spans="1:12" ht="42" x14ac:dyDescent="0.15">
      <c r="A28" s="40" t="s">
        <v>53</v>
      </c>
      <c r="B28" s="23" t="s">
        <v>131</v>
      </c>
      <c r="C28" s="28" t="s">
        <v>48</v>
      </c>
      <c r="D28" s="22">
        <v>49270</v>
      </c>
      <c r="E28" s="22">
        <v>51165</v>
      </c>
      <c r="F28" s="22">
        <v>53060</v>
      </c>
      <c r="G28" s="22">
        <f t="shared" si="1"/>
        <v>51165</v>
      </c>
      <c r="H28" s="10"/>
    </row>
    <row r="29" spans="1:12" ht="70" x14ac:dyDescent="0.15">
      <c r="A29" s="40" t="s">
        <v>90</v>
      </c>
      <c r="B29" s="33" t="s">
        <v>132</v>
      </c>
      <c r="C29" s="28" t="s">
        <v>48</v>
      </c>
      <c r="D29" s="22">
        <v>49270</v>
      </c>
      <c r="E29" s="22">
        <v>51165</v>
      </c>
      <c r="F29" s="22">
        <v>53060</v>
      </c>
      <c r="G29" s="22">
        <f t="shared" si="1"/>
        <v>51165</v>
      </c>
      <c r="H29" s="10"/>
    </row>
    <row r="30" spans="1:12" ht="28" x14ac:dyDescent="0.15">
      <c r="A30" s="40" t="s">
        <v>91</v>
      </c>
      <c r="B30" s="33" t="s">
        <v>133</v>
      </c>
      <c r="C30" s="28" t="s">
        <v>48</v>
      </c>
      <c r="D30" s="22">
        <v>16250</v>
      </c>
      <c r="E30" s="22">
        <v>16875</v>
      </c>
      <c r="F30" s="22">
        <v>17500</v>
      </c>
      <c r="G30" s="22">
        <f t="shared" si="1"/>
        <v>16875</v>
      </c>
      <c r="H30" s="10"/>
    </row>
    <row r="31" spans="1:12" x14ac:dyDescent="0.15">
      <c r="A31" s="190" t="s">
        <v>92</v>
      </c>
      <c r="B31" s="190"/>
      <c r="C31" s="190"/>
      <c r="D31" s="190"/>
      <c r="E31" s="190"/>
      <c r="F31" s="190"/>
      <c r="G31" s="41"/>
      <c r="H31" s="10"/>
      <c r="J31" s="36">
        <f>SUM(D21:D30)</f>
        <v>1206530</v>
      </c>
      <c r="K31" s="36">
        <f>SUM(E21:E30)</f>
        <v>1252935</v>
      </c>
      <c r="L31" s="36">
        <f>SUM(F21:F30)</f>
        <v>1299340</v>
      </c>
    </row>
    <row r="32" spans="1:12" ht="84" x14ac:dyDescent="0.15">
      <c r="A32" s="42" t="s">
        <v>93</v>
      </c>
      <c r="B32" s="33" t="s">
        <v>134</v>
      </c>
      <c r="C32" s="28" t="s">
        <v>94</v>
      </c>
      <c r="D32" s="43">
        <v>97500</v>
      </c>
      <c r="E32" s="43">
        <v>101250</v>
      </c>
      <c r="F32" s="43">
        <v>105000</v>
      </c>
      <c r="G32" s="43">
        <f t="shared" si="1"/>
        <v>101250</v>
      </c>
      <c r="H32" s="10"/>
    </row>
    <row r="33" spans="1:12" ht="84" x14ac:dyDescent="0.15">
      <c r="A33" s="42" t="s">
        <v>95</v>
      </c>
      <c r="B33" s="33" t="s">
        <v>135</v>
      </c>
      <c r="C33" s="28" t="s">
        <v>94</v>
      </c>
      <c r="D33" s="43">
        <v>23400</v>
      </c>
      <c r="E33" s="43">
        <v>24300</v>
      </c>
      <c r="F33" s="43">
        <v>25200</v>
      </c>
      <c r="G33" s="43">
        <f t="shared" si="1"/>
        <v>24300</v>
      </c>
      <c r="H33" s="10"/>
    </row>
    <row r="34" spans="1:12" ht="28" x14ac:dyDescent="0.15">
      <c r="A34" s="42" t="s">
        <v>95</v>
      </c>
      <c r="B34" s="33" t="s">
        <v>136</v>
      </c>
      <c r="C34" s="28" t="s">
        <v>96</v>
      </c>
      <c r="D34" s="43">
        <v>3900</v>
      </c>
      <c r="E34" s="43">
        <v>4050</v>
      </c>
      <c r="F34" s="43">
        <v>4200</v>
      </c>
      <c r="G34" s="43">
        <f t="shared" si="1"/>
        <v>4050</v>
      </c>
      <c r="H34" s="10"/>
    </row>
    <row r="35" spans="1:12" ht="84" x14ac:dyDescent="0.15">
      <c r="A35" s="42" t="s">
        <v>97</v>
      </c>
      <c r="B35" s="23" t="s">
        <v>137</v>
      </c>
      <c r="C35" s="28" t="s">
        <v>48</v>
      </c>
      <c r="D35" s="43">
        <v>650</v>
      </c>
      <c r="E35" s="43">
        <v>675</v>
      </c>
      <c r="F35" s="43">
        <v>700</v>
      </c>
      <c r="G35" s="43">
        <f t="shared" si="1"/>
        <v>675</v>
      </c>
      <c r="H35" s="10"/>
    </row>
    <row r="36" spans="1:12" ht="28" x14ac:dyDescent="0.15">
      <c r="A36" s="42" t="s">
        <v>98</v>
      </c>
      <c r="B36" s="33" t="s">
        <v>138</v>
      </c>
      <c r="C36" s="28" t="s">
        <v>48</v>
      </c>
      <c r="D36" s="43">
        <v>52000</v>
      </c>
      <c r="E36" s="43">
        <v>54000</v>
      </c>
      <c r="F36" s="43">
        <v>56000</v>
      </c>
      <c r="G36" s="43">
        <f t="shared" si="1"/>
        <v>54000</v>
      </c>
      <c r="H36" s="10"/>
    </row>
    <row r="37" spans="1:12" ht="28" x14ac:dyDescent="0.15">
      <c r="A37" s="44" t="s">
        <v>99</v>
      </c>
      <c r="B37" s="20" t="s">
        <v>100</v>
      </c>
      <c r="C37" s="28" t="s">
        <v>48</v>
      </c>
      <c r="D37" s="43">
        <v>84500</v>
      </c>
      <c r="E37" s="43">
        <v>87750</v>
      </c>
      <c r="F37" s="43">
        <v>91000</v>
      </c>
      <c r="G37" s="43">
        <f t="shared" si="1"/>
        <v>87750</v>
      </c>
      <c r="H37" s="10"/>
    </row>
    <row r="38" spans="1:12" x14ac:dyDescent="0.15">
      <c r="A38" s="190" t="s">
        <v>101</v>
      </c>
      <c r="B38" s="190"/>
      <c r="C38" s="190"/>
      <c r="D38" s="190"/>
      <c r="E38" s="190"/>
      <c r="F38" s="190"/>
      <c r="G38" s="41"/>
      <c r="H38" s="10"/>
      <c r="J38" s="45">
        <f>SUM(D32:D37)</f>
        <v>261950</v>
      </c>
      <c r="K38" s="45">
        <f>SUM(E32:E37)</f>
        <v>272025</v>
      </c>
      <c r="L38" s="45">
        <f>SUM(F32:F37)</f>
        <v>282100</v>
      </c>
    </row>
    <row r="39" spans="1:12" x14ac:dyDescent="0.15">
      <c r="A39" s="37"/>
      <c r="B39" s="37"/>
      <c r="C39" s="37"/>
      <c r="D39" s="38"/>
      <c r="E39" s="38"/>
      <c r="F39" s="38"/>
      <c r="G39" s="22"/>
      <c r="H39" s="10"/>
    </row>
    <row r="40" spans="1:12" ht="42" x14ac:dyDescent="0.15">
      <c r="A40" s="46" t="s">
        <v>102</v>
      </c>
      <c r="B40" s="20" t="s">
        <v>139</v>
      </c>
      <c r="C40" s="28" t="s">
        <v>48</v>
      </c>
      <c r="D40" s="47">
        <v>49400</v>
      </c>
      <c r="E40" s="47">
        <v>51300</v>
      </c>
      <c r="F40" s="47">
        <v>53200</v>
      </c>
      <c r="G40" s="22">
        <f t="shared" si="1"/>
        <v>51300</v>
      </c>
      <c r="H40" s="10"/>
    </row>
    <row r="41" spans="1:12" ht="70" x14ac:dyDescent="0.15">
      <c r="A41" s="46" t="s">
        <v>103</v>
      </c>
      <c r="B41" s="25" t="s">
        <v>140</v>
      </c>
      <c r="C41" s="28" t="s">
        <v>48</v>
      </c>
      <c r="D41" s="47">
        <v>45500</v>
      </c>
      <c r="E41" s="47">
        <v>47250</v>
      </c>
      <c r="F41" s="47">
        <v>49000</v>
      </c>
      <c r="G41" s="22">
        <f t="shared" si="1"/>
        <v>47250</v>
      </c>
      <c r="H41" s="10"/>
    </row>
    <row r="42" spans="1:12" x14ac:dyDescent="0.15">
      <c r="A42" s="190" t="s">
        <v>104</v>
      </c>
      <c r="B42" s="190"/>
      <c r="C42" s="190"/>
      <c r="D42" s="190"/>
      <c r="E42" s="190"/>
      <c r="F42" s="190"/>
      <c r="G42" s="41"/>
      <c r="H42" s="10"/>
      <c r="J42" s="36">
        <f>+D40+D41</f>
        <v>94900</v>
      </c>
      <c r="K42" s="36">
        <f>+E40+E41</f>
        <v>98550</v>
      </c>
      <c r="L42" s="36">
        <f>+F40+F41</f>
        <v>102200</v>
      </c>
    </row>
    <row r="43" spans="1:12" ht="14" x14ac:dyDescent="0.15">
      <c r="A43" s="190" t="s">
        <v>11</v>
      </c>
      <c r="B43" s="190"/>
      <c r="C43" s="48" t="s">
        <v>12</v>
      </c>
      <c r="D43" s="49"/>
      <c r="E43" s="49"/>
      <c r="F43" s="49"/>
      <c r="G43" s="41"/>
      <c r="H43" s="10"/>
    </row>
    <row r="44" spans="1:12" ht="28" x14ac:dyDescent="0.15">
      <c r="A44" s="50" t="s">
        <v>105</v>
      </c>
      <c r="B44" s="51" t="s">
        <v>141</v>
      </c>
      <c r="C44" s="28" t="s">
        <v>48</v>
      </c>
      <c r="D44" s="52">
        <v>19500</v>
      </c>
      <c r="E44" s="52">
        <v>20250</v>
      </c>
      <c r="F44" s="52">
        <v>21000</v>
      </c>
      <c r="G44" s="52">
        <f t="shared" si="1"/>
        <v>20250</v>
      </c>
      <c r="H44" s="9"/>
    </row>
    <row r="45" spans="1:12" ht="42" x14ac:dyDescent="0.15">
      <c r="A45" s="50" t="s">
        <v>106</v>
      </c>
      <c r="B45" s="51" t="s">
        <v>142</v>
      </c>
      <c r="C45" s="28" t="s">
        <v>48</v>
      </c>
      <c r="D45" s="52">
        <v>2340</v>
      </c>
      <c r="E45" s="52">
        <v>2430</v>
      </c>
      <c r="F45" s="52">
        <v>2520</v>
      </c>
      <c r="G45" s="52">
        <f t="shared" si="1"/>
        <v>2430</v>
      </c>
      <c r="H45" s="9"/>
    </row>
    <row r="46" spans="1:12" ht="42" x14ac:dyDescent="0.15">
      <c r="A46" s="50" t="s">
        <v>109</v>
      </c>
      <c r="B46" s="51" t="s">
        <v>143</v>
      </c>
      <c r="C46" s="53" t="s">
        <v>48</v>
      </c>
      <c r="D46" s="54">
        <v>3250</v>
      </c>
      <c r="E46" s="54">
        <v>3375</v>
      </c>
      <c r="F46" s="54">
        <v>3500</v>
      </c>
      <c r="G46" s="52">
        <f t="shared" si="1"/>
        <v>3375</v>
      </c>
      <c r="H46" s="11"/>
    </row>
    <row r="47" spans="1:12" ht="56" x14ac:dyDescent="0.15">
      <c r="A47" s="50" t="s">
        <v>107</v>
      </c>
      <c r="B47" s="23" t="s">
        <v>144</v>
      </c>
      <c r="C47" s="53" t="s">
        <v>24</v>
      </c>
      <c r="D47" s="54">
        <v>45500</v>
      </c>
      <c r="E47" s="54">
        <v>47250</v>
      </c>
      <c r="F47" s="54">
        <v>49000</v>
      </c>
      <c r="G47" s="52">
        <f t="shared" si="1"/>
        <v>47250</v>
      </c>
      <c r="H47" s="11"/>
    </row>
    <row r="48" spans="1:12" ht="28" x14ac:dyDescent="0.15">
      <c r="A48" s="50" t="s">
        <v>108</v>
      </c>
      <c r="B48" s="51" t="s">
        <v>145</v>
      </c>
      <c r="C48" s="53" t="s">
        <v>48</v>
      </c>
      <c r="D48" s="54">
        <v>19500</v>
      </c>
      <c r="E48" s="54">
        <v>20250</v>
      </c>
      <c r="F48" s="54">
        <v>21000</v>
      </c>
      <c r="G48" s="52">
        <f t="shared" si="1"/>
        <v>20250</v>
      </c>
      <c r="H48" s="11"/>
      <c r="J48" s="36">
        <f>SUM(D44:D48)</f>
        <v>90090</v>
      </c>
      <c r="K48" s="36">
        <f>SUM(E44:E48)</f>
        <v>93555</v>
      </c>
      <c r="L48" s="36">
        <f>SUM(F44:F48)</f>
        <v>97020</v>
      </c>
    </row>
    <row r="49" spans="4:12" x14ac:dyDescent="0.15">
      <c r="D49" s="67">
        <f>SUM(D44:D48)</f>
        <v>90090</v>
      </c>
      <c r="E49" s="67">
        <f t="shared" ref="E49:G49" si="2">SUM(E44:E48)</f>
        <v>93555</v>
      </c>
      <c r="F49" s="67">
        <f t="shared" si="2"/>
        <v>97020</v>
      </c>
      <c r="G49" s="67">
        <f t="shared" si="2"/>
        <v>93555</v>
      </c>
    </row>
    <row r="51" spans="4:12" x14ac:dyDescent="0.15">
      <c r="J51" s="36">
        <f>+J19+J31+J38+J42+J48</f>
        <v>2529150</v>
      </c>
      <c r="K51" s="36">
        <f>+K19+K31+K38+K42+K48</f>
        <v>2626425</v>
      </c>
      <c r="L51" s="36">
        <f>+L19+L31+L38+L42+L48</f>
        <v>2723700</v>
      </c>
    </row>
  </sheetData>
  <mergeCells count="7">
    <mergeCell ref="A43:B43"/>
    <mergeCell ref="A1:F1"/>
    <mergeCell ref="A3:F3"/>
    <mergeCell ref="A19:F19"/>
    <mergeCell ref="A31:F31"/>
    <mergeCell ref="A38:F38"/>
    <mergeCell ref="A42:F4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9"/>
  <sheetViews>
    <sheetView tabSelected="1" topLeftCell="H13" zoomScale="110" zoomScaleNormal="110" workbookViewId="0">
      <selection activeCell="Q21" sqref="Q21"/>
    </sheetView>
  </sheetViews>
  <sheetFormatPr baseColWidth="10" defaultColWidth="11.5" defaultRowHeight="15" x14ac:dyDescent="0.2"/>
  <cols>
    <col min="1" max="1" width="18.33203125" customWidth="1"/>
    <col min="2" max="2" width="48.5" customWidth="1"/>
    <col min="4" max="4" width="12.83203125" style="75" customWidth="1"/>
    <col min="5" max="5" width="10.1640625" bestFit="1" customWidth="1"/>
    <col min="6" max="6" width="15.6640625" bestFit="1" customWidth="1"/>
    <col min="7" max="7" width="10.1640625" bestFit="1" customWidth="1"/>
    <col min="8" max="8" width="15.6640625" bestFit="1" customWidth="1"/>
    <col min="9" max="9" width="10.1640625" bestFit="1" customWidth="1"/>
    <col min="10" max="10" width="15.6640625" bestFit="1" customWidth="1"/>
    <col min="11" max="11" width="10.1640625" bestFit="1" customWidth="1"/>
    <col min="12" max="12" width="15.6640625" bestFit="1" customWidth="1"/>
    <col min="13" max="13" width="10.1640625" bestFit="1" customWidth="1"/>
    <col min="14" max="14" width="15.6640625" bestFit="1" customWidth="1"/>
    <col min="15" max="15" width="10.1640625" bestFit="1" customWidth="1"/>
    <col min="16" max="16" width="14.6640625" bestFit="1" customWidth="1"/>
    <col min="17" max="17" width="23.1640625" customWidth="1"/>
    <col min="18" max="18" width="18.6640625" customWidth="1"/>
    <col min="19" max="19" width="18.5" customWidth="1"/>
    <col min="20" max="20" width="20.6640625" customWidth="1"/>
    <col min="21" max="21" width="17.5" customWidth="1"/>
  </cols>
  <sheetData>
    <row r="1" spans="1:18" ht="16" thickBot="1" x14ac:dyDescent="0.25"/>
    <row r="2" spans="1:18" x14ac:dyDescent="0.2">
      <c r="E2" s="195" t="s">
        <v>0</v>
      </c>
      <c r="F2" s="207"/>
      <c r="G2" s="195" t="s">
        <v>0</v>
      </c>
      <c r="H2" s="207"/>
      <c r="I2" s="195" t="s">
        <v>1</v>
      </c>
      <c r="J2" s="196"/>
      <c r="K2" s="207" t="s">
        <v>1</v>
      </c>
      <c r="L2" s="196"/>
      <c r="M2" s="195" t="s">
        <v>0</v>
      </c>
      <c r="N2" s="196"/>
      <c r="O2" s="195" t="s">
        <v>1</v>
      </c>
      <c r="P2" s="196"/>
      <c r="Q2" s="195" t="s">
        <v>2</v>
      </c>
      <c r="R2" s="196"/>
    </row>
    <row r="3" spans="1:18" ht="16" thickBot="1" x14ac:dyDescent="0.25">
      <c r="A3" t="s">
        <v>3</v>
      </c>
      <c r="E3" s="204" t="s">
        <v>4</v>
      </c>
      <c r="F3" s="205"/>
      <c r="G3" s="204" t="s">
        <v>5</v>
      </c>
      <c r="H3" s="205"/>
      <c r="I3" s="204" t="s">
        <v>6</v>
      </c>
      <c r="J3" s="206"/>
      <c r="K3" s="205" t="s">
        <v>7</v>
      </c>
      <c r="L3" s="206"/>
      <c r="M3" s="204" t="s">
        <v>8</v>
      </c>
      <c r="N3" s="206"/>
      <c r="O3" s="204" t="s">
        <v>9</v>
      </c>
      <c r="P3" s="206"/>
      <c r="Q3" s="76"/>
      <c r="R3" s="77"/>
    </row>
    <row r="4" spans="1:18" ht="21.75" customHeight="1" x14ac:dyDescent="0.2">
      <c r="A4" s="181" t="s">
        <v>10</v>
      </c>
      <c r="B4" s="79" t="s">
        <v>11</v>
      </c>
      <c r="C4" s="80" t="s">
        <v>12</v>
      </c>
      <c r="D4" s="81" t="s">
        <v>13</v>
      </c>
      <c r="E4" s="78" t="s">
        <v>14</v>
      </c>
      <c r="F4" s="80" t="s">
        <v>15</v>
      </c>
      <c r="G4" s="78" t="s">
        <v>14</v>
      </c>
      <c r="H4" s="82" t="s">
        <v>15</v>
      </c>
      <c r="I4" s="78" t="s">
        <v>14</v>
      </c>
      <c r="J4" s="82" t="s">
        <v>15</v>
      </c>
      <c r="K4" s="83" t="s">
        <v>14</v>
      </c>
      <c r="L4" s="82" t="s">
        <v>15</v>
      </c>
      <c r="M4" s="78" t="s">
        <v>14</v>
      </c>
      <c r="N4" s="82" t="s">
        <v>15</v>
      </c>
      <c r="O4" s="78" t="s">
        <v>14</v>
      </c>
      <c r="P4" s="82" t="s">
        <v>15</v>
      </c>
      <c r="Q4" s="84" t="s">
        <v>16</v>
      </c>
      <c r="R4" s="85" t="s">
        <v>17</v>
      </c>
    </row>
    <row r="5" spans="1:18" ht="26.25" customHeight="1" x14ac:dyDescent="0.2">
      <c r="A5" s="197" t="s">
        <v>214</v>
      </c>
      <c r="B5" s="86" t="s">
        <v>19</v>
      </c>
      <c r="C5" s="86" t="s">
        <v>18</v>
      </c>
      <c r="D5" s="87">
        <f>'ESTUDIO DE MERCADO'!G45</f>
        <v>2430</v>
      </c>
      <c r="E5" s="2">
        <v>1221</v>
      </c>
      <c r="F5" s="4">
        <f>+D5*E5</f>
        <v>2967030</v>
      </c>
      <c r="G5" s="2">
        <v>1221</v>
      </c>
      <c r="H5" s="1">
        <f t="shared" ref="H5:H22" si="0">+G5*D5</f>
        <v>2967030</v>
      </c>
      <c r="I5" s="2">
        <v>0</v>
      </c>
      <c r="J5" s="1">
        <f t="shared" ref="J5:J22" si="1">+I5*D5</f>
        <v>0</v>
      </c>
      <c r="K5" s="2">
        <v>0</v>
      </c>
      <c r="L5" s="1">
        <f t="shared" ref="L5:L21" si="2">+K5*D5</f>
        <v>0</v>
      </c>
      <c r="M5" s="2">
        <v>0</v>
      </c>
      <c r="N5" s="3">
        <f t="shared" ref="N5:N22" si="3">+M5*D5</f>
        <v>0</v>
      </c>
      <c r="O5" s="2">
        <v>0</v>
      </c>
      <c r="P5" s="4">
        <f t="shared" ref="P5:P22" si="4">+O5*D5</f>
        <v>0</v>
      </c>
      <c r="Q5" s="88">
        <f t="shared" ref="Q5:R46" si="5">+E5+G5+I5+K5+M5+O5</f>
        <v>2442</v>
      </c>
      <c r="R5" s="4">
        <f t="shared" si="5"/>
        <v>5934060</v>
      </c>
    </row>
    <row r="6" spans="1:18" ht="27" customHeight="1" x14ac:dyDescent="0.2">
      <c r="A6" s="197"/>
      <c r="B6" s="86" t="s">
        <v>213</v>
      </c>
      <c r="C6" s="86" t="s">
        <v>18</v>
      </c>
      <c r="D6" s="87">
        <f>'ESTUDIO DE MERCADO'!G46</f>
        <v>3375</v>
      </c>
      <c r="E6" s="2">
        <v>1221</v>
      </c>
      <c r="F6" s="4">
        <f t="shared" ref="F6:F22" si="6">+D6*E6</f>
        <v>4120875</v>
      </c>
      <c r="G6" s="2">
        <v>1221</v>
      </c>
      <c r="H6" s="1">
        <f t="shared" si="0"/>
        <v>4120875</v>
      </c>
      <c r="I6" s="2">
        <v>0</v>
      </c>
      <c r="J6" s="1">
        <f t="shared" si="1"/>
        <v>0</v>
      </c>
      <c r="K6" s="2">
        <v>0</v>
      </c>
      <c r="L6" s="1">
        <f t="shared" si="2"/>
        <v>0</v>
      </c>
      <c r="M6" s="2">
        <v>0</v>
      </c>
      <c r="N6" s="3">
        <f t="shared" si="3"/>
        <v>0</v>
      </c>
      <c r="O6" s="2">
        <v>0</v>
      </c>
      <c r="P6" s="4">
        <f t="shared" si="4"/>
        <v>0</v>
      </c>
      <c r="Q6" s="88">
        <f t="shared" si="5"/>
        <v>2442</v>
      </c>
      <c r="R6" s="4">
        <f t="shared" si="5"/>
        <v>8241750</v>
      </c>
    </row>
    <row r="7" spans="1:18" ht="31.5" customHeight="1" x14ac:dyDescent="0.2">
      <c r="A7" s="197"/>
      <c r="B7" s="89" t="s">
        <v>20</v>
      </c>
      <c r="C7" s="86" t="s">
        <v>18</v>
      </c>
      <c r="D7" s="87">
        <f>'ESTUDIO DE MERCADO'!G44</f>
        <v>20250</v>
      </c>
      <c r="E7" s="2">
        <v>0</v>
      </c>
      <c r="F7" s="4">
        <f t="shared" si="6"/>
        <v>0</v>
      </c>
      <c r="G7" s="2">
        <v>0</v>
      </c>
      <c r="H7" s="1">
        <f t="shared" si="0"/>
        <v>0</v>
      </c>
      <c r="I7" s="2">
        <v>304</v>
      </c>
      <c r="J7" s="1">
        <f t="shared" si="1"/>
        <v>6156000</v>
      </c>
      <c r="K7" s="2">
        <v>0</v>
      </c>
      <c r="L7" s="1">
        <f t="shared" si="2"/>
        <v>0</v>
      </c>
      <c r="M7" s="2">
        <v>0</v>
      </c>
      <c r="N7" s="3">
        <f t="shared" si="3"/>
        <v>0</v>
      </c>
      <c r="O7" s="2">
        <v>27</v>
      </c>
      <c r="P7" s="4">
        <f t="shared" si="4"/>
        <v>546750</v>
      </c>
      <c r="Q7" s="88">
        <f t="shared" si="5"/>
        <v>331</v>
      </c>
      <c r="R7" s="4">
        <f t="shared" si="5"/>
        <v>6702750</v>
      </c>
    </row>
    <row r="8" spans="1:18" ht="15.75" customHeight="1" x14ac:dyDescent="0.2">
      <c r="A8" s="197"/>
      <c r="B8" s="89" t="s">
        <v>21</v>
      </c>
      <c r="C8" s="86" t="s">
        <v>18</v>
      </c>
      <c r="D8" s="87">
        <f>'ESTUDIO DE MERCADO'!G48</f>
        <v>20250</v>
      </c>
      <c r="E8" s="2">
        <v>0</v>
      </c>
      <c r="F8" s="4">
        <f t="shared" si="6"/>
        <v>0</v>
      </c>
      <c r="G8" s="2">
        <v>0</v>
      </c>
      <c r="H8" s="1">
        <f t="shared" si="0"/>
        <v>0</v>
      </c>
      <c r="I8" s="2">
        <v>0</v>
      </c>
      <c r="J8" s="1">
        <f t="shared" si="1"/>
        <v>0</v>
      </c>
      <c r="K8" s="2">
        <v>200</v>
      </c>
      <c r="L8" s="1">
        <f t="shared" si="2"/>
        <v>4050000</v>
      </c>
      <c r="M8" s="2">
        <v>0</v>
      </c>
      <c r="N8" s="3">
        <f t="shared" si="3"/>
        <v>0</v>
      </c>
      <c r="O8" s="2">
        <v>0</v>
      </c>
      <c r="P8" s="4">
        <f t="shared" si="4"/>
        <v>0</v>
      </c>
      <c r="Q8" s="88">
        <f>+E8+G8+I8+K8+M8+O8</f>
        <v>200</v>
      </c>
      <c r="R8" s="4">
        <f t="shared" si="5"/>
        <v>4050000</v>
      </c>
    </row>
    <row r="9" spans="1:18" x14ac:dyDescent="0.2">
      <c r="A9" s="197"/>
      <c r="B9" s="86" t="s">
        <v>23</v>
      </c>
      <c r="C9" s="89" t="s">
        <v>24</v>
      </c>
      <c r="D9" s="87">
        <f>'ESTUDIO DE MERCADO'!G47</f>
        <v>47250</v>
      </c>
      <c r="E9" s="2">
        <v>0</v>
      </c>
      <c r="F9" s="4">
        <f t="shared" si="6"/>
        <v>0</v>
      </c>
      <c r="G9" s="2">
        <v>0</v>
      </c>
      <c r="H9" s="1">
        <f t="shared" si="0"/>
        <v>0</v>
      </c>
      <c r="I9" s="2">
        <v>5</v>
      </c>
      <c r="J9" s="1">
        <f t="shared" si="1"/>
        <v>236250</v>
      </c>
      <c r="K9" s="2">
        <v>0</v>
      </c>
      <c r="L9" s="1">
        <f t="shared" si="2"/>
        <v>0</v>
      </c>
      <c r="M9" s="2">
        <v>0</v>
      </c>
      <c r="N9" s="3">
        <f t="shared" si="3"/>
        <v>0</v>
      </c>
      <c r="O9" s="2">
        <v>0</v>
      </c>
      <c r="P9" s="4">
        <f t="shared" si="4"/>
        <v>0</v>
      </c>
      <c r="Q9" s="88">
        <f t="shared" si="5"/>
        <v>5</v>
      </c>
      <c r="R9" s="4">
        <f t="shared" si="5"/>
        <v>236250</v>
      </c>
    </row>
    <row r="10" spans="1:18" x14ac:dyDescent="0.2">
      <c r="A10" s="197"/>
      <c r="B10" s="86" t="s">
        <v>210</v>
      </c>
      <c r="C10" s="89" t="s">
        <v>24</v>
      </c>
      <c r="D10" s="87">
        <f>'ESTUDIO DE MERCADO'!G6</f>
        <v>4590</v>
      </c>
      <c r="E10" s="2">
        <v>60</v>
      </c>
      <c r="F10" s="4">
        <f t="shared" si="6"/>
        <v>275400</v>
      </c>
      <c r="G10" s="2">
        <v>60</v>
      </c>
      <c r="H10" s="1">
        <f t="shared" si="0"/>
        <v>275400</v>
      </c>
      <c r="I10" s="2">
        <v>25</v>
      </c>
      <c r="J10" s="1">
        <f t="shared" si="1"/>
        <v>114750</v>
      </c>
      <c r="K10" s="2">
        <v>14</v>
      </c>
      <c r="L10" s="1">
        <f t="shared" si="2"/>
        <v>64260</v>
      </c>
      <c r="M10" s="2">
        <v>49</v>
      </c>
      <c r="N10" s="3">
        <f t="shared" si="3"/>
        <v>224910</v>
      </c>
      <c r="O10" s="2">
        <v>5</v>
      </c>
      <c r="P10" s="4">
        <f t="shared" si="4"/>
        <v>22950</v>
      </c>
      <c r="Q10" s="88">
        <f t="shared" si="5"/>
        <v>213</v>
      </c>
      <c r="R10" s="4">
        <f t="shared" si="5"/>
        <v>977670</v>
      </c>
    </row>
    <row r="11" spans="1:18" x14ac:dyDescent="0.2">
      <c r="A11" s="197"/>
      <c r="B11" s="86" t="s">
        <v>27</v>
      </c>
      <c r="C11" s="89" t="s">
        <v>24</v>
      </c>
      <c r="D11" s="87">
        <f>'ESTUDIO DE MERCADO'!G9</f>
        <v>4725</v>
      </c>
      <c r="E11" s="2">
        <v>8</v>
      </c>
      <c r="F11" s="4">
        <f t="shared" si="6"/>
        <v>37800</v>
      </c>
      <c r="G11" s="2">
        <v>8</v>
      </c>
      <c r="H11" s="1">
        <f t="shared" si="0"/>
        <v>37800</v>
      </c>
      <c r="I11" s="2">
        <v>34</v>
      </c>
      <c r="J11" s="1">
        <f t="shared" si="1"/>
        <v>160650</v>
      </c>
      <c r="K11" s="2">
        <f>12*1.5</f>
        <v>18</v>
      </c>
      <c r="L11" s="1">
        <f t="shared" si="2"/>
        <v>85050</v>
      </c>
      <c r="M11" s="2">
        <v>67</v>
      </c>
      <c r="N11" s="3">
        <f t="shared" si="3"/>
        <v>316575</v>
      </c>
      <c r="O11" s="2">
        <v>0</v>
      </c>
      <c r="P11" s="4">
        <f t="shared" si="4"/>
        <v>0</v>
      </c>
      <c r="Q11" s="88">
        <f t="shared" si="5"/>
        <v>135</v>
      </c>
      <c r="R11" s="4">
        <f t="shared" si="5"/>
        <v>637875</v>
      </c>
    </row>
    <row r="12" spans="1:18" x14ac:dyDescent="0.2">
      <c r="A12" s="197"/>
      <c r="B12" s="86" t="s">
        <v>22</v>
      </c>
      <c r="C12" s="89" t="s">
        <v>24</v>
      </c>
      <c r="D12" s="87">
        <f>'ESTUDIO DE MERCADO'!G4</f>
        <v>14850</v>
      </c>
      <c r="E12" s="2">
        <v>516</v>
      </c>
      <c r="F12" s="4">
        <f t="shared" si="6"/>
        <v>7662600</v>
      </c>
      <c r="G12" s="2">
        <v>516</v>
      </c>
      <c r="H12" s="1">
        <f t="shared" si="0"/>
        <v>7662600</v>
      </c>
      <c r="I12" s="2">
        <v>122</v>
      </c>
      <c r="J12" s="1">
        <f t="shared" si="1"/>
        <v>1811700</v>
      </c>
      <c r="K12" s="2">
        <f>42*1.5</f>
        <v>63</v>
      </c>
      <c r="L12" s="1">
        <f t="shared" si="2"/>
        <v>935550</v>
      </c>
      <c r="M12" s="2">
        <v>245</v>
      </c>
      <c r="N12" s="3">
        <f t="shared" si="3"/>
        <v>3638250</v>
      </c>
      <c r="O12" s="2">
        <v>20</v>
      </c>
      <c r="P12" s="4">
        <f t="shared" si="4"/>
        <v>297000</v>
      </c>
      <c r="Q12" s="88">
        <f t="shared" si="5"/>
        <v>1482</v>
      </c>
      <c r="R12" s="4">
        <f t="shared" si="5"/>
        <v>22007700</v>
      </c>
    </row>
    <row r="13" spans="1:18" ht="14.25" customHeight="1" x14ac:dyDescent="0.2">
      <c r="A13" s="197"/>
      <c r="B13" s="86" t="s">
        <v>30</v>
      </c>
      <c r="C13" s="89" t="s">
        <v>24</v>
      </c>
      <c r="D13" s="87">
        <f>'ESTUDIO DE MERCADO'!G5</f>
        <v>4320</v>
      </c>
      <c r="E13" s="2">
        <v>9</v>
      </c>
      <c r="F13" s="4">
        <f t="shared" si="6"/>
        <v>38880</v>
      </c>
      <c r="G13" s="2">
        <v>9</v>
      </c>
      <c r="H13" s="1">
        <f t="shared" si="0"/>
        <v>38880</v>
      </c>
      <c r="I13" s="2">
        <v>39</v>
      </c>
      <c r="J13" s="1">
        <f t="shared" si="1"/>
        <v>168480</v>
      </c>
      <c r="K13" s="2">
        <f>14*1.5</f>
        <v>21</v>
      </c>
      <c r="L13" s="1">
        <f t="shared" si="2"/>
        <v>90720</v>
      </c>
      <c r="M13" s="2">
        <v>78</v>
      </c>
      <c r="N13" s="3">
        <f t="shared" si="3"/>
        <v>336960</v>
      </c>
      <c r="O13" s="2">
        <v>39</v>
      </c>
      <c r="P13" s="4">
        <f t="shared" si="4"/>
        <v>168480</v>
      </c>
      <c r="Q13" s="88">
        <f t="shared" si="5"/>
        <v>195</v>
      </c>
      <c r="R13" s="4">
        <f t="shared" si="5"/>
        <v>842400</v>
      </c>
    </row>
    <row r="14" spans="1:18" ht="14.25" customHeight="1" x14ac:dyDescent="0.2">
      <c r="A14" s="197"/>
      <c r="B14" s="86" t="s">
        <v>31</v>
      </c>
      <c r="C14" s="89" t="s">
        <v>24</v>
      </c>
      <c r="D14" s="87">
        <f>'ESTUDIO DE MERCADO'!G15</f>
        <v>4860</v>
      </c>
      <c r="E14" s="2">
        <v>222</v>
      </c>
      <c r="F14" s="4">
        <f t="shared" si="6"/>
        <v>1078920</v>
      </c>
      <c r="G14" s="2">
        <v>222</v>
      </c>
      <c r="H14" s="1">
        <f t="shared" si="0"/>
        <v>1078920</v>
      </c>
      <c r="I14" s="2">
        <v>0</v>
      </c>
      <c r="J14" s="1">
        <f t="shared" si="1"/>
        <v>0</v>
      </c>
      <c r="K14" s="2">
        <v>0</v>
      </c>
      <c r="L14" s="1">
        <f t="shared" si="2"/>
        <v>0</v>
      </c>
      <c r="M14" s="2">
        <v>0</v>
      </c>
      <c r="N14" s="3">
        <f t="shared" si="3"/>
        <v>0</v>
      </c>
      <c r="O14" s="2">
        <v>0</v>
      </c>
      <c r="P14" s="4">
        <f t="shared" si="4"/>
        <v>0</v>
      </c>
      <c r="Q14" s="88">
        <f t="shared" si="5"/>
        <v>444</v>
      </c>
      <c r="R14" s="4">
        <f t="shared" si="5"/>
        <v>2157840</v>
      </c>
    </row>
    <row r="15" spans="1:18" ht="11.25" customHeight="1" x14ac:dyDescent="0.2">
      <c r="A15" s="197"/>
      <c r="B15" s="86" t="s">
        <v>32</v>
      </c>
      <c r="C15" s="89" t="s">
        <v>24</v>
      </c>
      <c r="D15" s="87">
        <f>'ESTUDIO DE MERCADO'!G16</f>
        <v>4860</v>
      </c>
      <c r="E15" s="2">
        <v>178</v>
      </c>
      <c r="F15" s="4">
        <f t="shared" si="6"/>
        <v>865080</v>
      </c>
      <c r="G15" s="2">
        <v>178</v>
      </c>
      <c r="H15" s="1">
        <f t="shared" si="0"/>
        <v>865080</v>
      </c>
      <c r="I15" s="2">
        <v>0</v>
      </c>
      <c r="J15" s="1">
        <f t="shared" si="1"/>
        <v>0</v>
      </c>
      <c r="K15" s="2">
        <v>0</v>
      </c>
      <c r="L15" s="1">
        <f t="shared" si="2"/>
        <v>0</v>
      </c>
      <c r="M15" s="2">
        <v>0</v>
      </c>
      <c r="N15" s="3">
        <f t="shared" si="3"/>
        <v>0</v>
      </c>
      <c r="O15" s="2">
        <v>0</v>
      </c>
      <c r="P15" s="4">
        <f t="shared" si="4"/>
        <v>0</v>
      </c>
      <c r="Q15" s="88">
        <f t="shared" si="5"/>
        <v>356</v>
      </c>
      <c r="R15" s="4">
        <f t="shared" si="5"/>
        <v>1730160</v>
      </c>
    </row>
    <row r="16" spans="1:18" x14ac:dyDescent="0.2">
      <c r="A16" s="197"/>
      <c r="B16" s="86" t="s">
        <v>29</v>
      </c>
      <c r="C16" s="89" t="s">
        <v>24</v>
      </c>
      <c r="D16" s="87">
        <f>'ESTUDIO DE MERCADO'!G14</f>
        <v>51300</v>
      </c>
      <c r="E16" s="2">
        <v>5</v>
      </c>
      <c r="F16" s="4">
        <f t="shared" si="6"/>
        <v>256500</v>
      </c>
      <c r="G16" s="2">
        <v>5</v>
      </c>
      <c r="H16" s="1">
        <f t="shared" si="0"/>
        <v>256500</v>
      </c>
      <c r="I16" s="2">
        <v>2</v>
      </c>
      <c r="J16" s="1">
        <f t="shared" si="1"/>
        <v>102600</v>
      </c>
      <c r="K16" s="2">
        <v>2</v>
      </c>
      <c r="L16" s="1">
        <f t="shared" si="2"/>
        <v>102600</v>
      </c>
      <c r="M16" s="2">
        <v>4</v>
      </c>
      <c r="N16" s="3">
        <f t="shared" si="3"/>
        <v>205200</v>
      </c>
      <c r="O16" s="2">
        <v>1</v>
      </c>
      <c r="P16" s="4">
        <f t="shared" si="4"/>
        <v>51300</v>
      </c>
      <c r="Q16" s="88">
        <f t="shared" si="5"/>
        <v>19</v>
      </c>
      <c r="R16" s="4">
        <f t="shared" si="5"/>
        <v>974700</v>
      </c>
    </row>
    <row r="17" spans="1:20" ht="12.75" customHeight="1" x14ac:dyDescent="0.2">
      <c r="A17" s="197"/>
      <c r="B17" s="86" t="s">
        <v>25</v>
      </c>
      <c r="C17" s="89" t="s">
        <v>26</v>
      </c>
      <c r="D17" s="87">
        <f>'ESTUDIO DE MERCADO'!G11</f>
        <v>52650</v>
      </c>
      <c r="E17" s="2">
        <v>1</v>
      </c>
      <c r="F17" s="4">
        <f t="shared" si="6"/>
        <v>52650</v>
      </c>
      <c r="G17" s="2">
        <v>1</v>
      </c>
      <c r="H17" s="1">
        <f t="shared" si="0"/>
        <v>52650</v>
      </c>
      <c r="I17" s="2">
        <v>1</v>
      </c>
      <c r="J17" s="1">
        <f t="shared" si="1"/>
        <v>52650</v>
      </c>
      <c r="K17" s="2">
        <v>2</v>
      </c>
      <c r="L17" s="1">
        <f t="shared" si="2"/>
        <v>105300</v>
      </c>
      <c r="M17" s="2">
        <v>1</v>
      </c>
      <c r="N17" s="3">
        <f t="shared" si="3"/>
        <v>52650</v>
      </c>
      <c r="O17" s="2">
        <v>1</v>
      </c>
      <c r="P17" s="4">
        <f t="shared" si="4"/>
        <v>52650</v>
      </c>
      <c r="Q17" s="88">
        <f t="shared" si="5"/>
        <v>7</v>
      </c>
      <c r="R17" s="4">
        <f t="shared" si="5"/>
        <v>368550</v>
      </c>
    </row>
    <row r="18" spans="1:20" ht="48" x14ac:dyDescent="0.2">
      <c r="A18" s="197"/>
      <c r="B18" s="189" t="s">
        <v>212</v>
      </c>
      <c r="C18" s="90" t="s">
        <v>220</v>
      </c>
      <c r="D18" s="87">
        <f>'ESTUDIO DE MERCADO'!G12</f>
        <v>310500</v>
      </c>
      <c r="E18" s="2">
        <v>0.5</v>
      </c>
      <c r="F18" s="4">
        <f t="shared" si="6"/>
        <v>155250</v>
      </c>
      <c r="G18" s="2">
        <v>0.5</v>
      </c>
      <c r="H18" s="1">
        <f t="shared" si="0"/>
        <v>155250</v>
      </c>
      <c r="I18" s="2">
        <v>0.5</v>
      </c>
      <c r="J18" s="1">
        <f t="shared" si="1"/>
        <v>155250</v>
      </c>
      <c r="K18" s="2">
        <v>1</v>
      </c>
      <c r="L18" s="1">
        <f t="shared" si="2"/>
        <v>310500</v>
      </c>
      <c r="M18" s="2">
        <v>0.5</v>
      </c>
      <c r="N18" s="3">
        <f t="shared" si="3"/>
        <v>155250</v>
      </c>
      <c r="O18" s="2">
        <v>0.5</v>
      </c>
      <c r="P18" s="4">
        <f t="shared" si="4"/>
        <v>155250</v>
      </c>
      <c r="Q18" s="88">
        <f t="shared" si="5"/>
        <v>3.5</v>
      </c>
      <c r="R18" s="4">
        <f t="shared" si="5"/>
        <v>1086750</v>
      </c>
    </row>
    <row r="19" spans="1:20" x14ac:dyDescent="0.2">
      <c r="A19" s="197"/>
      <c r="B19" s="86" t="s">
        <v>33</v>
      </c>
      <c r="C19" s="89" t="s">
        <v>24</v>
      </c>
      <c r="D19" s="91">
        <f>'ESTUDIO DE MERCADO'!G8</f>
        <v>7425</v>
      </c>
      <c r="E19" s="2">
        <v>0</v>
      </c>
      <c r="F19" s="4">
        <f t="shared" si="6"/>
        <v>0</v>
      </c>
      <c r="G19" s="2">
        <v>0</v>
      </c>
      <c r="H19" s="1">
        <f t="shared" si="0"/>
        <v>0</v>
      </c>
      <c r="I19" s="2">
        <v>20</v>
      </c>
      <c r="J19" s="1">
        <f t="shared" si="1"/>
        <v>148500</v>
      </c>
      <c r="K19" s="2">
        <v>0</v>
      </c>
      <c r="L19" s="1">
        <f t="shared" si="2"/>
        <v>0</v>
      </c>
      <c r="M19" s="2">
        <v>0</v>
      </c>
      <c r="N19" s="3">
        <f t="shared" si="3"/>
        <v>0</v>
      </c>
      <c r="O19" s="2">
        <v>0</v>
      </c>
      <c r="P19" s="4">
        <f t="shared" si="4"/>
        <v>0</v>
      </c>
      <c r="Q19" s="88">
        <f t="shared" si="5"/>
        <v>20</v>
      </c>
      <c r="R19" s="4">
        <f t="shared" si="5"/>
        <v>148500</v>
      </c>
    </row>
    <row r="20" spans="1:20" ht="16" x14ac:dyDescent="0.2">
      <c r="A20" s="197"/>
      <c r="B20" s="92" t="s">
        <v>211</v>
      </c>
      <c r="C20" s="89" t="s">
        <v>24</v>
      </c>
      <c r="D20" s="91">
        <f>'ESTUDIO DE MERCADO'!G7</f>
        <v>4050</v>
      </c>
      <c r="E20" s="2">
        <v>0</v>
      </c>
      <c r="F20" s="4">
        <f t="shared" si="6"/>
        <v>0</v>
      </c>
      <c r="G20" s="2">
        <v>0</v>
      </c>
      <c r="H20" s="1">
        <f t="shared" si="0"/>
        <v>0</v>
      </c>
      <c r="I20" s="2">
        <v>50</v>
      </c>
      <c r="J20" s="1">
        <f t="shared" si="1"/>
        <v>202500</v>
      </c>
      <c r="K20" s="2">
        <v>0</v>
      </c>
      <c r="L20" s="1">
        <f t="shared" si="2"/>
        <v>0</v>
      </c>
      <c r="M20" s="2">
        <v>0</v>
      </c>
      <c r="N20" s="3">
        <f t="shared" si="3"/>
        <v>0</v>
      </c>
      <c r="O20" s="2">
        <v>0</v>
      </c>
      <c r="P20" s="4">
        <f t="shared" si="4"/>
        <v>0</v>
      </c>
      <c r="Q20" s="88">
        <f t="shared" si="5"/>
        <v>50</v>
      </c>
      <c r="R20" s="4">
        <f t="shared" si="5"/>
        <v>202500</v>
      </c>
    </row>
    <row r="21" spans="1:20" x14ac:dyDescent="0.2">
      <c r="A21" s="197"/>
      <c r="B21" s="86" t="s">
        <v>28</v>
      </c>
      <c r="C21" s="86" t="s">
        <v>219</v>
      </c>
      <c r="D21" s="93">
        <f>'ESTUDIO DE MERCADO'!G13</f>
        <v>37800</v>
      </c>
      <c r="E21" s="2">
        <v>0</v>
      </c>
      <c r="F21" s="4">
        <f t="shared" si="6"/>
        <v>0</v>
      </c>
      <c r="G21" s="2">
        <v>0</v>
      </c>
      <c r="H21" s="1">
        <f t="shared" si="0"/>
        <v>0</v>
      </c>
      <c r="I21" s="2">
        <v>1</v>
      </c>
      <c r="J21" s="1">
        <f t="shared" si="1"/>
        <v>37800</v>
      </c>
      <c r="K21" s="2">
        <f>1*1.5</f>
        <v>1.5</v>
      </c>
      <c r="L21" s="1">
        <f t="shared" si="2"/>
        <v>56700</v>
      </c>
      <c r="M21" s="2">
        <v>1</v>
      </c>
      <c r="N21" s="3">
        <f t="shared" si="3"/>
        <v>37800</v>
      </c>
      <c r="O21" s="2">
        <v>1</v>
      </c>
      <c r="P21" s="4">
        <f t="shared" si="4"/>
        <v>37800</v>
      </c>
      <c r="Q21" s="88">
        <f t="shared" si="5"/>
        <v>4.5</v>
      </c>
      <c r="R21" s="4">
        <f t="shared" si="5"/>
        <v>170100</v>
      </c>
    </row>
    <row r="22" spans="1:20" ht="16" thickBot="1" x14ac:dyDescent="0.25">
      <c r="A22" s="198"/>
      <c r="B22" s="95" t="s">
        <v>34</v>
      </c>
      <c r="C22" s="95" t="s">
        <v>35</v>
      </c>
      <c r="D22" s="96">
        <f>'ESTUDIO DE MERCADO'!G10</f>
        <v>114750</v>
      </c>
      <c r="E22" s="97">
        <v>0</v>
      </c>
      <c r="F22" s="98">
        <f t="shared" si="6"/>
        <v>0</v>
      </c>
      <c r="G22" s="97">
        <v>0</v>
      </c>
      <c r="H22" s="5">
        <f t="shared" si="0"/>
        <v>0</v>
      </c>
      <c r="I22" s="97">
        <v>1</v>
      </c>
      <c r="J22" s="5">
        <f t="shared" si="1"/>
        <v>114750</v>
      </c>
      <c r="K22" s="97">
        <v>0</v>
      </c>
      <c r="L22" s="5">
        <f>+K22*D22</f>
        <v>0</v>
      </c>
      <c r="M22" s="97">
        <v>0</v>
      </c>
      <c r="N22" s="99">
        <f t="shared" si="3"/>
        <v>0</v>
      </c>
      <c r="O22" s="97">
        <v>0</v>
      </c>
      <c r="P22" s="98">
        <f t="shared" si="4"/>
        <v>0</v>
      </c>
      <c r="Q22" s="100">
        <f t="shared" si="5"/>
        <v>1</v>
      </c>
      <c r="R22" s="98">
        <f t="shared" si="5"/>
        <v>114750</v>
      </c>
    </row>
    <row r="23" spans="1:20" ht="16" thickBot="1" x14ac:dyDescent="0.25">
      <c r="A23" s="94"/>
      <c r="B23" s="101"/>
      <c r="C23" s="102"/>
      <c r="D23" s="103"/>
      <c r="E23" s="104"/>
      <c r="F23" s="105">
        <f>SUM(F5:F22)</f>
        <v>17510985</v>
      </c>
      <c r="G23" s="104"/>
      <c r="H23" s="105">
        <f>SUM(H5:H22)</f>
        <v>17510985</v>
      </c>
      <c r="I23" s="106"/>
      <c r="J23" s="107">
        <f>SUM(J5:J22)</f>
        <v>9461880</v>
      </c>
      <c r="K23" s="108"/>
      <c r="L23" s="107">
        <f>SUM(L5:L22)</f>
        <v>5800680</v>
      </c>
      <c r="M23" s="108"/>
      <c r="N23" s="109">
        <f>SUM(N5:N22)</f>
        <v>4967595</v>
      </c>
      <c r="O23" s="110"/>
      <c r="P23" s="105">
        <f>SUM(P5:P22)</f>
        <v>1332180</v>
      </c>
      <c r="Q23" s="182">
        <f t="shared" si="5"/>
        <v>0</v>
      </c>
      <c r="R23" s="112">
        <f>SUM(R5:R22)</f>
        <v>56584305</v>
      </c>
      <c r="S23" s="113"/>
      <c r="T23" s="114">
        <f>+F23+H23+J23+L23+N23+P23</f>
        <v>56584305</v>
      </c>
    </row>
    <row r="24" spans="1:20" ht="16" thickBot="1" x14ac:dyDescent="0.25">
      <c r="A24" s="199" t="s">
        <v>36</v>
      </c>
      <c r="B24" s="115" t="s">
        <v>37</v>
      </c>
      <c r="C24" s="116" t="s">
        <v>38</v>
      </c>
      <c r="D24" s="117">
        <f>'ESTUDIO DE MERCADO'!G25</f>
        <v>648000</v>
      </c>
      <c r="E24" s="118">
        <v>5</v>
      </c>
      <c r="F24" s="119">
        <f>+D24*E24</f>
        <v>3240000</v>
      </c>
      <c r="G24" s="118">
        <v>5</v>
      </c>
      <c r="H24" s="119">
        <f>+G24*D24</f>
        <v>3240000</v>
      </c>
      <c r="I24" s="118">
        <v>5</v>
      </c>
      <c r="J24" s="119">
        <f>+I24*D24</f>
        <v>3240000</v>
      </c>
      <c r="K24" s="118">
        <v>5</v>
      </c>
      <c r="L24" s="119">
        <f>+K24*D24</f>
        <v>3240000</v>
      </c>
      <c r="M24" s="118">
        <v>5</v>
      </c>
      <c r="N24" s="119">
        <f>+M24*D24</f>
        <v>3240000</v>
      </c>
      <c r="O24" s="120"/>
      <c r="P24" s="121"/>
      <c r="Q24" s="111">
        <f>(E24+G24+I24+K24+M24+O24)-7</f>
        <v>18</v>
      </c>
      <c r="R24" s="122">
        <f>Q24*D24</f>
        <v>11664000</v>
      </c>
    </row>
    <row r="25" spans="1:20" ht="16" thickBot="1" x14ac:dyDescent="0.25">
      <c r="A25" s="200"/>
      <c r="B25" s="123" t="s">
        <v>39</v>
      </c>
      <c r="C25" s="124" t="s">
        <v>40</v>
      </c>
      <c r="D25" s="117">
        <f>'ESTUDIO DE MERCADO'!G40</f>
        <v>51300</v>
      </c>
      <c r="E25" s="125">
        <v>160</v>
      </c>
      <c r="F25" s="126">
        <f t="shared" ref="F25:F29" si="7">+D25*E25</f>
        <v>8208000</v>
      </c>
      <c r="G25" s="125">
        <v>160</v>
      </c>
      <c r="H25" s="126">
        <f t="shared" ref="H25:H29" si="8">+G25*D25</f>
        <v>8208000</v>
      </c>
      <c r="I25" s="125">
        <v>160</v>
      </c>
      <c r="J25" s="126">
        <f t="shared" ref="J25:J29" si="9">+I25*D25</f>
        <v>8208000</v>
      </c>
      <c r="K25" s="125">
        <v>160</v>
      </c>
      <c r="L25" s="126">
        <f t="shared" ref="L25:L29" si="10">+K25*D25</f>
        <v>8208000</v>
      </c>
      <c r="M25" s="125">
        <v>160</v>
      </c>
      <c r="N25" s="126">
        <f t="shared" ref="N25:N29" si="11">+M25*D25</f>
        <v>8208000</v>
      </c>
      <c r="O25" s="127"/>
      <c r="P25" s="128"/>
      <c r="Q25" s="111">
        <f>(E25+G25+I25+K25+M25+O25)-320</f>
        <v>480</v>
      </c>
      <c r="R25" s="122">
        <f>Q25*D25</f>
        <v>24624000</v>
      </c>
    </row>
    <row r="26" spans="1:20" ht="16" thickBot="1" x14ac:dyDescent="0.25">
      <c r="A26" s="200"/>
      <c r="B26" s="123" t="s">
        <v>41</v>
      </c>
      <c r="C26" s="124" t="s">
        <v>40</v>
      </c>
      <c r="D26" s="117">
        <f>'ESTUDIO DE MERCADO'!G41</f>
        <v>47250</v>
      </c>
      <c r="E26" s="125">
        <v>14</v>
      </c>
      <c r="F26" s="126">
        <f t="shared" si="7"/>
        <v>661500</v>
      </c>
      <c r="G26" s="125">
        <v>14</v>
      </c>
      <c r="H26" s="126">
        <f t="shared" si="8"/>
        <v>661500</v>
      </c>
      <c r="I26" s="125">
        <v>14</v>
      </c>
      <c r="J26" s="126">
        <f t="shared" si="9"/>
        <v>661500</v>
      </c>
      <c r="K26" s="125">
        <v>14</v>
      </c>
      <c r="L26" s="126">
        <f t="shared" si="10"/>
        <v>661500</v>
      </c>
      <c r="M26" s="125">
        <v>14</v>
      </c>
      <c r="N26" s="126">
        <f t="shared" si="11"/>
        <v>661500</v>
      </c>
      <c r="O26" s="127"/>
      <c r="P26" s="128"/>
      <c r="Q26" s="111">
        <f>(E26+G26+I26+K26+M26+O26)-26</f>
        <v>44</v>
      </c>
      <c r="R26" s="122">
        <f>Q26*D26</f>
        <v>2079000</v>
      </c>
    </row>
    <row r="27" spans="1:20" ht="16" thickBot="1" x14ac:dyDescent="0.25">
      <c r="A27" s="200"/>
      <c r="B27" s="123" t="s">
        <v>42</v>
      </c>
      <c r="C27" s="124" t="s">
        <v>43</v>
      </c>
      <c r="D27" s="117">
        <f>'ESTUDIO DE MERCADO'!G26</f>
        <v>12150</v>
      </c>
      <c r="E27" s="125">
        <v>4</v>
      </c>
      <c r="F27" s="126">
        <f t="shared" si="7"/>
        <v>48600</v>
      </c>
      <c r="G27" s="125">
        <v>4</v>
      </c>
      <c r="H27" s="126">
        <f t="shared" si="8"/>
        <v>48600</v>
      </c>
      <c r="I27" s="125">
        <v>4</v>
      </c>
      <c r="J27" s="126">
        <f t="shared" si="9"/>
        <v>48600</v>
      </c>
      <c r="K27" s="125">
        <v>4</v>
      </c>
      <c r="L27" s="126">
        <f t="shared" si="10"/>
        <v>48600</v>
      </c>
      <c r="M27" s="125">
        <v>4</v>
      </c>
      <c r="N27" s="126">
        <f t="shared" si="11"/>
        <v>48600</v>
      </c>
      <c r="O27" s="127"/>
      <c r="P27" s="128"/>
      <c r="Q27" s="111">
        <f t="shared" si="5"/>
        <v>20</v>
      </c>
      <c r="R27" s="122">
        <f t="shared" ref="R27:R29" si="12">+F27+H27+J27+L27+N27</f>
        <v>243000</v>
      </c>
    </row>
    <row r="28" spans="1:20" ht="16" thickBot="1" x14ac:dyDescent="0.25">
      <c r="A28" s="200"/>
      <c r="B28" s="123" t="s">
        <v>44</v>
      </c>
      <c r="C28" s="124" t="s">
        <v>35</v>
      </c>
      <c r="D28" s="117">
        <f>'ESTUDIO DE MERCADO'!G17</f>
        <v>242865</v>
      </c>
      <c r="E28" s="125">
        <v>0.5</v>
      </c>
      <c r="F28" s="126">
        <f t="shared" si="7"/>
        <v>121432.5</v>
      </c>
      <c r="G28" s="125">
        <v>0.5</v>
      </c>
      <c r="H28" s="126">
        <f t="shared" si="8"/>
        <v>121432.5</v>
      </c>
      <c r="I28" s="125">
        <v>0.5</v>
      </c>
      <c r="J28" s="126">
        <f t="shared" si="9"/>
        <v>121432.5</v>
      </c>
      <c r="K28" s="125">
        <v>0.5</v>
      </c>
      <c r="L28" s="126">
        <f t="shared" si="10"/>
        <v>121432.5</v>
      </c>
      <c r="M28" s="125">
        <v>0.5</v>
      </c>
      <c r="N28" s="126">
        <f t="shared" si="11"/>
        <v>121432.5</v>
      </c>
      <c r="O28" s="127"/>
      <c r="P28" s="128"/>
      <c r="Q28" s="111">
        <f t="shared" si="5"/>
        <v>2.5</v>
      </c>
      <c r="R28" s="122">
        <f t="shared" si="12"/>
        <v>607162.5</v>
      </c>
    </row>
    <row r="29" spans="1:20" ht="16" thickBot="1" x14ac:dyDescent="0.25">
      <c r="A29" s="201"/>
      <c r="B29" s="129" t="s">
        <v>45</v>
      </c>
      <c r="C29" s="130" t="s">
        <v>35</v>
      </c>
      <c r="D29" s="117">
        <f>'ESTUDIO DE MERCADO'!G18</f>
        <v>49815</v>
      </c>
      <c r="E29" s="131">
        <v>0.5</v>
      </c>
      <c r="F29" s="132">
        <f t="shared" si="7"/>
        <v>24907.5</v>
      </c>
      <c r="G29" s="131">
        <v>0.5</v>
      </c>
      <c r="H29" s="132">
        <f t="shared" si="8"/>
        <v>24907.5</v>
      </c>
      <c r="I29" s="131">
        <v>0.5</v>
      </c>
      <c r="J29" s="132">
        <f t="shared" si="9"/>
        <v>24907.5</v>
      </c>
      <c r="K29" s="131">
        <v>0.5</v>
      </c>
      <c r="L29" s="132">
        <f t="shared" si="10"/>
        <v>24907.5</v>
      </c>
      <c r="M29" s="131">
        <v>0.5</v>
      </c>
      <c r="N29" s="132">
        <f t="shared" si="11"/>
        <v>24907.5</v>
      </c>
      <c r="O29" s="133"/>
      <c r="P29" s="134"/>
      <c r="Q29" s="184">
        <f t="shared" si="5"/>
        <v>2.5</v>
      </c>
      <c r="R29" s="122">
        <f t="shared" si="12"/>
        <v>124537.5</v>
      </c>
    </row>
    <row r="30" spans="1:20" ht="16" thickBot="1" x14ac:dyDescent="0.25">
      <c r="A30" s="135"/>
      <c r="B30" s="136"/>
      <c r="C30" s="137"/>
      <c r="D30" s="138"/>
      <c r="E30" s="139"/>
      <c r="F30" s="140">
        <f>SUM(F24:F29)</f>
        <v>12304440</v>
      </c>
      <c r="G30" s="139"/>
      <c r="H30" s="140">
        <f>SUM(H24:H29)</f>
        <v>12304440</v>
      </c>
      <c r="I30" s="141"/>
      <c r="J30" s="142">
        <f>SUM(J24:J29)</f>
        <v>12304440</v>
      </c>
      <c r="K30" s="141"/>
      <c r="L30" s="142">
        <f>SUM(L24:L29)</f>
        <v>12304440</v>
      </c>
      <c r="M30" s="141"/>
      <c r="N30" s="142">
        <f>SUM(N24:N29)</f>
        <v>12304440</v>
      </c>
      <c r="O30" s="143"/>
      <c r="P30" s="144"/>
      <c r="Q30" s="182">
        <f t="shared" si="5"/>
        <v>0</v>
      </c>
      <c r="R30" s="183">
        <f>SUM(R24:R29)</f>
        <v>39341700</v>
      </c>
      <c r="S30" s="113"/>
    </row>
    <row r="31" spans="1:20" ht="15.75" customHeight="1" thickBot="1" x14ac:dyDescent="0.25">
      <c r="A31" s="199" t="s">
        <v>46</v>
      </c>
      <c r="B31" s="145" t="s">
        <v>47</v>
      </c>
      <c r="C31" s="146" t="s">
        <v>48</v>
      </c>
      <c r="D31" s="117">
        <f>'ESTUDIO DE MERCADO'!G21</f>
        <v>12015</v>
      </c>
      <c r="E31" s="146">
        <v>1</v>
      </c>
      <c r="F31" s="147">
        <f t="shared" ref="F31:F38" si="13">D31*E31</f>
        <v>12015</v>
      </c>
      <c r="G31" s="146">
        <v>1</v>
      </c>
      <c r="H31" s="147">
        <f t="shared" ref="H31:H38" si="14">F31*G31</f>
        <v>12015</v>
      </c>
      <c r="I31" s="146">
        <v>1</v>
      </c>
      <c r="J31" s="147">
        <f>+I31*D31</f>
        <v>12015</v>
      </c>
      <c r="K31" s="146">
        <v>1</v>
      </c>
      <c r="L31" s="147">
        <f>+K31*D31</f>
        <v>12015</v>
      </c>
      <c r="M31" s="146">
        <v>1</v>
      </c>
      <c r="N31" s="147">
        <f>+M31*D31</f>
        <v>12015</v>
      </c>
      <c r="O31" s="146">
        <v>1</v>
      </c>
      <c r="P31" s="148">
        <f>+O31*D31</f>
        <v>12015</v>
      </c>
      <c r="Q31" s="149">
        <f>+E31+G31+I31+K31+M31+O31</f>
        <v>6</v>
      </c>
      <c r="R31" s="150">
        <f>+F31+H31+J31+L31+N31+P31</f>
        <v>72090</v>
      </c>
    </row>
    <row r="32" spans="1:20" ht="16" thickBot="1" x14ac:dyDescent="0.25">
      <c r="A32" s="200"/>
      <c r="B32" s="151" t="s">
        <v>49</v>
      </c>
      <c r="C32" s="152" t="s">
        <v>48</v>
      </c>
      <c r="D32" s="117">
        <f>'ESTUDIO DE MERCADO'!G22</f>
        <v>37665</v>
      </c>
      <c r="E32" s="152">
        <v>1</v>
      </c>
      <c r="F32" s="153">
        <f t="shared" si="13"/>
        <v>37665</v>
      </c>
      <c r="G32" s="152">
        <v>1</v>
      </c>
      <c r="H32" s="153">
        <f t="shared" si="14"/>
        <v>37665</v>
      </c>
      <c r="I32" s="152">
        <v>1</v>
      </c>
      <c r="J32" s="153">
        <f t="shared" ref="J32:J38" si="15">+I32*D32</f>
        <v>37665</v>
      </c>
      <c r="K32" s="152">
        <v>1</v>
      </c>
      <c r="L32" s="153">
        <f t="shared" ref="L32:L38" si="16">+K32*D32</f>
        <v>37665</v>
      </c>
      <c r="M32" s="152">
        <v>1</v>
      </c>
      <c r="N32" s="153">
        <f t="shared" ref="N32:N38" si="17">+M32*D32</f>
        <v>37665</v>
      </c>
      <c r="O32" s="152">
        <v>1</v>
      </c>
      <c r="P32" s="4">
        <f t="shared" ref="P32:P38" si="18">+O32*D32</f>
        <v>37665</v>
      </c>
      <c r="Q32" s="149">
        <f t="shared" ref="Q32:R38" si="19">+E32+G32+I32+K32+M32+O32</f>
        <v>6</v>
      </c>
      <c r="R32" s="150">
        <f t="shared" si="19"/>
        <v>225990</v>
      </c>
    </row>
    <row r="33" spans="1:21" ht="16" thickBot="1" x14ac:dyDescent="0.25">
      <c r="A33" s="200"/>
      <c r="B33" s="151" t="s">
        <v>50</v>
      </c>
      <c r="C33" s="152" t="s">
        <v>48</v>
      </c>
      <c r="D33" s="117">
        <f>'ESTUDIO DE MERCADO'!G23</f>
        <v>60615</v>
      </c>
      <c r="E33" s="152">
        <v>1</v>
      </c>
      <c r="F33" s="153">
        <f t="shared" si="13"/>
        <v>60615</v>
      </c>
      <c r="G33" s="152">
        <v>1</v>
      </c>
      <c r="H33" s="153">
        <f t="shared" si="14"/>
        <v>60615</v>
      </c>
      <c r="I33" s="152">
        <v>1</v>
      </c>
      <c r="J33" s="153">
        <f t="shared" si="15"/>
        <v>60615</v>
      </c>
      <c r="K33" s="152">
        <v>1</v>
      </c>
      <c r="L33" s="153">
        <f t="shared" si="16"/>
        <v>60615</v>
      </c>
      <c r="M33" s="152">
        <v>1</v>
      </c>
      <c r="N33" s="153">
        <f t="shared" si="17"/>
        <v>60615</v>
      </c>
      <c r="O33" s="152">
        <v>1</v>
      </c>
      <c r="P33" s="4">
        <f t="shared" si="18"/>
        <v>60615</v>
      </c>
      <c r="Q33" s="149">
        <f t="shared" si="19"/>
        <v>6</v>
      </c>
      <c r="R33" s="150">
        <f t="shared" si="19"/>
        <v>363690</v>
      </c>
    </row>
    <row r="34" spans="1:21" ht="16" thickBot="1" x14ac:dyDescent="0.25">
      <c r="A34" s="200"/>
      <c r="B34" s="151" t="s">
        <v>51</v>
      </c>
      <c r="C34" s="152" t="s">
        <v>48</v>
      </c>
      <c r="D34" s="117">
        <f>'ESTUDIO DE MERCADO'!G24</f>
        <v>106920</v>
      </c>
      <c r="E34" s="152">
        <v>1</v>
      </c>
      <c r="F34" s="153">
        <f t="shared" si="13"/>
        <v>106920</v>
      </c>
      <c r="G34" s="152">
        <v>1</v>
      </c>
      <c r="H34" s="153">
        <f t="shared" si="14"/>
        <v>106920</v>
      </c>
      <c r="I34" s="152">
        <v>1</v>
      </c>
      <c r="J34" s="153">
        <f t="shared" si="15"/>
        <v>106920</v>
      </c>
      <c r="K34" s="152">
        <v>1</v>
      </c>
      <c r="L34" s="153">
        <f t="shared" si="16"/>
        <v>106920</v>
      </c>
      <c r="M34" s="152">
        <v>1</v>
      </c>
      <c r="N34" s="153">
        <f t="shared" si="17"/>
        <v>106920</v>
      </c>
      <c r="O34" s="152">
        <v>1</v>
      </c>
      <c r="P34" s="4">
        <f t="shared" si="18"/>
        <v>106920</v>
      </c>
      <c r="Q34" s="149">
        <f t="shared" si="19"/>
        <v>6</v>
      </c>
      <c r="R34" s="150">
        <f t="shared" si="19"/>
        <v>641520</v>
      </c>
    </row>
    <row r="35" spans="1:21" ht="16" thickBot="1" x14ac:dyDescent="0.25">
      <c r="A35" s="200"/>
      <c r="B35" s="151" t="s">
        <v>52</v>
      </c>
      <c r="C35" s="152" t="s">
        <v>48</v>
      </c>
      <c r="D35" s="117">
        <f>'ESTUDIO DE MERCADO'!G27</f>
        <v>256365</v>
      </c>
      <c r="E35" s="152">
        <v>1</v>
      </c>
      <c r="F35" s="153">
        <f t="shared" si="13"/>
        <v>256365</v>
      </c>
      <c r="G35" s="152">
        <v>1</v>
      </c>
      <c r="H35" s="153">
        <f t="shared" si="14"/>
        <v>256365</v>
      </c>
      <c r="I35" s="152">
        <v>1</v>
      </c>
      <c r="J35" s="153">
        <f t="shared" si="15"/>
        <v>256365</v>
      </c>
      <c r="K35" s="152">
        <v>1</v>
      </c>
      <c r="L35" s="153">
        <f t="shared" si="16"/>
        <v>256365</v>
      </c>
      <c r="M35" s="152">
        <v>1</v>
      </c>
      <c r="N35" s="153">
        <f t="shared" si="17"/>
        <v>256365</v>
      </c>
      <c r="O35" s="152">
        <v>0</v>
      </c>
      <c r="P35" s="4">
        <f t="shared" si="18"/>
        <v>0</v>
      </c>
      <c r="Q35" s="149">
        <f t="shared" si="19"/>
        <v>5</v>
      </c>
      <c r="R35" s="150">
        <f t="shared" si="19"/>
        <v>1281825</v>
      </c>
    </row>
    <row r="36" spans="1:21" ht="16" thickBot="1" x14ac:dyDescent="0.25">
      <c r="A36" s="200"/>
      <c r="B36" s="151" t="s">
        <v>53</v>
      </c>
      <c r="C36" s="152" t="s">
        <v>48</v>
      </c>
      <c r="D36" s="117">
        <f>'ESTUDIO DE MERCADO'!G28</f>
        <v>51165</v>
      </c>
      <c r="E36" s="152">
        <v>1</v>
      </c>
      <c r="F36" s="153">
        <f t="shared" si="13"/>
        <v>51165</v>
      </c>
      <c r="G36" s="152">
        <v>1</v>
      </c>
      <c r="H36" s="153">
        <f t="shared" si="14"/>
        <v>51165</v>
      </c>
      <c r="I36" s="152">
        <v>1</v>
      </c>
      <c r="J36" s="153">
        <f t="shared" si="15"/>
        <v>51165</v>
      </c>
      <c r="K36" s="152">
        <v>1</v>
      </c>
      <c r="L36" s="153">
        <f t="shared" si="16"/>
        <v>51165</v>
      </c>
      <c r="M36" s="152">
        <v>1</v>
      </c>
      <c r="N36" s="153">
        <f t="shared" si="17"/>
        <v>51165</v>
      </c>
      <c r="O36" s="152">
        <v>0</v>
      </c>
      <c r="P36" s="4">
        <f t="shared" si="18"/>
        <v>0</v>
      </c>
      <c r="Q36" s="149">
        <f t="shared" si="19"/>
        <v>5</v>
      </c>
      <c r="R36" s="150">
        <f t="shared" si="19"/>
        <v>255825</v>
      </c>
    </row>
    <row r="37" spans="1:21" ht="16" thickBot="1" x14ac:dyDescent="0.25">
      <c r="A37" s="200"/>
      <c r="B37" s="151" t="s">
        <v>54</v>
      </c>
      <c r="C37" s="152" t="s">
        <v>48</v>
      </c>
      <c r="D37" s="117">
        <f>'ESTUDIO DE MERCADO'!G29</f>
        <v>51165</v>
      </c>
      <c r="E37" s="152">
        <v>1</v>
      </c>
      <c r="F37" s="153">
        <f t="shared" si="13"/>
        <v>51165</v>
      </c>
      <c r="G37" s="152">
        <v>1</v>
      </c>
      <c r="H37" s="153">
        <f t="shared" si="14"/>
        <v>51165</v>
      </c>
      <c r="I37" s="152">
        <v>1</v>
      </c>
      <c r="J37" s="153">
        <f t="shared" si="15"/>
        <v>51165</v>
      </c>
      <c r="K37" s="152">
        <v>1</v>
      </c>
      <c r="L37" s="153">
        <f t="shared" si="16"/>
        <v>51165</v>
      </c>
      <c r="M37" s="152">
        <v>1</v>
      </c>
      <c r="N37" s="153">
        <f t="shared" si="17"/>
        <v>51165</v>
      </c>
      <c r="O37" s="152">
        <v>0</v>
      </c>
      <c r="P37" s="4">
        <f t="shared" si="18"/>
        <v>0</v>
      </c>
      <c r="Q37" s="149">
        <f t="shared" si="19"/>
        <v>5</v>
      </c>
      <c r="R37" s="150">
        <f t="shared" si="19"/>
        <v>255825</v>
      </c>
    </row>
    <row r="38" spans="1:21" ht="16" thickBot="1" x14ac:dyDescent="0.25">
      <c r="A38" s="201"/>
      <c r="B38" s="154" t="s">
        <v>55</v>
      </c>
      <c r="C38" s="155" t="s">
        <v>48</v>
      </c>
      <c r="D38" s="117">
        <f>'ESTUDIO DE MERCADO'!G30</f>
        <v>16875</v>
      </c>
      <c r="E38" s="155">
        <v>1</v>
      </c>
      <c r="F38" s="156">
        <f t="shared" si="13"/>
        <v>16875</v>
      </c>
      <c r="G38" s="155">
        <v>1</v>
      </c>
      <c r="H38" s="156">
        <f t="shared" si="14"/>
        <v>16875</v>
      </c>
      <c r="I38" s="155">
        <v>1</v>
      </c>
      <c r="J38" s="156">
        <f t="shared" si="15"/>
        <v>16875</v>
      </c>
      <c r="K38" s="155">
        <v>1</v>
      </c>
      <c r="L38" s="156">
        <f t="shared" si="16"/>
        <v>16875</v>
      </c>
      <c r="M38" s="155">
        <v>1</v>
      </c>
      <c r="N38" s="156">
        <f t="shared" si="17"/>
        <v>16875</v>
      </c>
      <c r="O38" s="155">
        <v>0</v>
      </c>
      <c r="P38" s="98">
        <f t="shared" si="18"/>
        <v>0</v>
      </c>
      <c r="Q38" s="186">
        <f t="shared" si="19"/>
        <v>5</v>
      </c>
      <c r="R38" s="150">
        <f t="shared" si="19"/>
        <v>84375</v>
      </c>
    </row>
    <row r="39" spans="1:21" ht="16" thickBot="1" x14ac:dyDescent="0.25">
      <c r="A39" s="157"/>
      <c r="B39" s="158"/>
      <c r="C39" s="159"/>
      <c r="D39" s="160"/>
      <c r="E39" s="104"/>
      <c r="F39" s="107">
        <f>SUM(F31:F38)</f>
        <v>592785</v>
      </c>
      <c r="G39" s="104"/>
      <c r="H39" s="107">
        <f>SUM(H31:H38)</f>
        <v>592785</v>
      </c>
      <c r="I39" s="108"/>
      <c r="J39" s="105">
        <f>SUM(J31:J38)</f>
        <v>592785</v>
      </c>
      <c r="K39" s="161"/>
      <c r="L39" s="107">
        <f>SUM(L31:L38)</f>
        <v>592785</v>
      </c>
      <c r="M39" s="108"/>
      <c r="N39" s="105">
        <f>SUM(N31:N38)</f>
        <v>592785</v>
      </c>
      <c r="O39" s="104"/>
      <c r="P39" s="107">
        <f>SUM(P31:P38)</f>
        <v>217215</v>
      </c>
      <c r="Q39" s="182">
        <f t="shared" si="5"/>
        <v>0</v>
      </c>
      <c r="R39" s="185">
        <f>SUM(R31:R38)</f>
        <v>3181140</v>
      </c>
      <c r="S39" s="114"/>
    </row>
    <row r="40" spans="1:21" ht="13.5" customHeight="1" thickBot="1" x14ac:dyDescent="0.25">
      <c r="A40" s="202" t="s">
        <v>56</v>
      </c>
      <c r="B40" s="145" t="s">
        <v>57</v>
      </c>
      <c r="C40" s="146" t="s">
        <v>48</v>
      </c>
      <c r="D40" s="117">
        <f>'ESTUDIO DE MERCADO'!G32</f>
        <v>101250</v>
      </c>
      <c r="E40" s="118">
        <v>2</v>
      </c>
      <c r="F40" s="162">
        <f>+D40*E40</f>
        <v>202500</v>
      </c>
      <c r="G40" s="118">
        <v>2</v>
      </c>
      <c r="H40" s="162">
        <f>+G40*D40</f>
        <v>202500</v>
      </c>
      <c r="I40" s="118">
        <v>2</v>
      </c>
      <c r="J40" s="162">
        <f>+I40*D40</f>
        <v>202500</v>
      </c>
      <c r="K40" s="118">
        <v>2</v>
      </c>
      <c r="L40" s="162">
        <f>+K40*D40</f>
        <v>202500</v>
      </c>
      <c r="M40" s="118">
        <v>2</v>
      </c>
      <c r="N40" s="162">
        <f>+M40*D40</f>
        <v>202500</v>
      </c>
      <c r="O40" s="118">
        <v>1</v>
      </c>
      <c r="P40" s="163">
        <f>+O40*D40</f>
        <v>101250</v>
      </c>
      <c r="Q40" s="149">
        <f t="shared" si="5"/>
        <v>11</v>
      </c>
      <c r="R40" s="164">
        <f>+F40+H40+J40+L40+N40+P40</f>
        <v>1113750</v>
      </c>
    </row>
    <row r="41" spans="1:21" ht="16" thickBot="1" x14ac:dyDescent="0.25">
      <c r="A41" s="203"/>
      <c r="B41" s="165" t="s">
        <v>58</v>
      </c>
      <c r="C41" s="152" t="s">
        <v>48</v>
      </c>
      <c r="D41" s="117">
        <f>'ESTUDIO DE MERCADO'!G33</f>
        <v>24300</v>
      </c>
      <c r="E41" s="125">
        <v>2</v>
      </c>
      <c r="F41" s="166">
        <f t="shared" ref="F41:F45" si="20">+D41*E41</f>
        <v>48600</v>
      </c>
      <c r="G41" s="125">
        <v>2</v>
      </c>
      <c r="H41" s="166">
        <f t="shared" ref="H41:H45" si="21">+G41*D41</f>
        <v>48600</v>
      </c>
      <c r="I41" s="125">
        <v>2</v>
      </c>
      <c r="J41" s="166">
        <f t="shared" ref="J41:J45" si="22">+I41*D41</f>
        <v>48600</v>
      </c>
      <c r="K41" s="125">
        <v>2</v>
      </c>
      <c r="L41" s="166">
        <f t="shared" ref="L41:L45" si="23">+K41*D41</f>
        <v>48600</v>
      </c>
      <c r="M41" s="125">
        <v>2</v>
      </c>
      <c r="N41" s="166">
        <f t="shared" ref="N41:N45" si="24">+M41*D41</f>
        <v>48600</v>
      </c>
      <c r="O41" s="125">
        <v>1</v>
      </c>
      <c r="P41" s="167">
        <f t="shared" ref="P41:P45" si="25">+O41*D41</f>
        <v>24300</v>
      </c>
      <c r="Q41" s="149">
        <f t="shared" si="5"/>
        <v>11</v>
      </c>
      <c r="R41" s="164">
        <f t="shared" si="5"/>
        <v>267300</v>
      </c>
    </row>
    <row r="42" spans="1:21" ht="16" thickBot="1" x14ac:dyDescent="0.25">
      <c r="A42" s="203"/>
      <c r="B42" s="165" t="s">
        <v>59</v>
      </c>
      <c r="C42" s="152" t="s">
        <v>48</v>
      </c>
      <c r="D42" s="117">
        <f>'ESTUDIO DE MERCADO'!G34</f>
        <v>4050</v>
      </c>
      <c r="E42" s="125">
        <v>2</v>
      </c>
      <c r="F42" s="166">
        <f t="shared" si="20"/>
        <v>8100</v>
      </c>
      <c r="G42" s="125">
        <v>2</v>
      </c>
      <c r="H42" s="166">
        <f t="shared" si="21"/>
        <v>8100</v>
      </c>
      <c r="I42" s="125">
        <v>2</v>
      </c>
      <c r="J42" s="166">
        <f t="shared" si="22"/>
        <v>8100</v>
      </c>
      <c r="K42" s="125">
        <v>2</v>
      </c>
      <c r="L42" s="166">
        <f t="shared" si="23"/>
        <v>8100</v>
      </c>
      <c r="M42" s="125">
        <v>2</v>
      </c>
      <c r="N42" s="166">
        <f t="shared" si="24"/>
        <v>8100</v>
      </c>
      <c r="O42" s="125">
        <v>1</v>
      </c>
      <c r="P42" s="167">
        <f t="shared" si="25"/>
        <v>4050</v>
      </c>
      <c r="Q42" s="149">
        <f t="shared" si="5"/>
        <v>11</v>
      </c>
      <c r="R42" s="164">
        <f t="shared" si="5"/>
        <v>44550</v>
      </c>
    </row>
    <row r="43" spans="1:21" ht="16" thickBot="1" x14ac:dyDescent="0.25">
      <c r="A43" s="203"/>
      <c r="B43" s="151" t="s">
        <v>60</v>
      </c>
      <c r="C43" s="152" t="s">
        <v>48</v>
      </c>
      <c r="D43" s="117">
        <f>'ESTUDIO DE MERCADO'!G35</f>
        <v>675</v>
      </c>
      <c r="E43" s="125">
        <v>4</v>
      </c>
      <c r="F43" s="166">
        <f t="shared" si="20"/>
        <v>2700</v>
      </c>
      <c r="G43" s="125">
        <v>4</v>
      </c>
      <c r="H43" s="166">
        <f t="shared" si="21"/>
        <v>2700</v>
      </c>
      <c r="I43" s="125">
        <v>4</v>
      </c>
      <c r="J43" s="166">
        <f t="shared" si="22"/>
        <v>2700</v>
      </c>
      <c r="K43" s="125">
        <v>4</v>
      </c>
      <c r="L43" s="166">
        <f t="shared" si="23"/>
        <v>2700</v>
      </c>
      <c r="M43" s="125">
        <v>4</v>
      </c>
      <c r="N43" s="166">
        <f t="shared" si="24"/>
        <v>2700</v>
      </c>
      <c r="O43" s="125">
        <v>2</v>
      </c>
      <c r="P43" s="167">
        <f t="shared" si="25"/>
        <v>1350</v>
      </c>
      <c r="Q43" s="149">
        <f t="shared" si="5"/>
        <v>22</v>
      </c>
      <c r="R43" s="164">
        <f t="shared" si="5"/>
        <v>14850</v>
      </c>
    </row>
    <row r="44" spans="1:21" ht="16" thickBot="1" x14ac:dyDescent="0.25">
      <c r="A44" s="203"/>
      <c r="B44" s="151" t="s">
        <v>61</v>
      </c>
      <c r="C44" s="152" t="s">
        <v>48</v>
      </c>
      <c r="D44" s="117">
        <f>'ESTUDIO DE MERCADO'!G36</f>
        <v>54000</v>
      </c>
      <c r="E44" s="125">
        <v>2</v>
      </c>
      <c r="F44" s="166">
        <f t="shared" si="20"/>
        <v>108000</v>
      </c>
      <c r="G44" s="125">
        <v>2</v>
      </c>
      <c r="H44" s="166">
        <f t="shared" si="21"/>
        <v>108000</v>
      </c>
      <c r="I44" s="125">
        <v>2</v>
      </c>
      <c r="J44" s="166">
        <f t="shared" si="22"/>
        <v>108000</v>
      </c>
      <c r="K44" s="125">
        <v>2</v>
      </c>
      <c r="L44" s="166">
        <f t="shared" si="23"/>
        <v>108000</v>
      </c>
      <c r="M44" s="125">
        <v>2</v>
      </c>
      <c r="N44" s="166">
        <f t="shared" si="24"/>
        <v>108000</v>
      </c>
      <c r="O44" s="125">
        <v>1</v>
      </c>
      <c r="P44" s="167">
        <f t="shared" si="25"/>
        <v>54000</v>
      </c>
      <c r="Q44" s="149">
        <f t="shared" si="5"/>
        <v>11</v>
      </c>
      <c r="R44" s="164">
        <f t="shared" si="5"/>
        <v>594000</v>
      </c>
    </row>
    <row r="45" spans="1:21" ht="16" thickBot="1" x14ac:dyDescent="0.25">
      <c r="A45" s="203"/>
      <c r="B45" s="154" t="s">
        <v>62</v>
      </c>
      <c r="C45" s="155" t="s">
        <v>48</v>
      </c>
      <c r="D45" s="117">
        <f>'ESTUDIO DE MERCADO'!G37</f>
        <v>87750</v>
      </c>
      <c r="E45" s="131">
        <v>2</v>
      </c>
      <c r="F45" s="168">
        <f t="shared" si="20"/>
        <v>175500</v>
      </c>
      <c r="G45" s="131">
        <v>2</v>
      </c>
      <c r="H45" s="168">
        <f t="shared" si="21"/>
        <v>175500</v>
      </c>
      <c r="I45" s="131">
        <v>2</v>
      </c>
      <c r="J45" s="168">
        <f t="shared" si="22"/>
        <v>175500</v>
      </c>
      <c r="K45" s="131">
        <v>2</v>
      </c>
      <c r="L45" s="168">
        <f t="shared" si="23"/>
        <v>175500</v>
      </c>
      <c r="M45" s="131">
        <v>2</v>
      </c>
      <c r="N45" s="168">
        <f t="shared" si="24"/>
        <v>175500</v>
      </c>
      <c r="O45" s="131">
        <v>1</v>
      </c>
      <c r="P45" s="169">
        <f t="shared" si="25"/>
        <v>87750</v>
      </c>
      <c r="Q45" s="186">
        <f t="shared" si="5"/>
        <v>11</v>
      </c>
      <c r="R45" s="164">
        <f t="shared" si="5"/>
        <v>965250</v>
      </c>
    </row>
    <row r="46" spans="1:21" ht="16" thickBot="1" x14ac:dyDescent="0.25">
      <c r="A46" s="135"/>
      <c r="B46" s="170"/>
      <c r="C46" s="170"/>
      <c r="D46" s="171"/>
      <c r="E46" s="172"/>
      <c r="F46" s="173">
        <f>SUM(F40:F45)</f>
        <v>545400</v>
      </c>
      <c r="G46" s="172"/>
      <c r="H46" s="173">
        <f>SUM(H40:H45)</f>
        <v>545400</v>
      </c>
      <c r="I46" s="174"/>
      <c r="J46" s="175">
        <f>SUM(J40:J45)</f>
        <v>545400</v>
      </c>
      <c r="K46" s="172"/>
      <c r="L46" s="173">
        <f>SUM(L40:L45)</f>
        <v>545400</v>
      </c>
      <c r="M46" s="172"/>
      <c r="N46" s="173">
        <f>SUM(N40:N45)</f>
        <v>545400</v>
      </c>
      <c r="O46" s="174"/>
      <c r="P46" s="175">
        <f>SUM(P40:P45)</f>
        <v>272700</v>
      </c>
      <c r="Q46" s="182">
        <f t="shared" si="5"/>
        <v>0</v>
      </c>
      <c r="R46" s="187">
        <f>SUM(R40:R45)</f>
        <v>2999700</v>
      </c>
      <c r="S46" s="113"/>
    </row>
    <row r="47" spans="1:21" ht="36" customHeight="1" thickBot="1" x14ac:dyDescent="0.25">
      <c r="Q47" s="176" t="s">
        <v>63</v>
      </c>
      <c r="R47" s="177">
        <f>R23+R30+R39+R46</f>
        <v>102106845</v>
      </c>
      <c r="S47" s="114"/>
      <c r="U47" s="178"/>
    </row>
    <row r="49" spans="14:20" x14ac:dyDescent="0.2">
      <c r="T49" s="113"/>
    </row>
    <row r="50" spans="14:20" x14ac:dyDescent="0.2">
      <c r="N50" s="114"/>
      <c r="Q50" t="s">
        <v>221</v>
      </c>
      <c r="R50">
        <v>102107750</v>
      </c>
    </row>
    <row r="52" spans="14:20" x14ac:dyDescent="0.2">
      <c r="T52" s="178"/>
    </row>
    <row r="53" spans="14:20" x14ac:dyDescent="0.2">
      <c r="Q53" s="114"/>
      <c r="R53" s="114">
        <f>+R50-R47</f>
        <v>905</v>
      </c>
    </row>
    <row r="54" spans="14:20" x14ac:dyDescent="0.2">
      <c r="R54" s="179"/>
    </row>
    <row r="55" spans="14:20" x14ac:dyDescent="0.2">
      <c r="R55" s="180"/>
      <c r="T55" s="113"/>
    </row>
    <row r="56" spans="14:20" x14ac:dyDescent="0.2">
      <c r="R56" s="180"/>
    </row>
    <row r="57" spans="14:20" x14ac:dyDescent="0.2">
      <c r="R57" s="180"/>
    </row>
    <row r="58" spans="14:20" x14ac:dyDescent="0.2">
      <c r="R58" s="180"/>
    </row>
    <row r="59" spans="14:20" x14ac:dyDescent="0.2">
      <c r="R59" s="180"/>
    </row>
  </sheetData>
  <mergeCells count="17">
    <mergeCell ref="Q2:R2"/>
    <mergeCell ref="E3:F3"/>
    <mergeCell ref="G3:H3"/>
    <mergeCell ref="I3:J3"/>
    <mergeCell ref="K3:L3"/>
    <mergeCell ref="M3:N3"/>
    <mergeCell ref="O3:P3"/>
    <mergeCell ref="E2:F2"/>
    <mergeCell ref="G2:H2"/>
    <mergeCell ref="I2:J2"/>
    <mergeCell ref="K2:L2"/>
    <mergeCell ref="M2:N2"/>
    <mergeCell ref="O2:P2"/>
    <mergeCell ref="A5:A22"/>
    <mergeCell ref="A24:A29"/>
    <mergeCell ref="A31:A38"/>
    <mergeCell ref="A40:A4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6"/>
  <sheetViews>
    <sheetView zoomScaleNormal="100" workbookViewId="0">
      <selection activeCell="D15" sqref="D15"/>
    </sheetView>
  </sheetViews>
  <sheetFormatPr baseColWidth="10" defaultColWidth="11.5" defaultRowHeight="15" x14ac:dyDescent="0.2"/>
  <cols>
    <col min="2" max="2" width="32.83203125" customWidth="1"/>
    <col min="3" max="3" width="21.1640625" customWidth="1"/>
    <col min="6" max="6" width="26.1640625" customWidth="1"/>
    <col min="9" max="9" width="25" style="188" customWidth="1"/>
  </cols>
  <sheetData>
    <row r="1" spans="1:9" ht="39" thickBot="1" x14ac:dyDescent="0.25">
      <c r="A1" s="63" t="s">
        <v>146</v>
      </c>
      <c r="B1" s="56" t="s">
        <v>147</v>
      </c>
      <c r="C1" s="56" t="s">
        <v>148</v>
      </c>
      <c r="D1" s="56" t="s">
        <v>149</v>
      </c>
      <c r="E1" s="56" t="s">
        <v>150</v>
      </c>
      <c r="F1" s="56" t="s">
        <v>151</v>
      </c>
    </row>
    <row r="2" spans="1:9" ht="58" thickBot="1" x14ac:dyDescent="0.25">
      <c r="A2" s="57">
        <v>1</v>
      </c>
      <c r="B2" s="58" t="s">
        <v>152</v>
      </c>
      <c r="C2" s="59" t="s">
        <v>153</v>
      </c>
      <c r="D2" s="61" t="s">
        <v>154</v>
      </c>
      <c r="E2" s="60">
        <v>2442</v>
      </c>
      <c r="F2" s="64">
        <v>5934060</v>
      </c>
    </row>
    <row r="3" spans="1:9" s="74" customFormat="1" ht="58" thickBot="1" x14ac:dyDescent="0.25">
      <c r="A3" s="68">
        <v>2</v>
      </c>
      <c r="B3" s="69" t="s">
        <v>155</v>
      </c>
      <c r="C3" s="70" t="s">
        <v>156</v>
      </c>
      <c r="D3" s="71" t="s">
        <v>154</v>
      </c>
      <c r="E3" s="72">
        <v>2442</v>
      </c>
      <c r="F3" s="73">
        <v>8241750</v>
      </c>
      <c r="H3"/>
      <c r="I3" s="188"/>
    </row>
    <row r="4" spans="1:9" ht="58" thickBot="1" x14ac:dyDescent="0.25">
      <c r="A4" s="57">
        <v>3</v>
      </c>
      <c r="B4" s="58" t="s">
        <v>157</v>
      </c>
      <c r="C4" s="59" t="s">
        <v>158</v>
      </c>
      <c r="D4" s="61" t="s">
        <v>154</v>
      </c>
      <c r="E4" s="60">
        <v>331</v>
      </c>
      <c r="F4" s="64">
        <v>6702750</v>
      </c>
    </row>
    <row r="5" spans="1:9" ht="20" thickBot="1" x14ac:dyDescent="0.25">
      <c r="A5" s="57">
        <v>4</v>
      </c>
      <c r="B5" s="58" t="s">
        <v>159</v>
      </c>
      <c r="C5" s="59" t="s">
        <v>160</v>
      </c>
      <c r="D5" s="61" t="s">
        <v>154</v>
      </c>
      <c r="E5" s="60">
        <v>200</v>
      </c>
      <c r="F5" s="64">
        <v>4050000</v>
      </c>
    </row>
    <row r="6" spans="1:9" ht="134" thickBot="1" x14ac:dyDescent="0.25">
      <c r="A6" s="57">
        <v>5</v>
      </c>
      <c r="B6" s="58" t="s">
        <v>144</v>
      </c>
      <c r="C6" s="59" t="s">
        <v>161</v>
      </c>
      <c r="D6" s="61" t="s">
        <v>24</v>
      </c>
      <c r="E6" s="60">
        <v>5</v>
      </c>
      <c r="F6" s="64">
        <v>236250</v>
      </c>
    </row>
    <row r="7" spans="1:9" ht="229" thickBot="1" x14ac:dyDescent="0.25">
      <c r="A7" s="57">
        <v>6</v>
      </c>
      <c r="B7" s="58" t="s">
        <v>162</v>
      </c>
      <c r="C7" s="59" t="s">
        <v>163</v>
      </c>
      <c r="D7" s="61" t="s">
        <v>24</v>
      </c>
      <c r="E7" s="60">
        <v>213</v>
      </c>
      <c r="F7" s="64">
        <v>977670</v>
      </c>
    </row>
    <row r="8" spans="1:9" ht="115" thickBot="1" x14ac:dyDescent="0.25">
      <c r="A8" s="57">
        <v>7</v>
      </c>
      <c r="B8" s="58" t="s">
        <v>164</v>
      </c>
      <c r="C8" s="59" t="s">
        <v>165</v>
      </c>
      <c r="D8" s="61" t="s">
        <v>24</v>
      </c>
      <c r="E8" s="60">
        <v>135</v>
      </c>
      <c r="F8" s="64">
        <v>637875</v>
      </c>
    </row>
    <row r="9" spans="1:9" ht="229" thickBot="1" x14ac:dyDescent="0.25">
      <c r="A9" s="57">
        <v>8</v>
      </c>
      <c r="B9" s="58" t="s">
        <v>112</v>
      </c>
      <c r="C9" s="59" t="s">
        <v>166</v>
      </c>
      <c r="D9" s="61" t="s">
        <v>24</v>
      </c>
      <c r="E9" s="60">
        <v>1482</v>
      </c>
      <c r="F9" s="64">
        <v>22007700</v>
      </c>
    </row>
    <row r="10" spans="1:9" ht="77" thickBot="1" x14ac:dyDescent="0.25">
      <c r="A10" s="57">
        <v>9</v>
      </c>
      <c r="B10" s="58" t="s">
        <v>167</v>
      </c>
      <c r="C10" s="59" t="s">
        <v>168</v>
      </c>
      <c r="D10" s="61" t="s">
        <v>24</v>
      </c>
      <c r="E10" s="60">
        <v>195</v>
      </c>
      <c r="F10" s="64">
        <v>842400</v>
      </c>
    </row>
    <row r="11" spans="1:9" ht="77" thickBot="1" x14ac:dyDescent="0.25">
      <c r="A11" s="57">
        <v>10</v>
      </c>
      <c r="B11" s="58" t="s">
        <v>169</v>
      </c>
      <c r="C11" s="59" t="s">
        <v>170</v>
      </c>
      <c r="D11" s="61" t="s">
        <v>24</v>
      </c>
      <c r="E11" s="60">
        <v>444</v>
      </c>
      <c r="F11" s="64">
        <v>2157840</v>
      </c>
    </row>
    <row r="12" spans="1:9" ht="77" thickBot="1" x14ac:dyDescent="0.25">
      <c r="A12" s="57">
        <v>11</v>
      </c>
      <c r="B12" s="58" t="s">
        <v>171</v>
      </c>
      <c r="C12" s="59" t="s">
        <v>172</v>
      </c>
      <c r="D12" s="61" t="s">
        <v>24</v>
      </c>
      <c r="E12" s="60">
        <v>356</v>
      </c>
      <c r="F12" s="64">
        <v>1730160</v>
      </c>
    </row>
    <row r="13" spans="1:9" ht="229" thickBot="1" x14ac:dyDescent="0.25">
      <c r="A13" s="57">
        <v>12</v>
      </c>
      <c r="B13" s="58" t="s">
        <v>173</v>
      </c>
      <c r="C13" s="59" t="s">
        <v>29</v>
      </c>
      <c r="D13" s="61" t="s">
        <v>24</v>
      </c>
      <c r="E13" s="60">
        <v>19</v>
      </c>
      <c r="F13" s="64">
        <v>974700</v>
      </c>
    </row>
    <row r="14" spans="1:9" ht="153" thickBot="1" x14ac:dyDescent="0.25">
      <c r="A14" s="57">
        <v>13</v>
      </c>
      <c r="B14" s="61" t="s">
        <v>174</v>
      </c>
      <c r="C14" s="59" t="s">
        <v>175</v>
      </c>
      <c r="D14" s="61" t="s">
        <v>26</v>
      </c>
      <c r="E14" s="60">
        <v>7</v>
      </c>
      <c r="F14" s="64">
        <v>368550</v>
      </c>
    </row>
    <row r="15" spans="1:9" ht="172" thickBot="1" x14ac:dyDescent="0.25">
      <c r="A15" s="57">
        <v>14</v>
      </c>
      <c r="B15" s="61" t="s">
        <v>223</v>
      </c>
      <c r="C15" s="59" t="s">
        <v>176</v>
      </c>
      <c r="D15" s="61" t="s">
        <v>224</v>
      </c>
      <c r="E15" s="60">
        <v>3.5</v>
      </c>
      <c r="F15" s="64">
        <v>1086750</v>
      </c>
    </row>
    <row r="16" spans="1:9" ht="191" thickBot="1" x14ac:dyDescent="0.25">
      <c r="A16" s="57">
        <v>15</v>
      </c>
      <c r="B16" s="61" t="s">
        <v>177</v>
      </c>
      <c r="C16" s="59" t="s">
        <v>178</v>
      </c>
      <c r="D16" s="61" t="s">
        <v>24</v>
      </c>
      <c r="E16" s="60">
        <v>20</v>
      </c>
      <c r="F16" s="64">
        <v>148500</v>
      </c>
    </row>
    <row r="17" spans="1:6" ht="210" thickBot="1" x14ac:dyDescent="0.25">
      <c r="A17" s="57">
        <v>16</v>
      </c>
      <c r="B17" s="61" t="s">
        <v>179</v>
      </c>
      <c r="C17" s="59" t="s">
        <v>180</v>
      </c>
      <c r="D17" s="61" t="s">
        <v>24</v>
      </c>
      <c r="E17" s="60">
        <v>50</v>
      </c>
      <c r="F17" s="64">
        <v>202500</v>
      </c>
    </row>
    <row r="18" spans="1:6" ht="248" thickBot="1" x14ac:dyDescent="0.25">
      <c r="A18" s="57">
        <v>17</v>
      </c>
      <c r="B18" s="61" t="s">
        <v>181</v>
      </c>
      <c r="C18" s="59" t="s">
        <v>182</v>
      </c>
      <c r="D18" s="61" t="s">
        <v>222</v>
      </c>
      <c r="E18" s="60">
        <v>4.5</v>
      </c>
      <c r="F18" s="64">
        <v>170100</v>
      </c>
    </row>
    <row r="19" spans="1:6" ht="153" thickBot="1" x14ac:dyDescent="0.25">
      <c r="A19" s="57">
        <v>18</v>
      </c>
      <c r="B19" s="61" t="s">
        <v>115</v>
      </c>
      <c r="C19" s="59" t="s">
        <v>183</v>
      </c>
      <c r="D19" s="61" t="s">
        <v>35</v>
      </c>
      <c r="E19" s="60">
        <v>1</v>
      </c>
      <c r="F19" s="64">
        <v>114750</v>
      </c>
    </row>
    <row r="20" spans="1:6" ht="115" thickBot="1" x14ac:dyDescent="0.25">
      <c r="A20" s="57">
        <v>19</v>
      </c>
      <c r="B20" s="61" t="s">
        <v>184</v>
      </c>
      <c r="C20" s="59" t="s">
        <v>185</v>
      </c>
      <c r="D20" s="59" t="s">
        <v>38</v>
      </c>
      <c r="E20" s="60">
        <v>18</v>
      </c>
      <c r="F20" s="64">
        <v>11664000</v>
      </c>
    </row>
    <row r="21" spans="1:6" ht="96" thickBot="1" x14ac:dyDescent="0.25">
      <c r="A21" s="57">
        <v>20</v>
      </c>
      <c r="B21" s="61" t="s">
        <v>139</v>
      </c>
      <c r="C21" s="59" t="s">
        <v>186</v>
      </c>
      <c r="D21" s="59" t="s">
        <v>40</v>
      </c>
      <c r="E21" s="60">
        <v>480</v>
      </c>
      <c r="F21" s="64">
        <v>24624000</v>
      </c>
    </row>
    <row r="22" spans="1:6" ht="153" thickBot="1" x14ac:dyDescent="0.25">
      <c r="A22" s="57">
        <v>21</v>
      </c>
      <c r="B22" s="61" t="s">
        <v>140</v>
      </c>
      <c r="C22" s="59" t="s">
        <v>187</v>
      </c>
      <c r="D22" s="59" t="s">
        <v>40</v>
      </c>
      <c r="E22" s="60">
        <v>44</v>
      </c>
      <c r="F22" s="64">
        <v>2079000</v>
      </c>
    </row>
    <row r="23" spans="1:6" ht="134" thickBot="1" x14ac:dyDescent="0.25">
      <c r="A23" s="57">
        <v>22</v>
      </c>
      <c r="B23" s="61" t="s">
        <v>188</v>
      </c>
      <c r="C23" s="59" t="s">
        <v>189</v>
      </c>
      <c r="D23" s="59" t="s">
        <v>43</v>
      </c>
      <c r="E23" s="60">
        <v>20</v>
      </c>
      <c r="F23" s="64">
        <v>243000</v>
      </c>
    </row>
    <row r="24" spans="1:6" ht="115" thickBot="1" x14ac:dyDescent="0.25">
      <c r="A24" s="57">
        <v>23</v>
      </c>
      <c r="B24" s="61" t="s">
        <v>190</v>
      </c>
      <c r="C24" s="59" t="s">
        <v>191</v>
      </c>
      <c r="D24" s="59" t="s">
        <v>192</v>
      </c>
      <c r="E24" s="60">
        <v>2.5</v>
      </c>
      <c r="F24" s="64">
        <v>607162.5</v>
      </c>
    </row>
    <row r="25" spans="1:6" ht="134" thickBot="1" x14ac:dyDescent="0.25">
      <c r="A25" s="57">
        <v>24</v>
      </c>
      <c r="B25" s="61" t="s">
        <v>123</v>
      </c>
      <c r="C25" s="59" t="s">
        <v>45</v>
      </c>
      <c r="D25" s="59" t="s">
        <v>192</v>
      </c>
      <c r="E25" s="60">
        <v>2.5</v>
      </c>
      <c r="F25" s="64">
        <v>124537.5</v>
      </c>
    </row>
    <row r="26" spans="1:6" ht="172" thickBot="1" x14ac:dyDescent="0.25">
      <c r="A26" s="57">
        <v>25</v>
      </c>
      <c r="B26" s="61" t="s">
        <v>193</v>
      </c>
      <c r="C26" s="59" t="s">
        <v>194</v>
      </c>
      <c r="D26" s="59" t="s">
        <v>48</v>
      </c>
      <c r="E26" s="60">
        <v>6</v>
      </c>
      <c r="F26" s="64">
        <v>72090</v>
      </c>
    </row>
    <row r="27" spans="1:6" ht="191" thickBot="1" x14ac:dyDescent="0.25">
      <c r="A27" s="57">
        <v>26</v>
      </c>
      <c r="B27" s="61" t="s">
        <v>195</v>
      </c>
      <c r="C27" s="59" t="s">
        <v>196</v>
      </c>
      <c r="D27" s="59" t="s">
        <v>48</v>
      </c>
      <c r="E27" s="60">
        <v>6</v>
      </c>
      <c r="F27" s="64">
        <v>225990</v>
      </c>
    </row>
    <row r="28" spans="1:6" ht="153" thickBot="1" x14ac:dyDescent="0.25">
      <c r="A28" s="57">
        <v>27</v>
      </c>
      <c r="B28" s="61" t="s">
        <v>197</v>
      </c>
      <c r="C28" s="59" t="s">
        <v>198</v>
      </c>
      <c r="D28" s="59" t="s">
        <v>48</v>
      </c>
      <c r="E28" s="60">
        <v>6</v>
      </c>
      <c r="F28" s="64">
        <v>363690</v>
      </c>
    </row>
    <row r="29" spans="1:6" ht="58" thickBot="1" x14ac:dyDescent="0.25">
      <c r="A29" s="57">
        <v>28</v>
      </c>
      <c r="B29" s="61" t="s">
        <v>199</v>
      </c>
      <c r="C29" s="59" t="s">
        <v>51</v>
      </c>
      <c r="D29" s="59" t="s">
        <v>48</v>
      </c>
      <c r="E29" s="60">
        <v>6</v>
      </c>
      <c r="F29" s="64">
        <v>641520</v>
      </c>
    </row>
    <row r="30" spans="1:6" ht="153" thickBot="1" x14ac:dyDescent="0.25">
      <c r="A30" s="57">
        <v>29</v>
      </c>
      <c r="B30" s="61" t="s">
        <v>130</v>
      </c>
      <c r="C30" s="59" t="s">
        <v>200</v>
      </c>
      <c r="D30" s="59" t="s">
        <v>48</v>
      </c>
      <c r="E30" s="60">
        <v>5</v>
      </c>
      <c r="F30" s="64">
        <v>1281825</v>
      </c>
    </row>
    <row r="31" spans="1:6" ht="77" thickBot="1" x14ac:dyDescent="0.25">
      <c r="A31" s="57">
        <v>30</v>
      </c>
      <c r="B31" s="61" t="s">
        <v>131</v>
      </c>
      <c r="C31" s="59" t="s">
        <v>53</v>
      </c>
      <c r="D31" s="59" t="s">
        <v>48</v>
      </c>
      <c r="E31" s="60">
        <v>5</v>
      </c>
      <c r="F31" s="64">
        <v>255825</v>
      </c>
    </row>
    <row r="32" spans="1:6" ht="153" thickBot="1" x14ac:dyDescent="0.25">
      <c r="A32" s="57">
        <v>31</v>
      </c>
      <c r="B32" s="61" t="s">
        <v>201</v>
      </c>
      <c r="C32" s="59" t="s">
        <v>54</v>
      </c>
      <c r="D32" s="59" t="s">
        <v>48</v>
      </c>
      <c r="E32" s="60">
        <v>5</v>
      </c>
      <c r="F32" s="64">
        <v>255825</v>
      </c>
    </row>
    <row r="33" spans="1:6" ht="58" thickBot="1" x14ac:dyDescent="0.25">
      <c r="A33" s="57">
        <v>32</v>
      </c>
      <c r="B33" s="61" t="s">
        <v>133</v>
      </c>
      <c r="C33" s="59" t="s">
        <v>55</v>
      </c>
      <c r="D33" s="59" t="s">
        <v>48</v>
      </c>
      <c r="E33" s="60">
        <v>5</v>
      </c>
      <c r="F33" s="64">
        <v>84375</v>
      </c>
    </row>
    <row r="34" spans="1:6" ht="172" thickBot="1" x14ac:dyDescent="0.25">
      <c r="A34" s="57">
        <v>33</v>
      </c>
      <c r="B34" s="61" t="s">
        <v>134</v>
      </c>
      <c r="C34" s="59" t="s">
        <v>202</v>
      </c>
      <c r="D34" s="62" t="s">
        <v>94</v>
      </c>
      <c r="E34" s="60">
        <v>11</v>
      </c>
      <c r="F34" s="64">
        <v>1113750</v>
      </c>
    </row>
    <row r="35" spans="1:6" ht="172" thickBot="1" x14ac:dyDescent="0.25">
      <c r="A35" s="57">
        <v>34</v>
      </c>
      <c r="B35" s="61" t="s">
        <v>135</v>
      </c>
      <c r="C35" s="59" t="s">
        <v>203</v>
      </c>
      <c r="D35" s="59" t="s">
        <v>94</v>
      </c>
      <c r="E35" s="60">
        <v>11</v>
      </c>
      <c r="F35" s="64">
        <v>267300</v>
      </c>
    </row>
    <row r="36" spans="1:6" ht="58" thickBot="1" x14ac:dyDescent="0.25">
      <c r="A36" s="57">
        <v>35</v>
      </c>
      <c r="B36" s="61" t="s">
        <v>136</v>
      </c>
      <c r="C36" s="59" t="s">
        <v>204</v>
      </c>
      <c r="D36" s="59" t="s">
        <v>94</v>
      </c>
      <c r="E36" s="60">
        <v>11</v>
      </c>
      <c r="F36" s="64">
        <v>44550</v>
      </c>
    </row>
    <row r="37" spans="1:6" ht="172" thickBot="1" x14ac:dyDescent="0.25">
      <c r="A37" s="57">
        <v>36</v>
      </c>
      <c r="B37" s="61" t="s">
        <v>137</v>
      </c>
      <c r="C37" s="59" t="s">
        <v>205</v>
      </c>
      <c r="D37" s="59" t="s">
        <v>48</v>
      </c>
      <c r="E37" s="60">
        <v>22</v>
      </c>
      <c r="F37" s="64">
        <v>14850</v>
      </c>
    </row>
    <row r="38" spans="1:6" ht="77" thickBot="1" x14ac:dyDescent="0.25">
      <c r="A38" s="57">
        <v>37</v>
      </c>
      <c r="B38" s="61" t="s">
        <v>138</v>
      </c>
      <c r="C38" s="59" t="s">
        <v>206</v>
      </c>
      <c r="D38" s="59" t="s">
        <v>48</v>
      </c>
      <c r="E38" s="60">
        <v>11</v>
      </c>
      <c r="F38" s="64">
        <v>594000</v>
      </c>
    </row>
    <row r="39" spans="1:6" ht="58" thickBot="1" x14ac:dyDescent="0.25">
      <c r="A39" s="57">
        <v>38</v>
      </c>
      <c r="B39" s="61" t="s">
        <v>207</v>
      </c>
      <c r="C39" s="59" t="s">
        <v>208</v>
      </c>
      <c r="D39" s="59" t="s">
        <v>48</v>
      </c>
      <c r="E39" s="60">
        <v>11</v>
      </c>
      <c r="F39" s="64">
        <v>965250</v>
      </c>
    </row>
    <row r="40" spans="1:6" ht="19" thickBot="1" x14ac:dyDescent="0.25">
      <c r="A40" s="65"/>
      <c r="B40" s="208" t="s">
        <v>209</v>
      </c>
      <c r="C40" s="209"/>
      <c r="D40" s="209"/>
      <c r="E40" s="210"/>
      <c r="F40" s="64">
        <f>SUM(F2:F39)</f>
        <v>102106845</v>
      </c>
    </row>
    <row r="43" spans="1:6" x14ac:dyDescent="0.2">
      <c r="F43" s="66"/>
    </row>
    <row r="46" spans="1:6" x14ac:dyDescent="0.2">
      <c r="F46" s="66"/>
    </row>
  </sheetData>
  <mergeCells count="1">
    <mergeCell ref="B40:E4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DISTRIBUCCIÓN RESGUARDOS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MAURICIO SANCHEZ CARRILLO</dc:creator>
  <cp:lastModifiedBy>Laura Pedraza Leal</cp:lastModifiedBy>
  <dcterms:created xsi:type="dcterms:W3CDTF">2025-10-03T22:53:40Z</dcterms:created>
  <dcterms:modified xsi:type="dcterms:W3CDTF">2026-05-25T21:27:34Z</dcterms:modified>
</cp:coreProperties>
</file>