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jhoz_sena_edu_co1/Documents/CONTRATISTA CUENTA 2026/TONER Y PAPELERIA2026/"/>
    </mc:Choice>
  </mc:AlternateContent>
  <xr:revisionPtr revIDLastSave="174" documentId="8_{8376E8A7-1897-5E45-BE8F-5BDA8BC00238}" xr6:coauthVersionLast="47" xr6:coauthVersionMax="47" xr10:uidLastSave="{25C07BB4-350F-4555-9656-720B58A26842}"/>
  <bookViews>
    <workbookView xWindow="24300" yWindow="500" windowWidth="26900" windowHeight="26100" xr2:uid="{B6B5D2A4-7BBB-4574-A7E9-F986BE217D6B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G8" i="1"/>
  <c r="V10" i="1"/>
  <c r="V11" i="1"/>
  <c r="V12" i="1"/>
  <c r="U7" i="1"/>
  <c r="W12" i="1"/>
  <c r="W11" i="1"/>
  <c r="W10" i="1"/>
  <c r="W9" i="1"/>
  <c r="W7" i="1"/>
  <c r="J7" i="1"/>
  <c r="K7" i="1" s="1"/>
  <c r="L7" i="1" s="1"/>
  <c r="J12" i="1"/>
  <c r="K12" i="1" s="1"/>
  <c r="L12" i="1" s="1"/>
  <c r="J11" i="1"/>
  <c r="K11" i="1" s="1"/>
  <c r="L11" i="1" s="1"/>
  <c r="J10" i="1"/>
  <c r="K10" i="1" s="1"/>
  <c r="L10" i="1" s="1"/>
  <c r="J9" i="1"/>
  <c r="K9" i="1" s="1"/>
  <c r="L9" i="1" s="1"/>
  <c r="J8" i="1"/>
  <c r="K8" i="1" s="1"/>
  <c r="L8" i="1" s="1"/>
  <c r="F12" i="1"/>
  <c r="F11" i="1"/>
  <c r="F9" i="1"/>
  <c r="F8" i="1"/>
  <c r="F7" i="1"/>
  <c r="R7" i="1"/>
  <c r="S7" i="1" s="1"/>
  <c r="T7" i="1" s="1"/>
  <c r="N7" i="1"/>
  <c r="O7" i="1" s="1"/>
  <c r="P7" i="1" s="1"/>
  <c r="P13" i="1" s="1"/>
  <c r="G7" i="1"/>
  <c r="N8" i="1"/>
  <c r="O8" i="1" s="1"/>
  <c r="P8" i="1" s="1"/>
  <c r="N9" i="1"/>
  <c r="O9" i="1" s="1"/>
  <c r="P9" i="1" s="1"/>
  <c r="N10" i="1"/>
  <c r="O10" i="1" s="1"/>
  <c r="P10" i="1" s="1"/>
  <c r="N11" i="1"/>
  <c r="O11" i="1" s="1"/>
  <c r="P11" i="1" s="1"/>
  <c r="N12" i="1"/>
  <c r="O12" i="1" s="1"/>
  <c r="P12" i="1" s="1"/>
  <c r="R8" i="1"/>
  <c r="S8" i="1" s="1"/>
  <c r="T8" i="1" s="1"/>
  <c r="T13" i="1" s="1"/>
  <c r="R9" i="1"/>
  <c r="S9" i="1" s="1"/>
  <c r="T9" i="1" s="1"/>
  <c r="R10" i="1"/>
  <c r="S10" i="1" s="1"/>
  <c r="T10" i="1" s="1"/>
  <c r="R11" i="1"/>
  <c r="S11" i="1" s="1"/>
  <c r="T11" i="1" s="1"/>
  <c r="R12" i="1"/>
  <c r="S12" i="1" s="1"/>
  <c r="T12" i="1" s="1"/>
  <c r="L13" i="1" l="1"/>
  <c r="V7" i="1" l="1"/>
  <c r="G12" i="1"/>
  <c r="G11" i="1"/>
  <c r="U11" i="1" s="1"/>
  <c r="F10" i="1"/>
  <c r="G10" i="1" s="1"/>
  <c r="U10" i="1" s="1"/>
  <c r="G9" i="1"/>
  <c r="U9" i="1" s="1"/>
  <c r="U8" i="1"/>
  <c r="W8" i="1" s="1"/>
  <c r="W13" i="1" s="1"/>
  <c r="H12" i="1" l="1"/>
  <c r="U12" i="1"/>
  <c r="H11" i="1"/>
  <c r="H10" i="1"/>
  <c r="V9" i="1"/>
  <c r="H9" i="1"/>
  <c r="V8" i="1"/>
  <c r="H8" i="1"/>
  <c r="H13" i="1" l="1"/>
</calcChain>
</file>

<file path=xl/sharedStrings.xml><?xml version="1.0" encoding="utf-8"?>
<sst xmlns="http://schemas.openxmlformats.org/spreadsheetml/2006/main" count="45" uniqueCount="25">
  <si>
    <t xml:space="preserve">ESTUDIO DE MERCADO </t>
  </si>
  <si>
    <t>ANEXO No. 1</t>
  </si>
  <si>
    <t>GRUPO LOS LAGOS SAS</t>
  </si>
  <si>
    <t>GRUPO EMPRESARIAL RUBY SM S.A.S.</t>
  </si>
  <si>
    <t>Compras Perfectas Sas</t>
  </si>
  <si>
    <t>PC PRONTO SAS</t>
  </si>
  <si>
    <r>
      <rPr>
        <b/>
        <sz val="8"/>
        <rFont val="Arial"/>
        <family val="2"/>
      </rPr>
      <t>ITEM</t>
    </r>
  </si>
  <si>
    <r>
      <rPr>
        <b/>
        <sz val="8"/>
        <rFont val="Arial"/>
        <family val="2"/>
      </rPr>
      <t>BIEN O SERVICIO</t>
    </r>
  </si>
  <si>
    <r>
      <rPr>
        <b/>
        <sz val="8"/>
        <rFont val="Arial"/>
        <family val="2"/>
      </rPr>
      <t>UNIDAD DE MEDIDA</t>
    </r>
  </si>
  <si>
    <r>
      <rPr>
        <b/>
        <sz val="8"/>
        <rFont val="Arial"/>
        <family val="2"/>
      </rPr>
      <t>CANTIDAD</t>
    </r>
  </si>
  <si>
    <t>VALOR  UNIDAD</t>
  </si>
  <si>
    <t>VALOR IVA</t>
  </si>
  <si>
    <t>VALOR UNIDAD +IVA</t>
  </si>
  <si>
    <t>VALOR TOTAL</t>
  </si>
  <si>
    <t>VALOR UNITARIO PROMEDIO</t>
  </si>
  <si>
    <t>VALOR SECOP II</t>
  </si>
  <si>
    <t xml:space="preserve">VALOR TOTAL </t>
  </si>
  <si>
    <t>TÓNER TK-3442 KYOCERA MA6000IFX</t>
  </si>
  <si>
    <t>Un</t>
  </si>
  <si>
    <t>REFERENCIA TONER 58D4H00 -MS/MX725 SERIES- MSX820 SERIES-MX720 SERIES</t>
  </si>
  <si>
    <t>CINTA COLOR REFERENCIA YMCKO ZEBRA Z100/ZC300.(800300-250LA)</t>
  </si>
  <si>
    <t>MARCADORES BORRABLES DE COLORES SURTIDOS</t>
  </si>
  <si>
    <t>RESMA PAPEL TAMAÑO OFICIO</t>
  </si>
  <si>
    <t>RESMA PAPEL TAMAÑO CARTA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</si>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</sst>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4">
    <xf numFmtId="0" fontId="0" fillId="0" borderId="0" xfId="0"/>
    <xf numFmtId="0" fontId="5" fillId="0" borderId="10" xfId="0" applyFont="1" applyBorder="1" applyAlignment="1">
      <alignment horizontal="center" vertical="center" wrapText="1"/>
    </xf>
    <xf numFmtId="167" fontId="0" fillId="0" borderId="10" xfId="0" applyNumberFormat="1" applyBorder="1" applyAlignment="1">
      <alignment vertical="center"/>
    </xf>
    <xf numFmtId="167" fontId="0" fillId="0" borderId="10" xfId="1" applyNumberFormat="1" applyFont="1" applyFill="1" applyBorder="1" applyAlignment="1">
      <alignment vertical="center"/>
    </xf>
    <xf numFmtId="164" fontId="9" fillId="0" borderId="10" xfId="0" applyNumberFormat="1" applyFont="1" applyBorder="1" applyAlignment="1">
      <alignment horizontal="right" vertical="center" wrapText="1"/>
    </xf>
    <xf numFmtId="167" fontId="8" fillId="0" borderId="10" xfId="1" applyNumberFormat="1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right" vertical="center" wrapText="1"/>
    </xf>
    <xf numFmtId="164" fontId="0" fillId="0" borderId="10" xfId="0" applyNumberFormat="1" applyBorder="1" applyAlignment="1">
      <alignment vertical="center"/>
    </xf>
    <xf numFmtId="166" fontId="5" fillId="0" borderId="10" xfId="0" applyNumberFormat="1" applyFont="1" applyBorder="1" applyAlignment="1">
      <alignment horizontal="center" vertical="center" wrapText="1"/>
    </xf>
    <xf numFmtId="0" fontId="6" fillId="0" borderId="8" xfId="0" applyFont="1" applyBorder="1"/>
    <xf numFmtId="0" fontId="6" fillId="0" borderId="14" xfId="0" applyFont="1" applyBorder="1"/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right" vertical="center" wrapText="1"/>
    </xf>
    <xf numFmtId="167" fontId="0" fillId="0" borderId="16" xfId="1" applyNumberFormat="1" applyFont="1" applyFill="1" applyBorder="1" applyAlignment="1">
      <alignment vertical="center"/>
    </xf>
    <xf numFmtId="164" fontId="0" fillId="0" borderId="17" xfId="0" applyNumberFormat="1" applyBorder="1" applyAlignment="1">
      <alignment vertical="center"/>
    </xf>
    <xf numFmtId="164" fontId="0" fillId="0" borderId="18" xfId="0" applyNumberFormat="1" applyBorder="1" applyAlignment="1">
      <alignment vertical="center"/>
    </xf>
    <xf numFmtId="164" fontId="0" fillId="0" borderId="12" xfId="0" applyNumberFormat="1" applyBorder="1" applyAlignment="1">
      <alignment vertical="center"/>
    </xf>
    <xf numFmtId="167" fontId="0" fillId="0" borderId="20" xfId="0" applyNumberFormat="1" applyBorder="1" applyAlignment="1">
      <alignment vertical="center"/>
    </xf>
    <xf numFmtId="164" fontId="9" fillId="0" borderId="20" xfId="0" applyNumberFormat="1" applyFont="1" applyBorder="1" applyAlignment="1">
      <alignment horizontal="right" vertical="center" wrapText="1"/>
    </xf>
    <xf numFmtId="167" fontId="8" fillId="0" borderId="20" xfId="1" applyNumberFormat="1" applyFont="1" applyFill="1" applyBorder="1" applyAlignment="1">
      <alignment horizontal="center" vertical="center" wrapText="1"/>
    </xf>
    <xf numFmtId="164" fontId="10" fillId="0" borderId="20" xfId="0" applyNumberFormat="1" applyFont="1" applyBorder="1" applyAlignment="1">
      <alignment horizontal="right" vertical="center" wrapText="1"/>
    </xf>
    <xf numFmtId="164" fontId="9" fillId="0" borderId="19" xfId="0" applyNumberFormat="1" applyFont="1" applyBorder="1" applyAlignment="1">
      <alignment horizontal="right" vertical="center" wrapText="1"/>
    </xf>
    <xf numFmtId="167" fontId="0" fillId="0" borderId="20" xfId="1" applyNumberFormat="1" applyFont="1" applyFill="1" applyBorder="1" applyAlignment="1">
      <alignment vertical="center"/>
    </xf>
    <xf numFmtId="165" fontId="8" fillId="0" borderId="10" xfId="1" applyNumberFormat="1" applyFont="1" applyFill="1" applyBorder="1" applyAlignment="1">
      <alignment horizontal="center" vertical="center" wrapText="1"/>
    </xf>
    <xf numFmtId="165" fontId="9" fillId="0" borderId="10" xfId="0" applyNumberFormat="1" applyFont="1" applyBorder="1" applyAlignment="1">
      <alignment horizontal="right" vertical="center" wrapText="1"/>
    </xf>
    <xf numFmtId="165" fontId="9" fillId="0" borderId="20" xfId="0" applyNumberFormat="1" applyFont="1" applyBorder="1" applyAlignment="1">
      <alignment horizontal="right" vertical="center" wrapText="1"/>
    </xf>
    <xf numFmtId="165" fontId="8" fillId="0" borderId="10" xfId="0" applyNumberFormat="1" applyFont="1" applyBorder="1"/>
    <xf numFmtId="0" fontId="4" fillId="0" borderId="4" xfId="0" applyFont="1" applyBorder="1"/>
    <xf numFmtId="0" fontId="4" fillId="0" borderId="0" xfId="0" applyFont="1"/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5" fontId="0" fillId="0" borderId="0" xfId="2" applyFont="1" applyFill="1"/>
    <xf numFmtId="167" fontId="0" fillId="0" borderId="0" xfId="0" applyNumberFormat="1"/>
    <xf numFmtId="167" fontId="0" fillId="0" borderId="10" xfId="0" applyNumberFormat="1" applyBorder="1"/>
    <xf numFmtId="164" fontId="0" fillId="0" borderId="10" xfId="0" applyNumberFormat="1" applyBorder="1"/>
    <xf numFmtId="167" fontId="2" fillId="0" borderId="0" xfId="0" applyNumberFormat="1" applyFont="1"/>
    <xf numFmtId="164" fontId="0" fillId="0" borderId="10" xfId="0" applyNumberForma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3"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63E59-61CA-4837-A43C-9FEFF0743754}">
  <sheetPr>
    <pageSetUpPr fitToPage="1"/>
  </sheetPr>
  <dimension ref="A1:Y21"/>
  <sheetViews>
    <sheetView tabSelected="1" topLeftCell="B1" zoomScale="140" zoomScaleNormal="140" workbookViewId="0">
      <selection activeCell="I1" sqref="I1:I1048576"/>
    </sheetView>
  </sheetViews>
  <sheetFormatPr defaultColWidth="11.42578125" defaultRowHeight="15"/>
  <cols>
    <col min="1" max="1" width="6.42578125" customWidth="1"/>
    <col min="2" max="2" width="71.7109375" customWidth="1"/>
    <col min="3" max="7" width="10.85546875" customWidth="1"/>
    <col min="8" max="8" width="11.42578125" bestFit="1" customWidth="1"/>
    <col min="9" max="9" width="10.7109375" customWidth="1"/>
    <col min="10" max="10" width="10.140625" bestFit="1" customWidth="1"/>
    <col min="11" max="11" width="10.85546875" customWidth="1"/>
    <col min="12" max="12" width="11.42578125" customWidth="1"/>
    <col min="13" max="13" width="9.85546875" customWidth="1"/>
    <col min="23" max="23" width="11.42578125" bestFit="1" customWidth="1"/>
    <col min="25" max="25" width="11.42578125" bestFit="1" customWidth="1"/>
  </cols>
  <sheetData>
    <row r="1" spans="1: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4"/>
    </row>
    <row r="2" spans="1:25">
      <c r="A2" s="45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7"/>
    </row>
    <row r="3" spans="1:25">
      <c r="A3" s="45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7"/>
    </row>
    <row r="4" spans="1:25" ht="15.95" thickBot="1">
      <c r="A4" s="48" t="s">
        <v>1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50"/>
    </row>
    <row r="5" spans="1:25" ht="15.95">
      <c r="A5" s="28"/>
      <c r="B5" s="29"/>
      <c r="C5" s="29"/>
      <c r="D5" s="29"/>
      <c r="E5" s="51" t="s">
        <v>2</v>
      </c>
      <c r="F5" s="52"/>
      <c r="G5" s="52"/>
      <c r="H5" s="52"/>
      <c r="I5" s="53" t="s">
        <v>3</v>
      </c>
      <c r="J5" s="53"/>
      <c r="K5" s="53"/>
      <c r="L5" s="53"/>
      <c r="M5" s="53" t="s">
        <v>4</v>
      </c>
      <c r="N5" s="53"/>
      <c r="O5" s="53"/>
      <c r="P5" s="53"/>
      <c r="Q5" s="53" t="s">
        <v>5</v>
      </c>
      <c r="R5" s="53"/>
      <c r="S5" s="53"/>
      <c r="T5" s="53"/>
      <c r="U5" s="9"/>
      <c r="V5" s="9"/>
      <c r="W5" s="10"/>
    </row>
    <row r="6" spans="1:25" ht="36">
      <c r="A6" s="30" t="s">
        <v>6</v>
      </c>
      <c r="B6" s="30" t="s">
        <v>7</v>
      </c>
      <c r="C6" s="30" t="s">
        <v>8</v>
      </c>
      <c r="D6" s="31" t="s">
        <v>9</v>
      </c>
      <c r="E6" s="11" t="s">
        <v>10</v>
      </c>
      <c r="F6" s="1" t="s">
        <v>11</v>
      </c>
      <c r="G6" s="1" t="s">
        <v>12</v>
      </c>
      <c r="H6" s="8" t="s">
        <v>13</v>
      </c>
      <c r="I6" s="1" t="s">
        <v>10</v>
      </c>
      <c r="J6" s="1" t="s">
        <v>11</v>
      </c>
      <c r="K6" s="1" t="s">
        <v>12</v>
      </c>
      <c r="L6" s="8" t="s">
        <v>13</v>
      </c>
      <c r="M6" s="1" t="s">
        <v>10</v>
      </c>
      <c r="N6" s="1" t="s">
        <v>11</v>
      </c>
      <c r="O6" s="1" t="s">
        <v>12</v>
      </c>
      <c r="P6" s="8" t="s">
        <v>13</v>
      </c>
      <c r="Q6" s="1" t="s">
        <v>10</v>
      </c>
      <c r="R6" s="1" t="s">
        <v>11</v>
      </c>
      <c r="S6" s="1" t="s">
        <v>12</v>
      </c>
      <c r="T6" s="8" t="s">
        <v>13</v>
      </c>
      <c r="U6" s="1" t="s">
        <v>14</v>
      </c>
      <c r="V6" s="1" t="s">
        <v>15</v>
      </c>
      <c r="W6" s="12" t="s">
        <v>16</v>
      </c>
    </row>
    <row r="7" spans="1:25" ht="15.95" thickBot="1">
      <c r="A7" s="32">
        <v>1</v>
      </c>
      <c r="B7" s="33" t="s">
        <v>17</v>
      </c>
      <c r="C7" s="34" t="s">
        <v>18</v>
      </c>
      <c r="D7" s="35">
        <v>1</v>
      </c>
      <c r="E7" s="13">
        <v>1450000</v>
      </c>
      <c r="F7" s="5">
        <f>+E7*19%</f>
        <v>275500</v>
      </c>
      <c r="G7" s="4">
        <f>E7+F7</f>
        <v>1725500</v>
      </c>
      <c r="H7" s="2">
        <f>+G7*D7</f>
        <v>1725500</v>
      </c>
      <c r="I7" s="24">
        <v>460504.2016806723</v>
      </c>
      <c r="J7" s="5">
        <f>I7*19%</f>
        <v>87495.798319327732</v>
      </c>
      <c r="K7" s="6">
        <f>+J7+I7</f>
        <v>548000</v>
      </c>
      <c r="L7" s="3">
        <f>+D7*K7</f>
        <v>548000</v>
      </c>
      <c r="M7" s="25">
        <v>760000</v>
      </c>
      <c r="N7" s="5">
        <f>M7*19%</f>
        <v>144400</v>
      </c>
      <c r="O7" s="6">
        <f>+N7+M7</f>
        <v>904400</v>
      </c>
      <c r="P7" s="6">
        <f>+O7*D8</f>
        <v>904400</v>
      </c>
      <c r="Q7" s="25">
        <v>750000</v>
      </c>
      <c r="R7" s="5">
        <f>Q7*19%</f>
        <v>142500</v>
      </c>
      <c r="S7" s="6">
        <f>+R7+Q7</f>
        <v>892500</v>
      </c>
      <c r="T7" s="6">
        <f>+D7*S7</f>
        <v>892500</v>
      </c>
      <c r="U7" s="7">
        <f>(+G7+K7+O7+S7)/4</f>
        <v>1017600</v>
      </c>
      <c r="V7" s="7">
        <f>ROUND(U7,0)</f>
        <v>1017600</v>
      </c>
      <c r="W7" s="14">
        <f t="shared" ref="W7:W12" si="0">+U7*D7</f>
        <v>1017600</v>
      </c>
      <c r="X7" s="36"/>
      <c r="Y7" s="37"/>
    </row>
    <row r="8" spans="1:25" ht="26.25" customHeight="1" thickBot="1">
      <c r="A8" s="32">
        <v>2</v>
      </c>
      <c r="B8" s="33" t="s">
        <v>19</v>
      </c>
      <c r="C8" s="34" t="s">
        <v>18</v>
      </c>
      <c r="D8" s="35">
        <v>1</v>
      </c>
      <c r="E8" s="13">
        <v>650000</v>
      </c>
      <c r="F8" s="5">
        <f>+E8*19%</f>
        <v>123500</v>
      </c>
      <c r="G8" s="4">
        <f>E8+F8</f>
        <v>773500</v>
      </c>
      <c r="H8" s="2">
        <f t="shared" ref="H8:H11" si="1">+G8*D8</f>
        <v>773500</v>
      </c>
      <c r="I8" s="24">
        <v>1554621.848739496</v>
      </c>
      <c r="J8" s="5">
        <f t="shared" ref="J8:J12" si="2">I8*19%</f>
        <v>295378.15126050421</v>
      </c>
      <c r="K8" s="6">
        <f t="shared" ref="K8:K12" si="3">+J8+I8</f>
        <v>1850000.0000000002</v>
      </c>
      <c r="L8" s="3">
        <f t="shared" ref="L8:L11" si="4">+D8*K8</f>
        <v>1850000.0000000002</v>
      </c>
      <c r="M8" s="25">
        <v>1590000</v>
      </c>
      <c r="N8" s="5">
        <f t="shared" ref="N8:N12" si="5">M8*19%</f>
        <v>302100</v>
      </c>
      <c r="O8" s="6">
        <f t="shared" ref="O8:O12" si="6">+N8+M8</f>
        <v>1892100</v>
      </c>
      <c r="P8" s="6">
        <f t="shared" ref="P8:P11" si="7">+O8*D9</f>
        <v>1892100</v>
      </c>
      <c r="Q8" s="25">
        <v>1580000</v>
      </c>
      <c r="R8" s="5">
        <f t="shared" ref="R8:R12" si="8">Q8*19%</f>
        <v>300200</v>
      </c>
      <c r="S8" s="6">
        <f t="shared" ref="S8:S12" si="9">+R8+Q8</f>
        <v>1880200</v>
      </c>
      <c r="T8" s="6">
        <f t="shared" ref="T8:T12" si="10">+D8*S8</f>
        <v>1880200</v>
      </c>
      <c r="U8" s="7">
        <f t="shared" ref="U8:U12" si="11">(+G8+K8+O8+S8)/4</f>
        <v>1598950</v>
      </c>
      <c r="V8" s="7">
        <f>+ROUND(+U8,0)</f>
        <v>1598950</v>
      </c>
      <c r="W8" s="14">
        <f t="shared" si="0"/>
        <v>1598950</v>
      </c>
      <c r="X8" s="36"/>
      <c r="Y8" s="37"/>
    </row>
    <row r="9" spans="1:25" ht="15.95" thickBot="1">
      <c r="A9" s="32">
        <v>3</v>
      </c>
      <c r="B9" s="33" t="s">
        <v>20</v>
      </c>
      <c r="C9" s="34" t="s">
        <v>18</v>
      </c>
      <c r="D9" s="35">
        <v>1</v>
      </c>
      <c r="E9" s="13">
        <v>650000</v>
      </c>
      <c r="F9" s="5">
        <f>+E9*19%</f>
        <v>123500</v>
      </c>
      <c r="G9" s="4">
        <f t="shared" ref="G8:G12" si="12">E9+F9</f>
        <v>773500</v>
      </c>
      <c r="H9" s="2">
        <f t="shared" si="1"/>
        <v>773500</v>
      </c>
      <c r="I9" s="24">
        <v>340336.13445378153</v>
      </c>
      <c r="J9" s="5">
        <f t="shared" si="2"/>
        <v>64663.865546218491</v>
      </c>
      <c r="K9" s="6">
        <f t="shared" si="3"/>
        <v>405000</v>
      </c>
      <c r="L9" s="3">
        <f t="shared" si="4"/>
        <v>405000</v>
      </c>
      <c r="M9" s="25">
        <v>270000</v>
      </c>
      <c r="N9" s="5">
        <f t="shared" si="5"/>
        <v>51300</v>
      </c>
      <c r="O9" s="6">
        <f t="shared" si="6"/>
        <v>321300</v>
      </c>
      <c r="P9" s="6">
        <f t="shared" si="7"/>
        <v>321300</v>
      </c>
      <c r="Q9" s="25">
        <v>250000</v>
      </c>
      <c r="R9" s="5">
        <f t="shared" si="8"/>
        <v>47500</v>
      </c>
      <c r="S9" s="6">
        <f t="shared" si="9"/>
        <v>297500</v>
      </c>
      <c r="T9" s="6">
        <f t="shared" si="10"/>
        <v>297500</v>
      </c>
      <c r="U9" s="7">
        <f t="shared" si="11"/>
        <v>449325</v>
      </c>
      <c r="V9" s="7">
        <f t="shared" ref="V9" si="13">+ROUND(+U9,0)</f>
        <v>449325</v>
      </c>
      <c r="W9" s="14">
        <f t="shared" si="0"/>
        <v>449325</v>
      </c>
      <c r="X9" s="36"/>
      <c r="Y9" s="37"/>
    </row>
    <row r="10" spans="1:25" ht="15.95" thickBot="1">
      <c r="A10" s="32">
        <v>4</v>
      </c>
      <c r="B10" s="33" t="s">
        <v>21</v>
      </c>
      <c r="C10" s="34" t="s">
        <v>18</v>
      </c>
      <c r="D10" s="35">
        <v>1</v>
      </c>
      <c r="E10" s="13">
        <v>12500</v>
      </c>
      <c r="F10" s="5">
        <f t="shared" ref="F10" si="14">+E10*19%</f>
        <v>2375</v>
      </c>
      <c r="G10" s="4">
        <f t="shared" si="12"/>
        <v>14875</v>
      </c>
      <c r="H10" s="2">
        <f t="shared" si="1"/>
        <v>14875</v>
      </c>
      <c r="I10" s="24">
        <v>2941.1764705882356</v>
      </c>
      <c r="J10" s="5">
        <f t="shared" si="2"/>
        <v>558.82352941176475</v>
      </c>
      <c r="K10" s="6">
        <f t="shared" si="3"/>
        <v>3500.0000000000005</v>
      </c>
      <c r="L10" s="3">
        <f t="shared" si="4"/>
        <v>3500.0000000000005</v>
      </c>
      <c r="M10" s="25">
        <v>3200</v>
      </c>
      <c r="N10" s="5">
        <f t="shared" si="5"/>
        <v>608</v>
      </c>
      <c r="O10" s="6">
        <f t="shared" si="6"/>
        <v>3808</v>
      </c>
      <c r="P10" s="6">
        <f t="shared" si="7"/>
        <v>3808</v>
      </c>
      <c r="Q10" s="27">
        <v>2800</v>
      </c>
      <c r="R10" s="5">
        <f t="shared" si="8"/>
        <v>532</v>
      </c>
      <c r="S10" s="6">
        <f t="shared" si="9"/>
        <v>3332</v>
      </c>
      <c r="T10" s="6">
        <f t="shared" si="10"/>
        <v>3332</v>
      </c>
      <c r="U10" s="7">
        <f t="shared" si="11"/>
        <v>6378.75</v>
      </c>
      <c r="V10" s="7">
        <f>+ROUND(+U10,0)</f>
        <v>6379</v>
      </c>
      <c r="W10" s="14">
        <f t="shared" si="0"/>
        <v>6378.75</v>
      </c>
      <c r="X10" s="36"/>
      <c r="Y10" s="37"/>
    </row>
    <row r="11" spans="1:25" ht="15.95" thickBot="1">
      <c r="A11" s="32">
        <v>5</v>
      </c>
      <c r="B11" s="33" t="s">
        <v>22</v>
      </c>
      <c r="C11" s="34" t="s">
        <v>18</v>
      </c>
      <c r="D11" s="35">
        <v>1</v>
      </c>
      <c r="E11" s="13">
        <v>23000</v>
      </c>
      <c r="F11" s="5">
        <f>+E11*19%</f>
        <v>4370</v>
      </c>
      <c r="G11" s="4">
        <f t="shared" si="12"/>
        <v>27370</v>
      </c>
      <c r="H11" s="2">
        <f t="shared" si="1"/>
        <v>27370</v>
      </c>
      <c r="I11" s="24">
        <v>13109.243697478993</v>
      </c>
      <c r="J11" s="5">
        <f t="shared" si="2"/>
        <v>2490.7563025210088</v>
      </c>
      <c r="K11" s="6">
        <f t="shared" si="3"/>
        <v>15600.000000000002</v>
      </c>
      <c r="L11" s="3">
        <f t="shared" si="4"/>
        <v>15600.000000000002</v>
      </c>
      <c r="M11" s="25">
        <v>34000</v>
      </c>
      <c r="N11" s="5">
        <f t="shared" si="5"/>
        <v>6460</v>
      </c>
      <c r="O11" s="6">
        <f t="shared" si="6"/>
        <v>40460</v>
      </c>
      <c r="P11" s="6">
        <f t="shared" si="7"/>
        <v>40460</v>
      </c>
      <c r="Q11" s="25">
        <v>33000</v>
      </c>
      <c r="R11" s="5">
        <f t="shared" si="8"/>
        <v>6270</v>
      </c>
      <c r="S11" s="6">
        <f t="shared" si="9"/>
        <v>39270</v>
      </c>
      <c r="T11" s="6">
        <f t="shared" si="10"/>
        <v>39270</v>
      </c>
      <c r="U11" s="7">
        <f t="shared" si="11"/>
        <v>30675</v>
      </c>
      <c r="V11" s="7">
        <f>+ROUND(+U11,0)</f>
        <v>30675</v>
      </c>
      <c r="W11" s="14">
        <f t="shared" si="0"/>
        <v>30675</v>
      </c>
      <c r="X11" s="36"/>
      <c r="Y11" s="37"/>
    </row>
    <row r="12" spans="1:25" ht="15.95" thickBot="1">
      <c r="A12" s="32">
        <v>6</v>
      </c>
      <c r="B12" s="33" t="s">
        <v>23</v>
      </c>
      <c r="C12" s="34" t="s">
        <v>18</v>
      </c>
      <c r="D12" s="35">
        <v>1</v>
      </c>
      <c r="E12" s="22">
        <v>21000</v>
      </c>
      <c r="F12" s="20">
        <f>+E12*19%</f>
        <v>3990</v>
      </c>
      <c r="G12" s="19">
        <f t="shared" si="12"/>
        <v>24990</v>
      </c>
      <c r="H12" s="18">
        <f>+G12*D12</f>
        <v>24990</v>
      </c>
      <c r="I12" s="24">
        <v>15714.285714285716</v>
      </c>
      <c r="J12" s="20">
        <f t="shared" si="2"/>
        <v>2985.7142857142858</v>
      </c>
      <c r="K12" s="21">
        <f t="shared" si="3"/>
        <v>18700</v>
      </c>
      <c r="L12" s="23">
        <f>+D12*K12</f>
        <v>18700</v>
      </c>
      <c r="M12" s="26">
        <v>27000</v>
      </c>
      <c r="N12" s="20">
        <f t="shared" si="5"/>
        <v>5130</v>
      </c>
      <c r="O12" s="21">
        <f t="shared" si="6"/>
        <v>32130</v>
      </c>
      <c r="P12" s="21">
        <f>+O12*D12</f>
        <v>32130</v>
      </c>
      <c r="Q12" s="26">
        <v>26000</v>
      </c>
      <c r="R12" s="20">
        <f t="shared" si="8"/>
        <v>4940</v>
      </c>
      <c r="S12" s="21">
        <f t="shared" si="9"/>
        <v>30940</v>
      </c>
      <c r="T12" s="21">
        <f t="shared" si="10"/>
        <v>30940</v>
      </c>
      <c r="U12" s="7">
        <f t="shared" si="11"/>
        <v>26690</v>
      </c>
      <c r="V12" s="15">
        <f>+ROUND(+U12,0)</f>
        <v>26690</v>
      </c>
      <c r="W12" s="14">
        <f t="shared" si="0"/>
        <v>26690</v>
      </c>
      <c r="X12" s="36"/>
      <c r="Y12" s="37"/>
    </row>
    <row r="13" spans="1:25">
      <c r="E13" s="41" t="s">
        <v>24</v>
      </c>
      <c r="F13" s="41"/>
      <c r="G13" s="41"/>
      <c r="H13" s="38">
        <f>SUM(H7:H12)</f>
        <v>3339735</v>
      </c>
      <c r="I13" s="41" t="s">
        <v>24</v>
      </c>
      <c r="J13" s="41"/>
      <c r="K13" s="41"/>
      <c r="L13" s="38">
        <f>SUM(L7:L12)</f>
        <v>2840800</v>
      </c>
      <c r="M13" s="41" t="s">
        <v>24</v>
      </c>
      <c r="N13" s="41"/>
      <c r="O13" s="41"/>
      <c r="P13" s="39">
        <f>SUM(P7:P12)</f>
        <v>3194198</v>
      </c>
      <c r="Q13" s="41" t="s">
        <v>24</v>
      </c>
      <c r="R13" s="41"/>
      <c r="S13" s="41"/>
      <c r="T13" s="39">
        <f>SUM(T7:T12)</f>
        <v>3143742</v>
      </c>
      <c r="U13" s="17"/>
      <c r="V13" s="16"/>
      <c r="W13" s="40">
        <f>SUM(W7:W12)</f>
        <v>3129618.75</v>
      </c>
    </row>
    <row r="16" spans="1:25">
      <c r="E16" s="36"/>
    </row>
    <row r="17" spans="5:5">
      <c r="E17" s="36"/>
    </row>
    <row r="18" spans="5:5">
      <c r="E18" s="36"/>
    </row>
    <row r="19" spans="5:5">
      <c r="E19" s="36"/>
    </row>
    <row r="20" spans="5:5">
      <c r="E20" s="36"/>
    </row>
    <row r="21" spans="5:5">
      <c r="E21" s="36"/>
    </row>
  </sheetData>
  <mergeCells count="10">
    <mergeCell ref="E13:G13"/>
    <mergeCell ref="I13:K13"/>
    <mergeCell ref="M13:O13"/>
    <mergeCell ref="Q13:S13"/>
    <mergeCell ref="A1:W3"/>
    <mergeCell ref="A4:W4"/>
    <mergeCell ref="E5:H5"/>
    <mergeCell ref="Q5:T5"/>
    <mergeCell ref="I5:L5"/>
    <mergeCell ref="M5:P5"/>
  </mergeCells>
  <pageMargins left="0.7" right="0.7" top="0.75" bottom="0.75" header="0.3" footer="0.3"/>
  <pageSetup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SENA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DE LOS ANGELES ORTEGA</dc:creator>
  <cp:keywords/>
  <dc:description/>
  <cp:lastModifiedBy>Jose De Jesus De La Hoz Diaz</cp:lastModifiedBy>
  <cp:revision/>
  <dcterms:created xsi:type="dcterms:W3CDTF">2025-04-28T14:07:12Z</dcterms:created>
  <dcterms:modified xsi:type="dcterms:W3CDTF">2026-06-01T16:06:15Z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2026-05-06T18:10:50Z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16b90cc3-49b3-4798-a84e-a386301bbd79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