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icbfgob-my.sharepoint.com/personal/daniel_forero_icbf_gov_co/Documents/ESCRITORIO/DANIEL 2022/VIGENCIA 2026/6. JUNIO/PLANTAS ELECTRICAS/PUBLICAR/"/>
    </mc:Choice>
  </mc:AlternateContent>
  <xr:revisionPtr revIDLastSave="138" documentId="8_{9738D800-1AEF-4588-8611-99BBADA85A85}" xr6:coauthVersionLast="47" xr6:coauthVersionMax="47" xr10:uidLastSave="{0BC7C0A2-BBD0-453A-9425-1BD256316426}"/>
  <bookViews>
    <workbookView xWindow="-120" yWindow="-120" windowWidth="29040" windowHeight="15720" tabRatio="925" xr2:uid="{00000000-000D-0000-FFFF-FFFF00000000}"/>
  </bookViews>
  <sheets>
    <sheet name="OFERTA" sheetId="26" r:id="rId1"/>
    <sheet name="Borrador" sheetId="11" state="hidden" r:id="rId2"/>
  </sheets>
  <definedNames>
    <definedName name="_xlnm._FilterDatabase" localSheetId="0" hidden="1">OFERTA!$C$1:$C$191</definedName>
    <definedName name="_xlnm.Print_Area" localSheetId="0">OFERTA!$A$1:$J$110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91" i="26" l="1"/>
  <c r="I92" i="26"/>
  <c r="I93" i="26"/>
  <c r="I95" i="26"/>
  <c r="I96" i="26"/>
  <c r="I97" i="26"/>
  <c r="I98" i="26"/>
  <c r="I100" i="26"/>
  <c r="I101" i="26"/>
  <c r="I102" i="26"/>
  <c r="I103" i="26"/>
  <c r="E105" i="26"/>
  <c r="E26" i="26"/>
  <c r="I72" i="26"/>
  <c r="I51" i="26"/>
  <c r="I55" i="26"/>
  <c r="I39" i="26"/>
  <c r="I90" i="26"/>
  <c r="I94" i="26" s="1"/>
  <c r="I89" i="26"/>
  <c r="I87" i="26"/>
  <c r="I86" i="26"/>
  <c r="I82" i="26"/>
  <c r="I77" i="26"/>
  <c r="I74" i="26"/>
  <c r="I70" i="26"/>
  <c r="I69" i="26"/>
  <c r="I66" i="26"/>
  <c r="I65" i="26"/>
  <c r="I61" i="26"/>
  <c r="I60" i="26"/>
  <c r="I56" i="26"/>
  <c r="I53" i="26"/>
  <c r="I49" i="26"/>
  <c r="I48" i="26"/>
  <c r="I45" i="26"/>
  <c r="I44" i="26"/>
  <c r="I41" i="26"/>
  <c r="I40" i="26"/>
  <c r="E33" i="26"/>
  <c r="E36" i="26"/>
  <c r="I99" i="26" l="1"/>
  <c r="I104" i="26"/>
  <c r="I50" i="26"/>
  <c r="I52" i="26" s="1"/>
  <c r="I85" i="26" l="1"/>
  <c r="I84" i="26"/>
  <c r="I88" i="26" s="1"/>
  <c r="I81" i="26"/>
  <c r="I80" i="26"/>
  <c r="I79" i="26"/>
  <c r="I83" i="26" s="1"/>
  <c r="I76" i="26"/>
  <c r="I75" i="26"/>
  <c r="I78" i="26" s="1"/>
  <c r="I71" i="26"/>
  <c r="I73" i="26" s="1"/>
  <c r="I68" i="26" l="1"/>
  <c r="I64" i="26"/>
  <c r="I43" i="26"/>
  <c r="I35" i="26"/>
  <c r="I36" i="26" s="1"/>
  <c r="I46" i="26"/>
  <c r="I54" i="26"/>
  <c r="I57" i="26" s="1"/>
  <c r="I58" i="26"/>
  <c r="I59" i="26"/>
  <c r="I63" i="26"/>
  <c r="I67" i="26" s="1"/>
  <c r="I38" i="26"/>
  <c r="I42" i="26" s="1"/>
  <c r="I22" i="26"/>
  <c r="I23" i="26"/>
  <c r="I24" i="26"/>
  <c r="I25" i="26"/>
  <c r="I28" i="26"/>
  <c r="I29" i="26"/>
  <c r="I30" i="26"/>
  <c r="I31" i="26"/>
  <c r="I32" i="26"/>
  <c r="I21" i="26"/>
  <c r="I47" i="26" l="1"/>
  <c r="I62" i="26"/>
  <c r="I105" i="26"/>
  <c r="I33" i="26"/>
  <c r="I26" i="26"/>
  <c r="I106" i="26" l="1"/>
  <c r="F21" i="11" l="1"/>
  <c r="F22" i="11"/>
  <c r="F23" i="11"/>
  <c r="F24" i="11"/>
  <c r="F25" i="11"/>
  <c r="F26" i="11"/>
  <c r="F27" i="11"/>
  <c r="F28" i="11"/>
  <c r="F20" i="11"/>
  <c r="D29" i="11"/>
  <c r="Q15" i="11"/>
  <c r="N15" i="11"/>
  <c r="D15" i="11"/>
  <c r="AE14" i="11"/>
  <c r="AA14" i="11"/>
  <c r="AB14" i="11" s="1"/>
  <c r="AC14" i="11" s="1"/>
  <c r="W14" i="11"/>
  <c r="X14" i="11" s="1"/>
  <c r="Y14" i="11" s="1"/>
  <c r="S14" i="11"/>
  <c r="K14" i="11"/>
  <c r="AE13" i="11"/>
  <c r="AA13" i="11"/>
  <c r="AB13" i="11" s="1"/>
  <c r="AC13" i="11" s="1"/>
  <c r="W13" i="11"/>
  <c r="X13" i="11" s="1"/>
  <c r="Y13" i="11" s="1"/>
  <c r="S13" i="11"/>
  <c r="K13" i="11"/>
  <c r="AE12" i="11"/>
  <c r="AA12" i="11"/>
  <c r="AB12" i="11" s="1"/>
  <c r="AC12" i="11" s="1"/>
  <c r="W12" i="11"/>
  <c r="X12" i="11" s="1"/>
  <c r="Y12" i="11" s="1"/>
  <c r="S12" i="11"/>
  <c r="K12" i="11"/>
  <c r="AE11" i="11"/>
  <c r="AA11" i="11"/>
  <c r="AB11" i="11" s="1"/>
  <c r="AC11" i="11" s="1"/>
  <c r="W11" i="11"/>
  <c r="X11" i="11" s="1"/>
  <c r="Y11" i="11" s="1"/>
  <c r="S11" i="11"/>
  <c r="T11" i="11" s="1"/>
  <c r="U11" i="11" s="1"/>
  <c r="K11" i="11"/>
  <c r="AE10" i="11"/>
  <c r="AA10" i="11"/>
  <c r="AB10" i="11" s="1"/>
  <c r="AC10" i="11" s="1"/>
  <c r="W10" i="11"/>
  <c r="X10" i="11" s="1"/>
  <c r="Y10" i="11" s="1"/>
  <c r="S10" i="11"/>
  <c r="K10" i="11"/>
  <c r="AE9" i="11"/>
  <c r="AA9" i="11"/>
  <c r="AB9" i="11" s="1"/>
  <c r="AC9" i="11" s="1"/>
  <c r="W9" i="11"/>
  <c r="X9" i="11" s="1"/>
  <c r="Y9" i="11" s="1"/>
  <c r="S9" i="11"/>
  <c r="K9" i="11"/>
  <c r="AE8" i="11"/>
  <c r="AA8" i="11"/>
  <c r="AB8" i="11" s="1"/>
  <c r="AC8" i="11" s="1"/>
  <c r="W8" i="11"/>
  <c r="X8" i="11" s="1"/>
  <c r="Y8" i="11" s="1"/>
  <c r="S8" i="11"/>
  <c r="K8" i="11"/>
  <c r="AE7" i="11"/>
  <c r="AA7" i="11"/>
  <c r="AB7" i="11" s="1"/>
  <c r="AC7" i="11" s="1"/>
  <c r="W7" i="11"/>
  <c r="X7" i="11" s="1"/>
  <c r="Y7" i="11" s="1"/>
  <c r="S7" i="11"/>
  <c r="T7" i="11" s="1"/>
  <c r="U7" i="11" s="1"/>
  <c r="K7" i="11"/>
  <c r="AE6" i="11"/>
  <c r="AA6" i="11"/>
  <c r="AB6" i="11" s="1"/>
  <c r="W6" i="11"/>
  <c r="S6" i="11"/>
  <c r="K6" i="11"/>
  <c r="K15" i="11" l="1"/>
  <c r="AG10" i="11"/>
  <c r="AF13" i="11"/>
  <c r="AG6" i="11"/>
  <c r="AG7" i="11"/>
  <c r="AF9" i="11"/>
  <c r="AG11" i="11"/>
  <c r="AG12" i="11"/>
  <c r="W15" i="11"/>
  <c r="AG8" i="11"/>
  <c r="AG14" i="11"/>
  <c r="F29" i="11"/>
  <c r="X6" i="11"/>
  <c r="Y6" i="11" s="1"/>
  <c r="Y15" i="11" s="1"/>
  <c r="AE15" i="11"/>
  <c r="AF7" i="11"/>
  <c r="T9" i="11"/>
  <c r="U9" i="11" s="1"/>
  <c r="AG9" i="11"/>
  <c r="AF11" i="11"/>
  <c r="T13" i="11"/>
  <c r="U13" i="11" s="1"/>
  <c r="AB15" i="11"/>
  <c r="AC6" i="11"/>
  <c r="AC15" i="11" s="1"/>
  <c r="AF6" i="11"/>
  <c r="AF8" i="11"/>
  <c r="AF10" i="11"/>
  <c r="AF12" i="11"/>
  <c r="AG13" i="11"/>
  <c r="AF14" i="11"/>
  <c r="S15" i="11"/>
  <c r="AA15" i="11"/>
  <c r="T6" i="11"/>
  <c r="T8" i="11"/>
  <c r="U8" i="11" s="1"/>
  <c r="T10" i="11"/>
  <c r="U10" i="11" s="1"/>
  <c r="T12" i="11"/>
  <c r="U12" i="11" s="1"/>
  <c r="T14" i="11"/>
  <c r="U14" i="11" s="1"/>
  <c r="AG15" i="11" l="1"/>
  <c r="X15" i="11"/>
  <c r="AF15" i="11"/>
  <c r="T15" i="11"/>
  <c r="U6" i="11"/>
  <c r="U15" i="11" s="1"/>
</calcChain>
</file>

<file path=xl/sharedStrings.xml><?xml version="1.0" encoding="utf-8"?>
<sst xmlns="http://schemas.openxmlformats.org/spreadsheetml/2006/main" count="267" uniqueCount="107">
  <si>
    <t>República de Colombia
Instituto Colombiano de Bienestar Familiar
Cecilia de la Fuente de Lleras 
Grupo Administrativo Regional Meta</t>
  </si>
  <si>
    <t>CLASIFICACIÓN DE LA INFORMACIÓN 
PÚBLICA</t>
  </si>
  <si>
    <t>SOLICITUD DE COTIZACIÓN - MANTENIMIENTO DE PLANTAS ELECTRICAS</t>
  </si>
  <si>
    <t>Objeto</t>
  </si>
  <si>
    <t>PRESTAR EL SERVICIO INTEGRAL PARA EL MANTENIMIENTO PREVENTIVO Y/O CORRECTIVO DE LAS PLANTAS ELÉCTRICAS DE LA REGIONAL META, CASA ATRAPASUEÑOS VILLAVICENCIO Y CENTROS ZONALES</t>
  </si>
  <si>
    <t xml:space="preserve">EMPRESA: </t>
  </si>
  <si>
    <t>NIT:</t>
  </si>
  <si>
    <t>FECHA:</t>
  </si>
  <si>
    <t>CONTACTO:</t>
  </si>
  <si>
    <t>CARGO:</t>
  </si>
  <si>
    <t>TEL. CELULAR:</t>
  </si>
  <si>
    <t>E-MAIL:</t>
  </si>
  <si>
    <t>DIRECCIÓN:</t>
  </si>
  <si>
    <t>TELEFONO FIJO:</t>
  </si>
  <si>
    <t>Instrucciones para el diligenciamiento del formato de cotización</t>
  </si>
  <si>
    <t>• Por favor diligenciar solo las celdas en AMARILLO.
•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El precio de la oferta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t>
  </si>
  <si>
    <r>
      <t>Tarifa IVA</t>
    </r>
    <r>
      <rPr>
        <b/>
        <sz val="10"/>
        <color rgb="FFFF0000"/>
        <rFont val="Arial"/>
        <family val="2"/>
      </rPr>
      <t xml:space="preserve"> 
(nota 2)</t>
    </r>
  </si>
  <si>
    <r>
      <t xml:space="preserve">Plazo estimado de ejecución (en días calendario) </t>
    </r>
    <r>
      <rPr>
        <b/>
        <sz val="10"/>
        <color rgb="FFFF0000"/>
        <rFont val="Arial"/>
        <family val="2"/>
      </rPr>
      <t>(nota 1)</t>
    </r>
  </si>
  <si>
    <t>HASTA EL 15/12/2026</t>
  </si>
  <si>
    <t xml:space="preserve">LUGAR </t>
  </si>
  <si>
    <t>DESCRIPCIÓN DEL SERVICIO Y/O BIEN</t>
  </si>
  <si>
    <t>UNIDAD DE MEDIDA</t>
  </si>
  <si>
    <t>CANTIDAD  PLANTAS  ELÉCTRICAS</t>
  </si>
  <si>
    <t xml:space="preserve">CANTIDAD DE MANTENI-MIENTOS </t>
  </si>
  <si>
    <r>
      <t xml:space="preserve">Precio unitario antes de IVA
</t>
    </r>
    <r>
      <rPr>
        <b/>
        <sz val="10"/>
        <color rgb="FFFF0000"/>
        <rFont val="Arial"/>
        <family val="2"/>
      </rPr>
      <t>(notas 2,Y 3)</t>
    </r>
  </si>
  <si>
    <t>Precio unitario IVA incluido</t>
  </si>
  <si>
    <t>Precio total IVA inlcuido</t>
  </si>
  <si>
    <t xml:space="preserve">MANTENIMIENTO PREVENTIVO INICIAL </t>
  </si>
  <si>
    <t>REGIONAL  CENTRO ZONAL 2 VILLAVICENCIO</t>
  </si>
  <si>
    <t>Planta eléctrica Marca: Pegsa power Modelo: Pcw120
Motor 6bta 5.9 - g2; kva 150. Realizar Limpieza general, ajuste de partes eléctricas y mecánicas, prueba y toma de datos de voltajes en vacío y  voltajes con carga, prueba y toma de datos de amperajes o corriente con carga; inspeccion de todos los fluidos: Refrigerante, aceite de motor, valvulina, combustible; mantenimiento de tableros eléctricos de distribución y transferencias, toma de datos de voltaje de batería, revisar sistemas de: lubricacion, admisión,  combustible,  enfriamiento, escape, eléctrico del motor, sistema eléctrico del generador, Controles.</t>
  </si>
  <si>
    <t>UN</t>
  </si>
  <si>
    <t>CASA ATRAPA-SUEÑOS VILLAVICENCIO</t>
  </si>
  <si>
    <t>Planta eléctrica Marca: Economax Modelo del motor: ynd485d
Motor yagdong; kva 20.5. Realizar verificación del sistema de combustible: Drenar el combustible del tanque y del filtro, drenaje del tanque de combustible; Breaker: Verificar el apriete de los tornillos del breaker; Mantenimiento general: Verificar nivel de líquido en la batería</t>
  </si>
  <si>
    <t>CENTRO ZONAL 1 VILLAVICENCIO</t>
  </si>
  <si>
    <t>Planta eléctrica Marca: Pegsa power Modelo:Pcw26 Motor 3029dfs29; kva 38. Realizar Limpieza general, ajuste de partes eléctricas y mecánicas, prueba y toma de datos de voltajes en vacío y  voltajes con carga, prueba y toma de datos de amperajes o corriente con carga; inspeccion de todos los fluidos: Refrigerante, aceite de motor, valvulina, combustible; mantenimiento de tableros eléctricos de distribución y transferencias, toma de datos de voltaje de batería, revisar sistemas de: lubricacion, admisión,  combustible,  enfriamiento, escape, eléctrico del motor, sistema eléctrico del generador, Controles.</t>
  </si>
  <si>
    <t>CENTRO ZONAL 3 GRANADA</t>
  </si>
  <si>
    <t>Planta eléctrica Marca: Planta eléctrica Marca: Pegsa power Modelo Pcw26 Motor 3029dfs29; kva 38. Realizar Limpieza general, ajuste de partes eléctricas y mecánicas, prueba y toma de datos de voltajes en vacío y  voltajes con carga, prueba y toma de datos de amperajes o corriente con carga; inspeccion de todos los fluidos: Refrigerante, aceite de motor, valvulina, combustible; mantenimiento de tableros eléctricos de distribución y transferencias, toma de datos de voltaje de batería, revisar sistemas de: lubricacion, admisión,  combustible,  enfriamiento, escape, eléctrico del motor, sistema eléctrico del generador, Controles.</t>
  </si>
  <si>
    <t>CENTRO ZONAL 4 ACACÍAS</t>
  </si>
  <si>
    <t>Planta eléctrica Marca: Planta eléctrica Marca: Fg wilson (engineering) ltd Modelo: P44e1
Rated voltage 220/127 v; kva 50. Realizar Limpieza general, ajuste de partes eléctricas y mecánicas, prueba y toma de datos de voltajes en vacío y  voltajes con carga, prueba y toma de datos de amperajes o corriente con carga; inspeccion de todos los fluidos: Refrigerante, aceite de motor, valvulina, combustible; mantenimiento de tableros eléctricos de distribución y transferencias, toma de datos de voltaje de batería, revisar sistemas de: lubricacion, admisión,  combustible,  enfriamiento, escape, eléctrico del motor, sistema eléctrico del generador, Controles.</t>
  </si>
  <si>
    <r>
      <t>SUBTOTAL MANTENIMIENTO PREVENTIVO INICIAL</t>
    </r>
    <r>
      <rPr>
        <b/>
        <sz val="10"/>
        <color rgb="FFFF0000"/>
        <rFont val="Arial"/>
        <family val="2"/>
      </rPr>
      <t xml:space="preserve"> (A)</t>
    </r>
  </si>
  <si>
    <t>MANTENIMIENTO PREVENTIVO PERIODICO</t>
  </si>
  <si>
    <t>REGIONAL - CENTRO ZONAL 2 VILLAVICENCIO</t>
  </si>
  <si>
    <t>Planta eléctrica Marca: Pegsa power Modelo Pcw120 Motor 6bta 5.9 - g2; kva 150. Realizar cambio de: liquido refrigerante o anticongelante, aceite, filtros del motor, de aire y filtro del combustible, revisión de las protecciones del motor y purga del tanque de combustible</t>
  </si>
  <si>
    <t>Planta eléctrica Marca: Economax Modelo del motor: ynd485d Motor yagdong; kva 20.5. Cambiar aceite, primero a las 50h y posteriormente cada 200h.Cambiar filtro de aceite, primero a las 50h y posteriormente cada 400h.Limpiar filtro de aire a las 50h de uso y después cambiar cada 200h.Verificar holgura en la correa a las 50h de uso y después cada 200h Limpiar el alternador y sus salidas de ventilación.Revisar estado de los cojinetes del alternador cada 400 horas</t>
  </si>
  <si>
    <t>Planta eléctrica Marca: Pegsa power Modelo:Pcw26 Motor 3029dfs29; kva 38. Realizar el cambio: liquido refrigerante o anticongelante, aceite, filtros del motor, de aire y filtro del combustible, revisión de las protecciones del motor (sensores) y purga del tanque de combustible</t>
  </si>
  <si>
    <t>Planta eléctrica Marca: Pegsa power Modelo Pcw26 Motor 3029dfs29; kva 38. Realizar el cambio de: liquido refrigerante o anticongelante, aceite, filtros del motor, de aire y filtro del combustible, revisión de las protecciones del motor (sensores) y purga del tanque de combustible</t>
  </si>
  <si>
    <t>Planta eléctrica Marca: Fg wilson (engineering) ltd Modelo: P44e1, Rated voltage 220/127 v; kva 50 . Realizar el cambio de: liquido refrigerante o anticongelante, aceite, filtros del motor, de aire y filtro del combustible, revisión de las protecciones del motor (sensores) y purga del tanque de combustible</t>
  </si>
  <si>
    <r>
      <t xml:space="preserve">SUBTOTAL MANTENIMIENTO PREVENTIVO PERIODICO </t>
    </r>
    <r>
      <rPr>
        <b/>
        <sz val="10"/>
        <color rgb="FFFF0000"/>
        <rFont val="Arial"/>
        <family val="2"/>
      </rPr>
      <t xml:space="preserve"> (B)</t>
    </r>
  </si>
  <si>
    <t>MANTENIMIENTO PREVENTIVO (ANUAL)</t>
  </si>
  <si>
    <t>Planta eléctrica Marca: Economax Modelo del motor: ynd485dMotor yagdong; kva 20.5. Realizar cambio de agua de enfriamiento</t>
  </si>
  <si>
    <r>
      <t>SUBTOTAL MANTENIMIENTO PREVENTIVO</t>
    </r>
    <r>
      <rPr>
        <b/>
        <sz val="10"/>
        <color rgb="FFFF0000"/>
        <rFont val="Arial"/>
        <family val="2"/>
      </rPr>
      <t xml:space="preserve"> </t>
    </r>
    <r>
      <rPr>
        <b/>
        <sz val="10"/>
        <color theme="1"/>
        <rFont val="Arial"/>
        <family val="2"/>
      </rPr>
      <t xml:space="preserve">ANUAL </t>
    </r>
    <r>
      <rPr>
        <b/>
        <sz val="10"/>
        <color rgb="FFFF0000"/>
        <rFont val="Arial"/>
        <family val="2"/>
      </rPr>
      <t>(C)</t>
    </r>
  </si>
  <si>
    <t>MANTENIMIENTO CORRECTIVO</t>
  </si>
  <si>
    <t>Cambio de Tarjeta o panel de control (Pegsa Power, Economax o Fg Wilson)</t>
  </si>
  <si>
    <t xml:space="preserve">Planta eléctrica Marca: Pegsa power Modelo Pcw120 Motor 6bta 5.9 - g2; kva 150. </t>
  </si>
  <si>
    <t xml:space="preserve">Planta eléctrica Marca: Pegsa power Modelo:Pcw26 Motor 3029dfs29; kva 38. </t>
  </si>
  <si>
    <t>Planta eléctrica Marca:  Economax Modelo del motor: ynd485d Motor yagdong; kva 20.5.</t>
  </si>
  <si>
    <t>Planta eléctrica Marca:  Fg wilson (engineering) ltd Modelo: P44e1, Rated voltage 220/127 v; kva 50.</t>
  </si>
  <si>
    <t>PROMEDIO</t>
  </si>
  <si>
    <t>Cambio de Baterias (Pegsa Power, Economax o Fg Wilson)</t>
  </si>
  <si>
    <t>Cambio de Soporte de baterias</t>
  </si>
  <si>
    <t>Cambio de Motor de arranque</t>
  </si>
  <si>
    <t>Cambio de Alternador</t>
  </si>
  <si>
    <t>Cambio de Bomba de combustible</t>
  </si>
  <si>
    <t>Cambio de Turbo</t>
  </si>
  <si>
    <t>Cambio de Radiador</t>
  </si>
  <si>
    <t>Cambio del ventilador decondensador</t>
  </si>
  <si>
    <t>Reparación motor de combustion interna</t>
  </si>
  <si>
    <t>Cambio de amortiguador</t>
  </si>
  <si>
    <t>Reparación de generador</t>
  </si>
  <si>
    <t>Cambio de Interruptor</t>
  </si>
  <si>
    <t>Cambio de control de para transferencia automática</t>
  </si>
  <si>
    <t>Cambio de regulador de voltaje</t>
  </si>
  <si>
    <r>
      <t xml:space="preserve">SUBTOTAL MANTENIMIENTO CORRECTIVO </t>
    </r>
    <r>
      <rPr>
        <b/>
        <sz val="10"/>
        <color rgb="FFFF0000"/>
        <rFont val="Arial"/>
        <family val="2"/>
      </rPr>
      <t>(D)</t>
    </r>
  </si>
  <si>
    <r>
      <t xml:space="preserve">VALOR TOTAL PROPUESTA </t>
    </r>
    <r>
      <rPr>
        <b/>
        <sz val="10"/>
        <color rgb="FFFF0000"/>
        <rFont val="Arial"/>
        <family val="2"/>
      </rPr>
      <t>(A+B+C+D)</t>
    </r>
  </si>
  <si>
    <t>La presente oferta:</t>
  </si>
  <si>
    <t>LOS DATOS PROPORCIONADOS SERÁN TRATADOS DE ACUERDO A LA POLÍTICA DE TRATAMIENTO DE DATOS PERSONALES DEL ICBF Y A LA LEY 1581 DE 2012</t>
  </si>
  <si>
    <t>IVA</t>
  </si>
  <si>
    <t>Tipo de examén</t>
  </si>
  <si>
    <t>Cantidades aproximadas</t>
  </si>
  <si>
    <t>PRECIO UNITARIO IVA INCLUIDO</t>
  </si>
  <si>
    <t>PRECIO TOTAL IVA INCLUIDO</t>
  </si>
  <si>
    <t>SOCIEDAD ENTORNO &amp; COMPAÑÍA LTDA</t>
  </si>
  <si>
    <t>CAJA DE COMPENSACION FAMILIAR CAFAM</t>
  </si>
  <si>
    <t>UNIDAD MEDICA TOLCOROMA</t>
  </si>
  <si>
    <t>PROMEDIO MEDICION</t>
  </si>
  <si>
    <t>MEDIA GEOMETRICA</t>
  </si>
  <si>
    <t>PROMEDIO DE LAS 3 MAS BAJAS</t>
  </si>
  <si>
    <t>DESVIACIÓN</t>
  </si>
  <si>
    <t>Precio unitario sin IVA</t>
  </si>
  <si>
    <r>
      <t xml:space="preserve">Precio unitario </t>
    </r>
    <r>
      <rPr>
        <b/>
        <u/>
        <sz val="9"/>
        <color theme="1"/>
        <rFont val="Arial"/>
        <family val="2"/>
      </rPr>
      <t xml:space="preserve"> </t>
    </r>
    <r>
      <rPr>
        <b/>
        <sz val="9"/>
        <color theme="1"/>
        <rFont val="Arial"/>
        <family val="2"/>
      </rPr>
      <t>IVA incluido</t>
    </r>
  </si>
  <si>
    <t>PRECIO UNITARIO SIN IVA</t>
  </si>
  <si>
    <t>MIN</t>
  </si>
  <si>
    <t>MAX</t>
  </si>
  <si>
    <t>Exámenes médico ocupacionales ingreso con énfasis osteomuscular y/o psicosocial</t>
  </si>
  <si>
    <t>Exámenes médico ocupacionales periódico con énfasis osteomuscular y/o psicosocial</t>
  </si>
  <si>
    <t>Exámenes médico ocupacionales de egreso</t>
  </si>
  <si>
    <t>Exámenes post incapacidad</t>
  </si>
  <si>
    <t>Exámenes psicosensométricos</t>
  </si>
  <si>
    <t>Optometría</t>
  </si>
  <si>
    <t xml:space="preserve">Espirometría </t>
  </si>
  <si>
    <t>Prueba de alcoholemia</t>
  </si>
  <si>
    <t>Prueba de laboratorio de perfil lipídico</t>
  </si>
  <si>
    <t>TOTAL</t>
  </si>
  <si>
    <t>(1) Tener en cuenta que, para la elaboración de la oferta económica, el plazo de ejecución es estimado y podrá ser inferior; no obstante, los precios cotizados deberán mantenerse sin variación.
(2) Asignar precio sin incluir el IVA en las celdas de la columna "Precio unitario antes de IVA" y asignar la tarifa de IVA que corresponda en la casilla "Tarifa IVA%".
(3) En caso de remitir su oferta economica mediante el módulo Solicitud de Información a Proveedores del SECOP II; el Precio Total para el periodo de ejecución estimado (IVA incluido) celda H183 debe ser diligenciado en la pregunta 1 del "Cuestionario".</t>
  </si>
  <si>
    <t>Tiempo de Ejecución 2026</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</si>
  <si>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 previo a la contratación, y no implica ninguna obligación de contratar.</t>
  </si>
  <si>
    <t>FIRMA NOMBRE PEROSNA NATURAL, JURIDICA, CEDULA O NIT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</si>
</sst>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00_);_(&quot;$&quot;\ * \(#,##0.00\);_(&quot;$&quot;\ * &quot;-&quot;??_);_(@_)"/>
    <numFmt numFmtId="166" formatCode="0\ &quot;Meses&quot;"/>
    <numFmt numFmtId="167" formatCode="&quot;$&quot;\ #,##0"/>
    <numFmt numFmtId="168" formatCode="&quot;$&quot;#,##0"/>
    <numFmt numFmtId="169" formatCode="_ * #,##0.00_ ;_ * \-#,##0.00_ ;_ * &quot;-&quot;??_ ;_ @_ "/>
    <numFmt numFmtId="170" formatCode="_ &quot;$&quot;\ * #,##0.00_ ;_ &quot;$&quot;\ * \-#,##0.00_ ;_ &quot;$&quot;\ * &quot;-&quot;??_ ;_ @_ "/>
    <numFmt numFmtId="171" formatCode="#,##0.00;[Red]#,##0.00"/>
    <numFmt numFmtId="172" formatCode="#,##0;[Red]#,##0"/>
    <numFmt numFmtId="173" formatCode="_-&quot;$&quot;\ * #,##0.0_-;\-&quot;$&quot;\ * #,##0.0_-;_-&quot;$&quot;\ * &quot;-&quot;??_-;_-@_-"/>
    <numFmt numFmtId="174" formatCode="_-&quot;$&quot;\ * #,##0_-;\-&quot;$&quot;\ * #,##0_-;_-&quot;$&quot;\ * &quot;-&quot;??_-;_-@_-"/>
  </numFmts>
  <fonts count="32">
    <font>
      <sz val="11"/>
      <color theme="1"/>
      <name val="Calibri"/>
      <family val="2"/>
      <scheme val="minor"/>
    </font>
    <font>
      <sz val="11"/>
      <color theme="1"/>
      <name val="Calibri"/>
      <family val="2"/>
      <scheme val="minor"/>
    </font>
    <font>
      <sz val="11"/>
      <color theme="1"/>
      <name val="Arial"/>
      <family val="2"/>
    </font>
    <font>
      <sz val="10"/>
      <color theme="1"/>
      <name val="Arial"/>
      <family val="2"/>
    </font>
    <font>
      <b/>
      <sz val="10"/>
      <color theme="1"/>
      <name val="Arial"/>
      <family val="2"/>
    </font>
    <font>
      <sz val="10"/>
      <name val="Arial"/>
      <family val="2"/>
    </font>
    <font>
      <b/>
      <sz val="11"/>
      <color theme="1"/>
      <name val="Calibri"/>
      <family val="2"/>
      <scheme val="minor"/>
    </font>
    <font>
      <u/>
      <sz val="11"/>
      <color theme="10"/>
      <name val="Calibri"/>
      <family val="2"/>
      <scheme val="minor"/>
    </font>
    <font>
      <sz val="10"/>
      <color theme="1"/>
      <name val="Calibri"/>
      <family val="2"/>
      <scheme val="minor"/>
    </font>
    <font>
      <b/>
      <sz val="9"/>
      <color theme="1"/>
      <name val="Arial"/>
      <family val="2"/>
    </font>
    <font>
      <u/>
      <sz val="11"/>
      <color theme="10"/>
      <name val="Calibri"/>
      <family val="2"/>
    </font>
    <font>
      <sz val="8"/>
      <color theme="1"/>
      <name val="Arial"/>
      <family val="2"/>
    </font>
    <font>
      <b/>
      <sz val="8"/>
      <color theme="1"/>
      <name val="Arial"/>
      <family val="2"/>
    </font>
    <font>
      <b/>
      <u/>
      <sz val="9"/>
      <color theme="1"/>
      <name val="Arial"/>
      <family val="2"/>
    </font>
    <font>
      <sz val="8"/>
      <color rgb="FF000000"/>
      <name val="Arial"/>
      <family val="2"/>
    </font>
    <font>
      <sz val="8"/>
      <color theme="1"/>
      <name val="Calibri"/>
      <family val="2"/>
      <scheme val="minor"/>
    </font>
    <font>
      <b/>
      <sz val="8"/>
      <color rgb="FF000000"/>
      <name val="Arial"/>
      <family val="2"/>
    </font>
    <font>
      <b/>
      <sz val="8"/>
      <color theme="1"/>
      <name val="Calibri"/>
      <family val="2"/>
      <scheme val="minor"/>
    </font>
    <font>
      <b/>
      <sz val="10"/>
      <color theme="1"/>
      <name val="Calibri"/>
      <family val="2"/>
      <scheme val="minor"/>
    </font>
    <font>
      <sz val="10"/>
      <color theme="1"/>
      <name val="Zurich BT"/>
      <family val="2"/>
    </font>
    <font>
      <sz val="10"/>
      <color rgb="FF000000"/>
      <name val="Arial"/>
      <family val="2"/>
    </font>
    <font>
      <b/>
      <sz val="10"/>
      <color rgb="FFFF0000"/>
      <name val="Arial"/>
      <family val="2"/>
    </font>
    <font>
      <b/>
      <sz val="10"/>
      <name val="Arial"/>
      <family val="2"/>
    </font>
    <font>
      <sz val="10"/>
      <name val="Zurich BT"/>
    </font>
    <font>
      <sz val="12"/>
      <color theme="1"/>
      <name val="Calibri"/>
      <family val="2"/>
      <scheme val="minor"/>
    </font>
    <font>
      <sz val="8"/>
      <name val="Calibri"/>
      <family val="2"/>
      <scheme val="minor"/>
    </font>
    <font>
      <b/>
      <sz val="12"/>
      <color theme="1"/>
      <name val="Calibri"/>
      <family val="2"/>
      <scheme val="minor"/>
    </font>
    <font>
      <b/>
      <sz val="10"/>
      <color rgb="FF000000"/>
      <name val="Arial"/>
      <family val="2"/>
    </font>
    <font>
      <b/>
      <sz val="12"/>
      <color theme="1"/>
      <name val="Arial"/>
      <family val="2"/>
    </font>
    <font>
      <sz val="12"/>
      <color theme="1"/>
      <name val="Arial"/>
      <family val="2"/>
    </font>
    <font>
      <b/>
      <sz val="11"/>
      <color theme="1"/>
      <name val="Arial"/>
      <family val="2"/>
    </font>
    <font>
      <sz val="10"/>
      <color rgb="FFFF0000"/>
      <name val="Arial"/>
      <family val="2"/>
    </font>
  </fonts>
  <fills count="7">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2" tint="-9.9978637043366805E-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theme="0" tint="-0.499984740745262"/>
      </bottom>
      <diagonal/>
    </border>
    <border>
      <left/>
      <right style="thin">
        <color indexed="64"/>
      </right>
      <top style="thin">
        <color indexed="64"/>
      </top>
      <bottom style="thin">
        <color theme="0" tint="-0.499984740745262"/>
      </bottom>
      <diagonal/>
    </border>
    <border>
      <left style="thin">
        <color theme="0" tint="-0.499984740745262"/>
      </left>
      <right style="thin">
        <color theme="0" tint="-0.499984740745262"/>
      </right>
      <top style="thin">
        <color indexed="64"/>
      </top>
      <bottom/>
      <diagonal/>
    </border>
    <border>
      <left style="thin">
        <color theme="0" tint="-0.499984740745262"/>
      </left>
      <right style="thin">
        <color theme="0" tint="-0.499984740745262"/>
      </right>
      <top/>
      <bottom style="thin">
        <color indexed="64"/>
      </bottom>
      <diagonal/>
    </border>
    <border>
      <left style="thin">
        <color indexed="64"/>
      </left>
      <right style="thin">
        <color theme="0" tint="-0.499984740745262"/>
      </right>
      <top style="thin">
        <color indexed="64"/>
      </top>
      <bottom/>
      <diagonal/>
    </border>
    <border>
      <left style="thin">
        <color indexed="64"/>
      </left>
      <right style="thin">
        <color theme="0" tint="-0.499984740745262"/>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s>
  <cellStyleXfs count="23">
    <xf numFmtId="0" fontId="0" fillId="0" borderId="0"/>
    <xf numFmtId="9" fontId="1" fillId="0" borderId="0" applyFont="0" applyFill="0" applyBorder="0" applyAlignment="0" applyProtection="0"/>
    <xf numFmtId="0" fontId="2" fillId="0" borderId="0"/>
    <xf numFmtId="0" fontId="7" fillId="0" borderId="0" applyNumberFormat="0" applyFill="0" applyBorder="0" applyAlignment="0" applyProtection="0"/>
    <xf numFmtId="0" fontId="10" fillId="0" borderId="0" applyNumberFormat="0" applyFill="0" applyBorder="0" applyAlignment="0" applyProtection="0">
      <alignment vertical="top"/>
      <protection locked="0"/>
    </xf>
    <xf numFmtId="165" fontId="1" fillId="0" borderId="0" applyFont="0" applyFill="0" applyBorder="0" applyAlignment="0" applyProtection="0"/>
    <xf numFmtId="0" fontId="19" fillId="0" borderId="0"/>
    <xf numFmtId="164" fontId="1" fillId="0" borderId="0" applyFont="0" applyFill="0" applyBorder="0" applyAlignment="0" applyProtection="0"/>
    <xf numFmtId="0" fontId="5" fillId="0" borderId="0"/>
    <xf numFmtId="0" fontId="2" fillId="0" borderId="0"/>
    <xf numFmtId="0" fontId="23" fillId="0" borderId="0"/>
    <xf numFmtId="9" fontId="23" fillId="0" borderId="0" applyFont="0" applyFill="0" applyBorder="0" applyAlignment="0" applyProtection="0"/>
    <xf numFmtId="43" fontId="2" fillId="0" borderId="0" applyFont="0" applyFill="0" applyBorder="0" applyAlignment="0" applyProtection="0"/>
    <xf numFmtId="169" fontId="23" fillId="0" borderId="0" applyFont="0" applyFill="0" applyBorder="0" applyAlignment="0" applyProtection="0"/>
    <xf numFmtId="170" fontId="23" fillId="0" borderId="0" applyFont="0" applyFill="0" applyBorder="0" applyAlignment="0" applyProtection="0"/>
    <xf numFmtId="170" fontId="23" fillId="0" borderId="0" applyFont="0" applyFill="0" applyBorder="0" applyAlignment="0" applyProtection="0"/>
    <xf numFmtId="0" fontId="5" fillId="0" borderId="0"/>
    <xf numFmtId="0" fontId="2" fillId="0" borderId="0"/>
    <xf numFmtId="0" fontId="23" fillId="0" borderId="0"/>
    <xf numFmtId="9"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cellStyleXfs>
  <cellXfs count="175">
    <xf numFmtId="0" fontId="0" fillId="0" borderId="0" xfId="0"/>
    <xf numFmtId="167" fontId="11" fillId="3" borderId="3" xfId="2" applyNumberFormat="1" applyFont="1" applyFill="1" applyBorder="1" applyAlignment="1" applyProtection="1">
      <alignment vertical="center"/>
      <protection locked="0" hidden="1"/>
    </xf>
    <xf numFmtId="167" fontId="11" fillId="0" borderId="1" xfId="2" applyNumberFormat="1" applyFont="1" applyBorder="1" applyAlignment="1">
      <alignment vertical="center"/>
    </xf>
    <xf numFmtId="167" fontId="12" fillId="5" borderId="1" xfId="2" applyNumberFormat="1" applyFont="1" applyFill="1" applyBorder="1" applyAlignment="1">
      <alignment vertical="center"/>
    </xf>
    <xf numFmtId="0" fontId="11" fillId="5" borderId="1" xfId="0" applyFont="1" applyFill="1" applyBorder="1" applyAlignment="1">
      <alignment horizontal="center" vertical="center" wrapText="1"/>
    </xf>
    <xf numFmtId="167" fontId="11" fillId="3" borderId="3" xfId="2" applyNumberFormat="1" applyFont="1" applyFill="1" applyBorder="1" applyAlignment="1" applyProtection="1">
      <alignment horizontal="center" vertical="center"/>
      <protection locked="0" hidden="1"/>
    </xf>
    <xf numFmtId="167" fontId="11" fillId="0" borderId="1" xfId="2" applyNumberFormat="1" applyFont="1" applyBorder="1" applyAlignment="1">
      <alignment horizontal="center" vertical="center"/>
    </xf>
    <xf numFmtId="167" fontId="12" fillId="5" borderId="1" xfId="2" applyNumberFormat="1" applyFont="1" applyFill="1" applyBorder="1" applyAlignment="1">
      <alignment horizontal="center" vertical="center"/>
    </xf>
    <xf numFmtId="0" fontId="6" fillId="0" borderId="0" xfId="0" applyFont="1"/>
    <xf numFmtId="0" fontId="11" fillId="5" borderId="3"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0" fillId="0" borderId="0" xfId="0" applyAlignment="1">
      <alignment vertical="center"/>
    </xf>
    <xf numFmtId="0" fontId="6" fillId="2" borderId="1" xfId="0" applyFont="1" applyFill="1" applyBorder="1" applyAlignment="1">
      <alignment horizontal="center"/>
    </xf>
    <xf numFmtId="9" fontId="0" fillId="0" borderId="1" xfId="0" applyNumberFormat="1" applyBorder="1" applyAlignment="1">
      <alignment horizontal="center"/>
    </xf>
    <xf numFmtId="168" fontId="14" fillId="0" borderId="1" xfId="0" applyNumberFormat="1" applyFont="1" applyBorder="1" applyAlignment="1">
      <alignment horizontal="right" vertical="center" wrapText="1"/>
    </xf>
    <xf numFmtId="0" fontId="15" fillId="0" borderId="0" xfId="0" applyFont="1"/>
    <xf numFmtId="168" fontId="16" fillId="0" borderId="1" xfId="0" applyNumberFormat="1" applyFont="1" applyBorder="1" applyAlignment="1">
      <alignment horizontal="right" vertical="center" wrapText="1"/>
    </xf>
    <xf numFmtId="0" fontId="17" fillId="0" borderId="0" xfId="0" applyFont="1"/>
    <xf numFmtId="0" fontId="8" fillId="0" borderId="0" xfId="0" applyFont="1" applyAlignment="1">
      <alignment vertical="center"/>
    </xf>
    <xf numFmtId="0" fontId="8" fillId="0" borderId="0" xfId="0" applyFont="1"/>
    <xf numFmtId="167" fontId="12" fillId="2" borderId="4" xfId="0" applyNumberFormat="1" applyFont="1" applyFill="1" applyBorder="1" applyAlignment="1">
      <alignment horizontal="center" vertical="center" wrapText="1"/>
    </xf>
    <xf numFmtId="0" fontId="6" fillId="2" borderId="0" xfId="0" applyFont="1" applyFill="1" applyAlignment="1">
      <alignment horizontal="center"/>
    </xf>
    <xf numFmtId="9" fontId="0" fillId="0" borderId="0" xfId="0" applyNumberFormat="1" applyAlignment="1">
      <alignment horizontal="center"/>
    </xf>
    <xf numFmtId="0" fontId="9" fillId="2" borderId="18" xfId="2" applyFont="1" applyFill="1" applyBorder="1" applyAlignment="1">
      <alignment horizontal="center" vertical="center" wrapText="1"/>
    </xf>
    <xf numFmtId="0" fontId="9" fillId="2" borderId="19" xfId="2" applyFont="1" applyFill="1" applyBorder="1" applyAlignment="1">
      <alignment horizontal="center" vertical="center" wrapText="1"/>
    </xf>
    <xf numFmtId="0" fontId="12" fillId="2" borderId="4" xfId="0" applyFont="1" applyFill="1" applyBorder="1" applyAlignment="1">
      <alignment horizontal="center" vertical="center" wrapText="1"/>
    </xf>
    <xf numFmtId="167" fontId="11" fillId="5" borderId="3" xfId="0" applyNumberFormat="1" applyFont="1" applyFill="1" applyBorder="1" applyAlignment="1">
      <alignment horizontal="center" vertical="center" wrapText="1"/>
    </xf>
    <xf numFmtId="0" fontId="3" fillId="0" borderId="0" xfId="0" applyFont="1" applyProtection="1">
      <protection locked="0" hidden="1"/>
    </xf>
    <xf numFmtId="0" fontId="3" fillId="3" borderId="1" xfId="0" applyFont="1" applyFill="1" applyBorder="1" applyAlignment="1" applyProtection="1">
      <alignment vertical="center"/>
      <protection locked="0" hidden="1"/>
    </xf>
    <xf numFmtId="0" fontId="7" fillId="3" borderId="1" xfId="3" applyFill="1" applyBorder="1" applyAlignment="1" applyProtection="1">
      <alignment vertical="center"/>
      <protection locked="0" hidden="1"/>
    </xf>
    <xf numFmtId="0" fontId="3" fillId="0" borderId="0" xfId="0" applyFont="1"/>
    <xf numFmtId="0" fontId="3" fillId="0" borderId="0" xfId="0" applyFont="1" applyAlignment="1">
      <alignment vertical="center"/>
    </xf>
    <xf numFmtId="0" fontId="9"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vertical="center"/>
    </xf>
    <xf numFmtId="0" fontId="20" fillId="0" borderId="1" xfId="0" applyFont="1" applyBorder="1" applyAlignment="1">
      <alignment vertical="center" wrapText="1"/>
    </xf>
    <xf numFmtId="0" fontId="3" fillId="0" borderId="1" xfId="0" applyFont="1" applyBorder="1" applyAlignment="1">
      <alignment horizontal="left" vertical="center"/>
    </xf>
    <xf numFmtId="166" fontId="22" fillId="0" borderId="0" xfId="0" applyNumberFormat="1" applyFont="1" applyAlignment="1">
      <alignment horizontal="center" vertical="center" wrapText="1"/>
    </xf>
    <xf numFmtId="166" fontId="22" fillId="0" borderId="1" xfId="0" applyNumberFormat="1" applyFont="1" applyBorder="1" applyAlignment="1">
      <alignment horizontal="center" vertical="center" wrapText="1"/>
    </xf>
    <xf numFmtId="0" fontId="22" fillId="0" borderId="0" xfId="0" applyFont="1" applyAlignment="1">
      <alignment horizontal="center" vertical="center"/>
    </xf>
    <xf numFmtId="0" fontId="20" fillId="0" borderId="0" xfId="0" applyFont="1" applyAlignment="1">
      <alignment horizontal="center" vertical="center"/>
    </xf>
    <xf numFmtId="0" fontId="8" fillId="0" borderId="0" xfId="0" applyFont="1" applyAlignment="1">
      <alignment horizontal="left" vertical="center"/>
    </xf>
    <xf numFmtId="0" fontId="20" fillId="0" borderId="0" xfId="0" applyFont="1" applyAlignment="1">
      <alignment horizontal="center" vertical="center" wrapText="1"/>
    </xf>
    <xf numFmtId="168" fontId="4" fillId="2" borderId="1" xfId="0" applyNumberFormat="1" applyFont="1" applyFill="1" applyBorder="1" applyAlignment="1">
      <alignment horizontal="right" vertical="center" wrapText="1"/>
    </xf>
    <xf numFmtId="0" fontId="3" fillId="0" borderId="1" xfId="0" applyFont="1" applyBorder="1" applyAlignment="1">
      <alignment horizontal="left" vertical="center" wrapText="1"/>
    </xf>
    <xf numFmtId="0" fontId="22"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168" fontId="4" fillId="2" borderId="1" xfId="0" applyNumberFormat="1" applyFont="1" applyFill="1" applyBorder="1" applyAlignment="1">
      <alignment vertical="center"/>
    </xf>
    <xf numFmtId="0" fontId="4" fillId="2" borderId="1" xfId="0" applyFont="1" applyFill="1" applyBorder="1" applyAlignment="1">
      <alignment vertical="center"/>
    </xf>
    <xf numFmtId="171" fontId="4" fillId="2" borderId="1" xfId="0" applyNumberFormat="1" applyFont="1" applyFill="1" applyBorder="1" applyAlignment="1">
      <alignment horizontal="center" vertical="center"/>
    </xf>
    <xf numFmtId="173" fontId="3" fillId="0" borderId="0" xfId="22" applyNumberFormat="1" applyFont="1"/>
    <xf numFmtId="173" fontId="3" fillId="0" borderId="0" xfId="22" applyNumberFormat="1" applyFont="1" applyAlignment="1">
      <alignment vertical="center"/>
    </xf>
    <xf numFmtId="173" fontId="8" fillId="0" borderId="0" xfId="22" applyNumberFormat="1" applyFont="1"/>
    <xf numFmtId="173" fontId="8" fillId="0" borderId="0" xfId="22" applyNumberFormat="1" applyFont="1" applyAlignment="1">
      <alignment horizontal="left" vertical="center"/>
    </xf>
    <xf numFmtId="174" fontId="3" fillId="0" borderId="0" xfId="22" applyNumberFormat="1" applyFont="1"/>
    <xf numFmtId="174" fontId="12" fillId="0" borderId="0" xfId="22" applyNumberFormat="1" applyFont="1" applyAlignment="1">
      <alignment vertical="center" wrapText="1"/>
    </xf>
    <xf numFmtId="174" fontId="8" fillId="0" borderId="0" xfId="22" applyNumberFormat="1" applyFont="1" applyAlignment="1">
      <alignment horizontal="left" vertical="center"/>
    </xf>
    <xf numFmtId="172" fontId="24" fillId="0" borderId="1" xfId="0" applyNumberFormat="1" applyFont="1" applyBorder="1" applyAlignment="1">
      <alignment horizontal="center" vertical="center"/>
    </xf>
    <xf numFmtId="0" fontId="24" fillId="0" borderId="1" xfId="0" applyFont="1" applyBorder="1" applyAlignment="1">
      <alignment horizontal="center" vertical="center"/>
    </xf>
    <xf numFmtId="174" fontId="3" fillId="3" borderId="1" xfId="22" applyNumberFormat="1" applyFont="1" applyFill="1" applyBorder="1" applyAlignment="1" applyProtection="1">
      <alignment horizontal="right" vertical="center"/>
      <protection locked="0" hidden="1"/>
    </xf>
    <xf numFmtId="174" fontId="3" fillId="0" borderId="1" xfId="22" applyNumberFormat="1" applyFont="1" applyBorder="1" applyAlignment="1">
      <alignment horizontal="right" vertical="center"/>
    </xf>
    <xf numFmtId="174" fontId="8" fillId="0" borderId="0" xfId="0" applyNumberFormat="1" applyFont="1" applyAlignment="1">
      <alignment horizontal="left" vertical="center"/>
    </xf>
    <xf numFmtId="174" fontId="8" fillId="0" borderId="0" xfId="22" applyNumberFormat="1" applyFont="1" applyFill="1" applyAlignment="1">
      <alignment horizontal="left" vertical="center"/>
    </xf>
    <xf numFmtId="174" fontId="18" fillId="0" borderId="0" xfId="0" applyNumberFormat="1" applyFont="1" applyAlignment="1">
      <alignment horizontal="left" vertical="center"/>
    </xf>
    <xf numFmtId="173" fontId="18" fillId="0" borderId="0" xfId="22" applyNumberFormat="1" applyFont="1" applyFill="1" applyBorder="1" applyAlignment="1">
      <alignment horizontal="left" vertical="center"/>
    </xf>
    <xf numFmtId="0" fontId="18" fillId="0" borderId="0" xfId="0" applyFont="1" applyAlignment="1">
      <alignment horizontal="left" vertical="center"/>
    </xf>
    <xf numFmtId="173" fontId="8" fillId="0" borderId="0" xfId="22" applyNumberFormat="1" applyFont="1" applyFill="1" applyAlignment="1">
      <alignment horizontal="left" vertical="center"/>
    </xf>
    <xf numFmtId="174" fontId="18" fillId="0" borderId="0" xfId="22" applyNumberFormat="1" applyFont="1" applyFill="1" applyBorder="1" applyAlignment="1">
      <alignment horizontal="left" vertical="center"/>
    </xf>
    <xf numFmtId="0" fontId="27" fillId="0" borderId="0" xfId="0" applyFont="1" applyAlignment="1">
      <alignment horizontal="center" vertical="center"/>
    </xf>
    <xf numFmtId="174" fontId="8" fillId="0" borderId="0" xfId="22" applyNumberFormat="1" applyFont="1" applyFill="1" applyBorder="1" applyAlignment="1">
      <alignment horizontal="left" vertical="center"/>
    </xf>
    <xf numFmtId="174" fontId="3" fillId="3" borderId="1" xfId="22" applyNumberFormat="1" applyFont="1" applyFill="1" applyBorder="1" applyAlignment="1">
      <alignment horizontal="right" vertical="center"/>
    </xf>
    <xf numFmtId="174" fontId="3" fillId="0" borderId="0" xfId="22" applyNumberFormat="1" applyFont="1" applyFill="1" applyBorder="1"/>
    <xf numFmtId="173" fontId="29" fillId="0" borderId="0" xfId="22" applyNumberFormat="1" applyFont="1" applyFill="1"/>
    <xf numFmtId="0" fontId="0" fillId="0" borderId="1" xfId="0" applyBorder="1" applyAlignment="1">
      <alignment horizontal="left" vertical="center" wrapText="1"/>
    </xf>
    <xf numFmtId="174" fontId="18" fillId="0" borderId="0" xfId="0" applyNumberFormat="1" applyFont="1" applyAlignment="1">
      <alignment horizontal="left" vertical="center" wrapText="1"/>
    </xf>
    <xf numFmtId="174" fontId="8" fillId="0" borderId="0" xfId="22" applyNumberFormat="1" applyFont="1" applyBorder="1" applyAlignment="1">
      <alignment horizontal="left" vertical="center"/>
    </xf>
    <xf numFmtId="0" fontId="28" fillId="0" borderId="0" xfId="0" applyFont="1"/>
    <xf numFmtId="174" fontId="28" fillId="0" borderId="0" xfId="22" applyNumberFormat="1" applyFont="1" applyFill="1" applyAlignment="1">
      <alignment vertical="center" wrapText="1"/>
    </xf>
    <xf numFmtId="0" fontId="29" fillId="0" borderId="0" xfId="0" applyFont="1"/>
    <xf numFmtId="174" fontId="28" fillId="0" borderId="0" xfId="22" applyNumberFormat="1" applyFont="1" applyFill="1"/>
    <xf numFmtId="174" fontId="3" fillId="0" borderId="0" xfId="22" applyNumberFormat="1" applyFont="1" applyFill="1"/>
    <xf numFmtId="173" fontId="3" fillId="0" borderId="0" xfId="22" applyNumberFormat="1" applyFont="1" applyFill="1"/>
    <xf numFmtId="0" fontId="6" fillId="2" borderId="20" xfId="0" applyFont="1" applyFill="1" applyBorder="1" applyAlignment="1">
      <alignment horizontal="center" vertical="center" wrapText="1"/>
    </xf>
    <xf numFmtId="0" fontId="6" fillId="2" borderId="6" xfId="0" applyFont="1" applyFill="1" applyBorder="1" applyAlignment="1">
      <alignment horizontal="center" vertical="center" wrapText="1"/>
    </xf>
    <xf numFmtId="174" fontId="2" fillId="3" borderId="1" xfId="22" applyNumberFormat="1" applyFont="1" applyFill="1" applyBorder="1" applyAlignment="1" applyProtection="1">
      <alignment horizontal="right" vertical="center"/>
      <protection locked="0" hidden="1"/>
    </xf>
    <xf numFmtId="0" fontId="6" fillId="2" borderId="1" xfId="0" applyFont="1" applyFill="1" applyBorder="1" applyAlignment="1">
      <alignment horizontal="left" vertical="center" wrapText="1"/>
    </xf>
    <xf numFmtId="0" fontId="26" fillId="2" borderId="1" xfId="0" applyFont="1" applyFill="1" applyBorder="1" applyAlignment="1">
      <alignment horizontal="center" vertical="center"/>
    </xf>
    <xf numFmtId="172" fontId="26" fillId="2" borderId="1" xfId="0" applyNumberFormat="1" applyFont="1" applyFill="1" applyBorder="1" applyAlignment="1">
      <alignment horizontal="center" vertical="center"/>
    </xf>
    <xf numFmtId="174" fontId="30" fillId="2" borderId="1" xfId="22" applyNumberFormat="1" applyFont="1" applyFill="1" applyBorder="1" applyAlignment="1" applyProtection="1">
      <alignment horizontal="right" vertical="center"/>
      <protection locked="0" hidden="1"/>
    </xf>
    <xf numFmtId="174" fontId="4" fillId="2" borderId="1" xfId="22" applyNumberFormat="1" applyFont="1" applyFill="1" applyBorder="1" applyAlignment="1">
      <alignment horizontal="right" vertical="center"/>
    </xf>
    <xf numFmtId="0" fontId="4" fillId="2" borderId="20" xfId="0" applyFont="1" applyFill="1" applyBorder="1" applyAlignment="1">
      <alignment vertical="center"/>
    </xf>
    <xf numFmtId="171" fontId="4" fillId="2" borderId="20" xfId="0" applyNumberFormat="1" applyFont="1" applyFill="1" applyBorder="1" applyAlignment="1">
      <alignment horizontal="center" vertical="center"/>
    </xf>
    <xf numFmtId="168" fontId="4" fillId="2" borderId="20" xfId="0" applyNumberFormat="1" applyFont="1" applyFill="1" applyBorder="1" applyAlignment="1">
      <alignment vertical="center"/>
    </xf>
    <xf numFmtId="168" fontId="4" fillId="2" borderId="20" xfId="0" applyNumberFormat="1" applyFont="1" applyFill="1" applyBorder="1" applyAlignment="1">
      <alignment horizontal="right" vertical="center" wrapText="1"/>
    </xf>
    <xf numFmtId="0" fontId="0" fillId="0" borderId="2" xfId="0" applyBorder="1" applyAlignment="1">
      <alignment horizontal="left" vertical="center" wrapText="1"/>
    </xf>
    <xf numFmtId="0" fontId="24" fillId="0" borderId="2" xfId="0" applyFont="1" applyBorder="1" applyAlignment="1">
      <alignment horizontal="center" vertical="center"/>
    </xf>
    <xf numFmtId="172" fontId="24" fillId="0" borderId="2" xfId="0" applyNumberFormat="1" applyFont="1" applyBorder="1" applyAlignment="1">
      <alignment horizontal="center" vertical="center"/>
    </xf>
    <xf numFmtId="174" fontId="2" fillId="3" borderId="2" xfId="22" applyNumberFormat="1" applyFont="1" applyFill="1" applyBorder="1" applyAlignment="1" applyProtection="1">
      <alignment horizontal="right" vertical="center"/>
      <protection locked="0" hidden="1"/>
    </xf>
    <xf numFmtId="174" fontId="3" fillId="3" borderId="2" xfId="22" applyNumberFormat="1" applyFont="1" applyFill="1" applyBorder="1" applyAlignment="1">
      <alignment horizontal="right" vertical="center"/>
    </xf>
    <xf numFmtId="174" fontId="3" fillId="0" borderId="2" xfId="22" applyNumberFormat="1" applyFont="1" applyBorder="1" applyAlignment="1">
      <alignment horizontal="right" vertical="center"/>
    </xf>
    <xf numFmtId="0" fontId="26" fillId="6" borderId="2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4" fillId="2" borderId="20" xfId="2" applyFont="1" applyFill="1" applyBorder="1" applyAlignment="1">
      <alignment horizontal="center" vertical="center" wrapText="1"/>
    </xf>
    <xf numFmtId="0" fontId="4" fillId="2" borderId="2" xfId="2"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3" xfId="0" applyFont="1" applyBorder="1" applyAlignment="1">
      <alignment horizontal="left" vertical="center" wrapText="1"/>
    </xf>
    <xf numFmtId="0" fontId="4" fillId="0" borderId="4" xfId="0" applyFont="1" applyBorder="1" applyAlignment="1">
      <alignment horizontal="left" vertical="center"/>
    </xf>
    <xf numFmtId="0" fontId="4" fillId="0" borderId="5" xfId="0" applyFont="1" applyBorder="1" applyAlignment="1">
      <alignment horizontal="left" vertical="center"/>
    </xf>
    <xf numFmtId="0" fontId="4" fillId="0" borderId="3" xfId="0" applyFont="1" applyBorder="1" applyAlignment="1">
      <alignment horizontal="left" vertical="center"/>
    </xf>
    <xf numFmtId="0" fontId="4" fillId="2" borderId="4" xfId="0" applyFont="1" applyFill="1" applyBorder="1" applyAlignment="1">
      <alignment horizontal="center" vertical="center"/>
    </xf>
    <xf numFmtId="0" fontId="4" fillId="2" borderId="3" xfId="0" applyFont="1" applyFill="1" applyBorder="1" applyAlignment="1">
      <alignment horizontal="center" vertical="center"/>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3" xfId="0" applyFont="1" applyFill="1" applyBorder="1" applyAlignment="1">
      <alignment horizontal="center" vertical="center" wrapText="1"/>
    </xf>
    <xf numFmtId="174" fontId="26" fillId="0" borderId="0" xfId="0" applyNumberFormat="1" applyFont="1" applyAlignment="1">
      <alignment horizontal="center" vertical="center" wrapText="1"/>
    </xf>
    <xf numFmtId="0" fontId="4" fillId="2" borderId="22" xfId="0" applyFont="1" applyFill="1" applyBorder="1" applyAlignment="1">
      <alignment horizontal="center" vertical="center"/>
    </xf>
    <xf numFmtId="0" fontId="6" fillId="0" borderId="10" xfId="0" applyFont="1" applyBorder="1" applyAlignment="1">
      <alignment horizontal="center" vertical="center"/>
    </xf>
    <xf numFmtId="0" fontId="4" fillId="0" borderId="0" xfId="0" applyFont="1" applyAlignment="1">
      <alignment horizontal="center" wrapText="1"/>
    </xf>
    <xf numFmtId="0" fontId="26" fillId="2" borderId="4" xfId="0" applyFont="1" applyFill="1" applyBorder="1" applyAlignment="1">
      <alignment horizontal="center" vertical="center" wrapText="1"/>
    </xf>
    <xf numFmtId="0" fontId="26" fillId="2" borderId="5" xfId="0" applyFont="1" applyFill="1" applyBorder="1" applyAlignment="1">
      <alignment horizontal="center" vertical="center" wrapText="1"/>
    </xf>
    <xf numFmtId="0" fontId="26" fillId="2" borderId="3" xfId="0" applyFont="1" applyFill="1" applyBorder="1" applyAlignment="1">
      <alignment horizontal="center" vertical="center" wrapText="1"/>
    </xf>
    <xf numFmtId="0" fontId="4" fillId="2" borderId="1" xfId="2" applyFont="1" applyFill="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4" fillId="2" borderId="1" xfId="0" applyFont="1" applyFill="1" applyBorder="1" applyAlignment="1">
      <alignment horizontal="center" vertical="center" wrapText="1"/>
    </xf>
    <xf numFmtId="14" fontId="20" fillId="3" borderId="1" xfId="0" applyNumberFormat="1" applyFont="1" applyFill="1" applyBorder="1" applyAlignment="1" applyProtection="1">
      <alignment horizontal="center" vertical="center" wrapText="1"/>
      <protection locked="0" hidden="1"/>
    </xf>
    <xf numFmtId="1" fontId="20" fillId="3" borderId="1" xfId="0" applyNumberFormat="1" applyFont="1" applyFill="1" applyBorder="1" applyAlignment="1" applyProtection="1">
      <alignment horizontal="center" vertical="center" wrapText="1"/>
      <protection locked="0" hidden="1"/>
    </xf>
    <xf numFmtId="3" fontId="20" fillId="3" borderId="4" xfId="0" applyNumberFormat="1" applyFont="1" applyFill="1" applyBorder="1" applyAlignment="1" applyProtection="1">
      <alignment horizontal="center" vertical="center" wrapText="1"/>
      <protection locked="0" hidden="1"/>
    </xf>
    <xf numFmtId="3" fontId="20" fillId="3" borderId="3" xfId="0" applyNumberFormat="1" applyFont="1" applyFill="1" applyBorder="1" applyAlignment="1" applyProtection="1">
      <alignment horizontal="center" vertical="center" wrapText="1"/>
      <protection locked="0" hidden="1"/>
    </xf>
    <xf numFmtId="14" fontId="20" fillId="3" borderId="4" xfId="0" applyNumberFormat="1" applyFont="1" applyFill="1" applyBorder="1" applyAlignment="1" applyProtection="1">
      <alignment horizontal="center" vertical="center" wrapText="1"/>
      <protection locked="0" hidden="1"/>
    </xf>
    <xf numFmtId="14" fontId="20" fillId="3" borderId="3" xfId="0" applyNumberFormat="1" applyFont="1" applyFill="1" applyBorder="1" applyAlignment="1" applyProtection="1">
      <alignment horizontal="center" vertical="center" wrapText="1"/>
      <protection locked="0" hidden="1"/>
    </xf>
    <xf numFmtId="0" fontId="6" fillId="0" borderId="5" xfId="0" applyFont="1" applyBorder="1" applyAlignment="1">
      <alignment horizontal="center" vertical="center"/>
    </xf>
    <xf numFmtId="0" fontId="4" fillId="2" borderId="4" xfId="0" applyFont="1" applyFill="1" applyBorder="1" applyAlignment="1">
      <alignment horizontal="center" vertical="center" wrapText="1"/>
    </xf>
    <xf numFmtId="0" fontId="6" fillId="0" borderId="5" xfId="0" applyFont="1" applyBorder="1" applyAlignment="1">
      <alignment horizontal="center" vertical="center" wrapText="1"/>
    </xf>
    <xf numFmtId="0" fontId="4" fillId="2" borderId="1" xfId="0" applyFont="1" applyFill="1" applyBorder="1" applyAlignment="1">
      <alignment horizontal="center" vertical="center"/>
    </xf>
    <xf numFmtId="0" fontId="5" fillId="0" borderId="1" xfId="0" applyFont="1" applyBorder="1" applyAlignment="1">
      <alignment horizontal="left" vertical="center" wrapText="1"/>
    </xf>
    <xf numFmtId="0" fontId="22" fillId="0" borderId="1" xfId="0" applyFont="1" applyBorder="1" applyAlignment="1">
      <alignment horizontal="center" vertical="center"/>
    </xf>
    <xf numFmtId="9" fontId="5" fillId="3" borderId="1" xfId="1" applyFont="1" applyFill="1" applyBorder="1" applyAlignment="1" applyProtection="1">
      <alignment horizontal="center" vertical="center"/>
      <protection locked="0" hidden="1"/>
    </xf>
    <xf numFmtId="0" fontId="6" fillId="2" borderId="20"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0" fillId="0" borderId="6" xfId="0" applyBorder="1" applyAlignment="1">
      <alignment horizontal="center" vertical="center" wrapText="1"/>
    </xf>
    <xf numFmtId="0" fontId="18" fillId="4" borderId="1" xfId="0" applyFont="1" applyFill="1" applyBorder="1" applyAlignment="1">
      <alignment horizontal="center" vertical="center" wrapText="1"/>
    </xf>
    <xf numFmtId="0" fontId="18" fillId="4" borderId="1" xfId="0" applyFont="1" applyFill="1" applyBorder="1" applyAlignment="1">
      <alignment horizontal="center" vertical="center"/>
    </xf>
    <xf numFmtId="0" fontId="9" fillId="2" borderId="16" xfId="2" applyFont="1" applyFill="1" applyBorder="1" applyAlignment="1">
      <alignment horizontal="center" vertical="center" wrapText="1"/>
    </xf>
    <xf numFmtId="0" fontId="9" fillId="2" borderId="17" xfId="2" applyFont="1" applyFill="1" applyBorder="1" applyAlignment="1">
      <alignment horizontal="center" vertical="center" wrapText="1"/>
    </xf>
    <xf numFmtId="0" fontId="9" fillId="2" borderId="14" xfId="2" applyFont="1" applyFill="1" applyBorder="1" applyAlignment="1">
      <alignment horizontal="center" vertical="center" wrapText="1"/>
    </xf>
    <xf numFmtId="0" fontId="9" fillId="2" borderId="15" xfId="2"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3" xfId="0" applyFont="1" applyBorder="1" applyAlignment="1">
      <alignment horizontal="center" vertical="center"/>
    </xf>
    <xf numFmtId="0" fontId="11" fillId="5" borderId="4"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9" fillId="2" borderId="1"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9" fillId="2" borderId="0" xfId="2" applyFont="1" applyFill="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6" xfId="2" applyFont="1" applyFill="1" applyBorder="1" applyAlignment="1">
      <alignment horizontal="center" vertical="center" wrapText="1"/>
    </xf>
    <xf numFmtId="0" fontId="9" fillId="2" borderId="2" xfId="2" applyFont="1" applyFill="1" applyBorder="1" applyAlignment="1">
      <alignment horizontal="center" vertical="center" wrapText="1"/>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2" fillId="2" borderId="1" xfId="0" applyFont="1" applyFill="1" applyBorder="1" applyAlignment="1">
      <alignment horizontal="center" vertical="center" wrapText="1"/>
    </xf>
    <xf numFmtId="167" fontId="12" fillId="2" borderId="4" xfId="0" applyNumberFormat="1" applyFont="1" applyFill="1" applyBorder="1" applyAlignment="1">
      <alignment horizontal="center" vertical="center" wrapText="1"/>
    </xf>
    <xf numFmtId="167" fontId="12" fillId="2" borderId="3" xfId="0" applyNumberFormat="1" applyFont="1" applyFill="1" applyBorder="1" applyAlignment="1">
      <alignment horizontal="center" vertical="center" wrapText="1"/>
    </xf>
    <xf numFmtId="0" fontId="31" fillId="0" borderId="1" xfId="0" applyFont="1" applyBorder="1" applyAlignment="1">
      <alignment horizontal="left" vertical="center" wrapText="1"/>
    </xf>
    <xf numFmtId="0" fontId="3" fillId="0" borderId="1" xfId="0" applyFont="1" applyBorder="1" applyAlignment="1">
      <alignment horizontal="center"/>
    </xf>
  </cellXfs>
  <cellStyles count="23">
    <cellStyle name="Hipervínculo" xfId="3" builtinId="8"/>
    <cellStyle name="Hipervínculo 2" xfId="4" xr:uid="{00000000-0005-0000-0000-000001000000}"/>
    <cellStyle name="Millares [0] 2" xfId="20" xr:uid="{00000000-0005-0000-0000-000002000000}"/>
    <cellStyle name="Millares 2" xfId="12" xr:uid="{00000000-0005-0000-0000-000003000000}"/>
    <cellStyle name="Millares 5" xfId="13" xr:uid="{00000000-0005-0000-0000-000004000000}"/>
    <cellStyle name="Moneda" xfId="22" builtinId="4"/>
    <cellStyle name="Moneda [0] 2" xfId="21" xr:uid="{00000000-0005-0000-0000-000007000000}"/>
    <cellStyle name="Moneda 2" xfId="7" xr:uid="{00000000-0005-0000-0000-000008000000}"/>
    <cellStyle name="Moneda 3" xfId="5" xr:uid="{00000000-0005-0000-0000-000009000000}"/>
    <cellStyle name="Moneda 4" xfId="14" xr:uid="{00000000-0005-0000-0000-00000A000000}"/>
    <cellStyle name="Moneda 5" xfId="15" xr:uid="{00000000-0005-0000-0000-00000B000000}"/>
    <cellStyle name="Normal" xfId="0" builtinId="0"/>
    <cellStyle name="Normal 2" xfId="9" xr:uid="{00000000-0005-0000-0000-00000D000000}"/>
    <cellStyle name="Normal 2 2" xfId="6" xr:uid="{00000000-0005-0000-0000-00000E000000}"/>
    <cellStyle name="Normal 2 2 2" xfId="16" xr:uid="{00000000-0005-0000-0000-00000F000000}"/>
    <cellStyle name="Normal 2 3" xfId="17" xr:uid="{00000000-0005-0000-0000-000010000000}"/>
    <cellStyle name="Normal 28" xfId="2" xr:uid="{00000000-0005-0000-0000-000011000000}"/>
    <cellStyle name="Normal 3" xfId="8" xr:uid="{00000000-0005-0000-0000-000012000000}"/>
    <cellStyle name="Normal 3 2" xfId="18" xr:uid="{00000000-0005-0000-0000-000013000000}"/>
    <cellStyle name="Normal 4" xfId="10" xr:uid="{00000000-0005-0000-0000-000014000000}"/>
    <cellStyle name="Porcentaje" xfId="1" builtinId="5"/>
    <cellStyle name="Porcentual 2" xfId="19" xr:uid="{00000000-0005-0000-0000-000016000000}"/>
    <cellStyle name="Porcentual 5" xfId="11" xr:uid="{00000000-0005-0000-0000-000017000000}"/>
  </cellStyles>
  <dxfs count="0"/>
  <tableStyles count="0" defaultTableStyle="TableStyleMedium2" defaultPivotStyle="PivotStyleLight16"/>
  <colors>
    <mruColors>
      <color rgb="FFFFFFCC"/>
      <color rgb="FFED97A9"/>
      <color rgb="FFFFB3B3"/>
      <color rgb="FFEF5357"/>
      <color rgb="FFFAA9A0"/>
      <color rgb="FFFF5D5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240847</xdr:colOff>
      <xdr:row>1</xdr:row>
      <xdr:rowOff>95250</xdr:rowOff>
    </xdr:from>
    <xdr:to>
      <xdr:col>1</xdr:col>
      <xdr:colOff>740228</xdr:colOff>
      <xdr:row>1</xdr:row>
      <xdr:rowOff>667024</xdr:rowOff>
    </xdr:to>
    <xdr:pic>
      <xdr:nvPicPr>
        <xdr:cNvPr id="2" name="45 Imagen" descr="LOGO-ICBF">
          <a:extLst>
            <a:ext uri="{FF2B5EF4-FFF2-40B4-BE49-F238E27FC236}">
              <a16:creationId xmlns:a16="http://schemas.microsoft.com/office/drawing/2014/main" id="{647A6007-9136-4E2C-ABCF-15D7E9B281B3}"/>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6097" y="161925"/>
          <a:ext cx="499381" cy="571774"/>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24B011-7064-4636-9F5B-9874284EA997}">
  <sheetPr>
    <tabColor theme="5" tint="-0.249977111117893"/>
  </sheetPr>
  <dimension ref="B1:Y293"/>
  <sheetViews>
    <sheetView showGridLines="0" tabSelected="1" zoomScale="80" zoomScaleNormal="80" zoomScaleSheetLayoutView="80" workbookViewId="0">
      <selection activeCell="D172" sqref="D172"/>
    </sheetView>
  </sheetViews>
  <sheetFormatPr baseColWidth="10" defaultColWidth="11.42578125" defaultRowHeight="0" customHeight="1" zeroHeight="1"/>
  <cols>
    <col min="1" max="1" width="1.42578125" style="30" customWidth="1"/>
    <col min="2" max="2" width="15.42578125" style="30" customWidth="1"/>
    <col min="3" max="3" width="54.28515625" style="30" customWidth="1"/>
    <col min="4" max="4" width="12.140625" style="30" customWidth="1"/>
    <col min="5" max="5" width="13.140625" style="30" customWidth="1"/>
    <col min="6" max="6" width="13.42578125" style="30" customWidth="1"/>
    <col min="7" max="7" width="16.42578125" style="30" bestFit="1" customWidth="1"/>
    <col min="8" max="8" width="13.85546875" style="30" customWidth="1"/>
    <col min="9" max="9" width="15.28515625" style="30" customWidth="1"/>
    <col min="10" max="10" width="1.28515625" style="30" customWidth="1"/>
    <col min="11" max="11" width="21.140625" style="30" customWidth="1"/>
    <col min="12" max="12" width="33.140625" style="54" customWidth="1"/>
    <col min="13" max="14" width="11.42578125" style="30"/>
    <col min="15" max="15" width="18" style="50" bestFit="1" customWidth="1"/>
    <col min="16" max="16" width="14.5703125" style="30" customWidth="1"/>
    <col min="17" max="16384" width="11.42578125" style="30"/>
  </cols>
  <sheetData>
    <row r="1" spans="2:15" ht="5.25" customHeight="1"/>
    <row r="2" spans="2:15" s="31" customFormat="1" ht="61.5" customHeight="1">
      <c r="B2" s="126" t="s">
        <v>0</v>
      </c>
      <c r="C2" s="127"/>
      <c r="D2" s="127"/>
      <c r="E2" s="127"/>
      <c r="F2" s="127"/>
      <c r="G2" s="127"/>
      <c r="H2" s="128"/>
      <c r="I2" s="32" t="s">
        <v>1</v>
      </c>
      <c r="L2" s="55"/>
      <c r="O2" s="51"/>
    </row>
    <row r="3" spans="2:15" ht="12.75" hidden="1">
      <c r="L3" s="55"/>
    </row>
    <row r="4" spans="2:15" ht="12.75" hidden="1">
      <c r="B4" s="129" t="s">
        <v>2</v>
      </c>
      <c r="C4" s="129"/>
      <c r="D4" s="129"/>
      <c r="E4" s="129"/>
      <c r="F4" s="129"/>
      <c r="G4" s="129"/>
      <c r="H4" s="129"/>
      <c r="I4" s="129"/>
      <c r="L4" s="55"/>
    </row>
    <row r="5" spans="2:15" ht="41.25" customHeight="1">
      <c r="B5" s="33" t="s">
        <v>3</v>
      </c>
      <c r="C5" s="107" t="s">
        <v>4</v>
      </c>
      <c r="D5" s="108"/>
      <c r="E5" s="108"/>
      <c r="F5" s="108"/>
      <c r="G5" s="108"/>
      <c r="H5" s="108"/>
      <c r="I5" s="109"/>
      <c r="K5" s="76"/>
      <c r="L5" s="77"/>
      <c r="M5" s="78"/>
      <c r="N5" s="78"/>
      <c r="O5" s="72"/>
    </row>
    <row r="6" spans="2:15" ht="15.75" hidden="1">
      <c r="K6" s="76"/>
      <c r="L6" s="79"/>
      <c r="M6" s="78"/>
      <c r="N6" s="78"/>
      <c r="O6" s="72"/>
    </row>
    <row r="7" spans="2:15" ht="25.5" customHeight="1">
      <c r="B7" s="34" t="s">
        <v>5</v>
      </c>
      <c r="C7" s="28"/>
      <c r="D7" s="44" t="s">
        <v>6</v>
      </c>
      <c r="E7" s="132"/>
      <c r="F7" s="133"/>
      <c r="G7" s="35" t="s">
        <v>7</v>
      </c>
      <c r="H7" s="130"/>
      <c r="I7" s="130"/>
      <c r="K7" s="76"/>
      <c r="L7" s="80"/>
      <c r="O7" s="81"/>
    </row>
    <row r="8" spans="2:15" ht="15" customHeight="1">
      <c r="B8" s="34" t="s">
        <v>8</v>
      </c>
      <c r="C8" s="28"/>
      <c r="D8" s="36" t="s">
        <v>9</v>
      </c>
      <c r="E8" s="134"/>
      <c r="F8" s="135"/>
      <c r="G8" s="35" t="s">
        <v>10</v>
      </c>
      <c r="H8" s="131"/>
      <c r="I8" s="131"/>
      <c r="L8" s="80"/>
      <c r="O8" s="81"/>
    </row>
    <row r="9" spans="2:15" ht="17.25" customHeight="1">
      <c r="B9" s="34" t="s">
        <v>11</v>
      </c>
      <c r="C9" s="29"/>
      <c r="D9" s="36" t="s">
        <v>12</v>
      </c>
      <c r="E9" s="134"/>
      <c r="F9" s="135"/>
      <c r="G9" s="35" t="s">
        <v>13</v>
      </c>
      <c r="H9" s="131"/>
      <c r="I9" s="131"/>
      <c r="K9" s="76"/>
      <c r="L9" s="79"/>
      <c r="M9" s="76"/>
      <c r="N9" s="76"/>
      <c r="O9" s="81"/>
    </row>
    <row r="10" spans="2:15" ht="15.75" hidden="1">
      <c r="H10" s="27"/>
      <c r="K10" s="76"/>
      <c r="L10" s="79"/>
      <c r="M10" s="76"/>
      <c r="N10" s="76"/>
      <c r="O10" s="81"/>
    </row>
    <row r="11" spans="2:15" ht="15.75" hidden="1">
      <c r="B11" s="139" t="s">
        <v>14</v>
      </c>
      <c r="C11" s="139"/>
      <c r="D11" s="139"/>
      <c r="E11" s="139"/>
      <c r="F11" s="139"/>
      <c r="G11" s="139"/>
      <c r="H11" s="139"/>
      <c r="I11" s="139"/>
      <c r="K11" s="76"/>
      <c r="L11" s="79"/>
      <c r="M11" s="76"/>
      <c r="N11" s="76"/>
      <c r="O11" s="81"/>
    </row>
    <row r="12" spans="2:15" ht="102" customHeight="1">
      <c r="B12" s="140" t="s">
        <v>15</v>
      </c>
      <c r="C12" s="140"/>
      <c r="D12" s="140"/>
      <c r="E12" s="140"/>
      <c r="F12" s="140"/>
      <c r="G12" s="140"/>
      <c r="H12" s="140"/>
      <c r="I12" s="140"/>
      <c r="K12" s="76"/>
      <c r="L12" s="79"/>
      <c r="M12" s="76"/>
      <c r="N12" s="76"/>
      <c r="O12" s="81"/>
    </row>
    <row r="13" spans="2:15" ht="78.75" customHeight="1">
      <c r="B13" s="140" t="s">
        <v>103</v>
      </c>
      <c r="C13" s="173"/>
      <c r="D13" s="173"/>
      <c r="E13" s="173"/>
      <c r="F13" s="173"/>
      <c r="G13" s="173"/>
      <c r="H13" s="173"/>
      <c r="I13" s="173"/>
      <c r="K13" s="76"/>
      <c r="L13" s="79"/>
      <c r="M13" s="76"/>
      <c r="N13" s="76"/>
      <c r="O13" s="81"/>
    </row>
    <row r="14" spans="2:15" ht="15.75" customHeight="1">
      <c r="L14" s="80"/>
      <c r="O14" s="81"/>
    </row>
    <row r="15" spans="2:15" ht="10.5" customHeight="1">
      <c r="B15" s="141" t="s">
        <v>104</v>
      </c>
      <c r="C15" s="141"/>
      <c r="D15" s="141"/>
      <c r="E15" s="37"/>
      <c r="F15" s="37"/>
      <c r="G15" s="45" t="s">
        <v>16</v>
      </c>
      <c r="H15" s="142">
        <v>0.19</v>
      </c>
      <c r="I15" s="142"/>
      <c r="K15" s="121"/>
      <c r="L15" s="80"/>
      <c r="O15" s="81"/>
    </row>
    <row r="16" spans="2:15" ht="30" customHeight="1">
      <c r="B16" s="101" t="s">
        <v>17</v>
      </c>
      <c r="C16" s="101"/>
      <c r="D16" s="38" t="s">
        <v>18</v>
      </c>
      <c r="E16" s="37"/>
      <c r="F16" s="37"/>
      <c r="G16" s="39"/>
      <c r="H16" s="19"/>
      <c r="I16" s="19"/>
      <c r="K16" s="121"/>
      <c r="L16" s="80"/>
      <c r="O16" s="81"/>
    </row>
    <row r="17" spans="2:25" ht="12.75" hidden="1">
      <c r="L17" s="71"/>
      <c r="N17" s="40"/>
      <c r="O17" s="81"/>
    </row>
    <row r="18" spans="2:25" s="19" customFormat="1" ht="22.5" customHeight="1">
      <c r="B18" s="125" t="s">
        <v>19</v>
      </c>
      <c r="C18" s="125" t="s">
        <v>20</v>
      </c>
      <c r="D18" s="102" t="s">
        <v>21</v>
      </c>
      <c r="E18" s="102" t="s">
        <v>22</v>
      </c>
      <c r="F18" s="102" t="s">
        <v>23</v>
      </c>
      <c r="G18" s="125" t="s">
        <v>24</v>
      </c>
      <c r="H18" s="125" t="s">
        <v>25</v>
      </c>
      <c r="I18" s="125" t="s">
        <v>26</v>
      </c>
      <c r="L18" s="71"/>
      <c r="N18" s="40"/>
      <c r="O18" s="52"/>
    </row>
    <row r="19" spans="2:25" s="19" customFormat="1" ht="31.5" customHeight="1">
      <c r="B19" s="125"/>
      <c r="C19" s="125"/>
      <c r="D19" s="103"/>
      <c r="E19" s="103"/>
      <c r="F19" s="103"/>
      <c r="G19" s="125"/>
      <c r="H19" s="125"/>
      <c r="I19" s="125"/>
      <c r="K19" s="30"/>
      <c r="L19" s="54"/>
      <c r="N19" s="40"/>
      <c r="O19" s="52"/>
    </row>
    <row r="20" spans="2:25" s="41" customFormat="1" ht="30.75" customHeight="1">
      <c r="B20" s="122" t="s">
        <v>27</v>
      </c>
      <c r="C20" s="123"/>
      <c r="D20" s="123"/>
      <c r="E20" s="123"/>
      <c r="F20" s="123"/>
      <c r="G20" s="123"/>
      <c r="H20" s="123"/>
      <c r="I20" s="124"/>
      <c r="L20" s="56"/>
      <c r="N20" s="40"/>
      <c r="O20" s="53"/>
    </row>
    <row r="21" spans="2:25" s="41" customFormat="1" ht="165" customHeight="1">
      <c r="B21" s="46" t="s">
        <v>28</v>
      </c>
      <c r="C21" s="73" t="s">
        <v>29</v>
      </c>
      <c r="D21" s="58" t="s">
        <v>30</v>
      </c>
      <c r="E21" s="57">
        <v>1</v>
      </c>
      <c r="F21" s="57">
        <v>1</v>
      </c>
      <c r="G21" s="59"/>
      <c r="H21" s="70"/>
      <c r="I21" s="60">
        <f t="shared" ref="I21:I25" si="0">+H21*E21*F21</f>
        <v>0</v>
      </c>
      <c r="L21" s="56"/>
      <c r="N21" s="40"/>
      <c r="O21" s="53"/>
    </row>
    <row r="22" spans="2:25" s="41" customFormat="1" ht="117.75" customHeight="1">
      <c r="B22" s="46" t="s">
        <v>31</v>
      </c>
      <c r="C22" s="73" t="s">
        <v>32</v>
      </c>
      <c r="D22" s="58" t="s">
        <v>30</v>
      </c>
      <c r="E22" s="57">
        <v>1</v>
      </c>
      <c r="F22" s="57">
        <v>1</v>
      </c>
      <c r="G22" s="59"/>
      <c r="H22" s="70"/>
      <c r="I22" s="60">
        <f t="shared" si="0"/>
        <v>0</v>
      </c>
      <c r="K22" s="63"/>
      <c r="L22" s="67"/>
      <c r="M22" s="65"/>
      <c r="N22" s="68"/>
      <c r="O22" s="64"/>
    </row>
    <row r="23" spans="2:25" s="41" customFormat="1" ht="164.25" customHeight="1">
      <c r="B23" s="46" t="s">
        <v>33</v>
      </c>
      <c r="C23" s="73" t="s">
        <v>34</v>
      </c>
      <c r="D23" s="58" t="s">
        <v>30</v>
      </c>
      <c r="E23" s="57">
        <v>1</v>
      </c>
      <c r="F23" s="57">
        <v>1</v>
      </c>
      <c r="G23" s="59"/>
      <c r="H23" s="70"/>
      <c r="I23" s="60">
        <f t="shared" si="0"/>
        <v>0</v>
      </c>
      <c r="K23" s="61"/>
      <c r="L23" s="69"/>
      <c r="N23" s="63"/>
      <c r="O23" s="64"/>
      <c r="P23" s="65"/>
      <c r="Q23" s="65"/>
      <c r="R23" s="65"/>
      <c r="S23" s="65"/>
      <c r="T23" s="65"/>
      <c r="U23" s="65"/>
      <c r="V23" s="65"/>
      <c r="W23" s="65"/>
      <c r="X23" s="65"/>
      <c r="Y23" s="65"/>
    </row>
    <row r="24" spans="2:25" s="41" customFormat="1" ht="162" customHeight="1">
      <c r="B24" s="46" t="s">
        <v>35</v>
      </c>
      <c r="C24" s="73" t="s">
        <v>36</v>
      </c>
      <c r="D24" s="58" t="s">
        <v>30</v>
      </c>
      <c r="E24" s="57">
        <v>1</v>
      </c>
      <c r="F24" s="57">
        <v>1</v>
      </c>
      <c r="G24" s="59"/>
      <c r="H24" s="70"/>
      <c r="I24" s="60">
        <f t="shared" si="0"/>
        <v>0</v>
      </c>
      <c r="K24" s="61"/>
      <c r="L24" s="69"/>
      <c r="N24" s="63"/>
      <c r="O24" s="64"/>
      <c r="P24" s="65"/>
      <c r="Q24" s="65"/>
      <c r="R24" s="65"/>
      <c r="S24" s="65"/>
      <c r="T24" s="65"/>
      <c r="U24" s="65"/>
      <c r="V24" s="65"/>
      <c r="W24" s="65"/>
      <c r="X24" s="65"/>
      <c r="Y24" s="65"/>
    </row>
    <row r="25" spans="2:25" s="41" customFormat="1" ht="165" customHeight="1">
      <c r="B25" s="46" t="s">
        <v>37</v>
      </c>
      <c r="C25" s="73" t="s">
        <v>38</v>
      </c>
      <c r="D25" s="58" t="s">
        <v>30</v>
      </c>
      <c r="E25" s="57">
        <v>1</v>
      </c>
      <c r="F25" s="57">
        <v>1</v>
      </c>
      <c r="G25" s="59"/>
      <c r="H25" s="70"/>
      <c r="I25" s="60">
        <f t="shared" si="0"/>
        <v>0</v>
      </c>
      <c r="K25" s="74"/>
      <c r="L25" s="62"/>
      <c r="N25" s="40"/>
      <c r="O25" s="66"/>
    </row>
    <row r="26" spans="2:25" s="41" customFormat="1" ht="31.5" customHeight="1">
      <c r="B26" s="113" t="s">
        <v>39</v>
      </c>
      <c r="C26" s="136"/>
      <c r="D26" s="48"/>
      <c r="E26" s="49">
        <f>SUM(E21:E25)</f>
        <v>5</v>
      </c>
      <c r="F26" s="49"/>
      <c r="G26" s="47"/>
      <c r="H26" s="47"/>
      <c r="I26" s="43">
        <f>SUM(I21:I25)</f>
        <v>0</v>
      </c>
      <c r="K26" s="61"/>
      <c r="L26" s="62"/>
      <c r="N26" s="40"/>
      <c r="O26" s="66"/>
    </row>
    <row r="27" spans="2:25" s="41" customFormat="1" ht="24.75" customHeight="1">
      <c r="B27" s="122" t="s">
        <v>40</v>
      </c>
      <c r="C27" s="123"/>
      <c r="D27" s="123"/>
      <c r="E27" s="123"/>
      <c r="F27" s="123"/>
      <c r="G27" s="123"/>
      <c r="H27" s="123"/>
      <c r="I27" s="124"/>
      <c r="K27" s="61"/>
      <c r="L27" s="62"/>
      <c r="N27" s="40"/>
      <c r="O27" s="66"/>
    </row>
    <row r="28" spans="2:25" s="41" customFormat="1" ht="76.5" customHeight="1">
      <c r="B28" s="46" t="s">
        <v>41</v>
      </c>
      <c r="C28" s="73" t="s">
        <v>42</v>
      </c>
      <c r="D28" s="58" t="s">
        <v>30</v>
      </c>
      <c r="E28" s="57">
        <v>1</v>
      </c>
      <c r="F28" s="57">
        <v>2</v>
      </c>
      <c r="G28" s="59"/>
      <c r="H28" s="70"/>
      <c r="I28" s="60">
        <f t="shared" ref="I28:I32" si="1">+H28*E28*F28</f>
        <v>0</v>
      </c>
      <c r="K28" s="118"/>
      <c r="L28" s="118"/>
      <c r="N28" s="40"/>
      <c r="O28" s="66"/>
    </row>
    <row r="29" spans="2:25" s="41" customFormat="1" ht="139.5" customHeight="1">
      <c r="B29" s="46" t="s">
        <v>31</v>
      </c>
      <c r="C29" s="73" t="s">
        <v>43</v>
      </c>
      <c r="D29" s="58" t="s">
        <v>30</v>
      </c>
      <c r="E29" s="57">
        <v>1</v>
      </c>
      <c r="F29" s="57">
        <v>2</v>
      </c>
      <c r="G29" s="59"/>
      <c r="H29" s="70"/>
      <c r="I29" s="60">
        <f t="shared" si="1"/>
        <v>0</v>
      </c>
      <c r="K29" s="61"/>
      <c r="L29" s="62"/>
      <c r="N29" s="40"/>
      <c r="O29" s="66"/>
    </row>
    <row r="30" spans="2:25" s="41" customFormat="1" ht="74.25" customHeight="1">
      <c r="B30" s="46" t="s">
        <v>33</v>
      </c>
      <c r="C30" s="73" t="s">
        <v>44</v>
      </c>
      <c r="D30" s="58" t="s">
        <v>30</v>
      </c>
      <c r="E30" s="57">
        <v>1</v>
      </c>
      <c r="F30" s="57">
        <v>2</v>
      </c>
      <c r="G30" s="59"/>
      <c r="H30" s="70"/>
      <c r="I30" s="60">
        <f t="shared" si="1"/>
        <v>0</v>
      </c>
      <c r="K30" s="61"/>
      <c r="L30" s="56"/>
      <c r="N30" s="40"/>
      <c r="O30" s="53"/>
    </row>
    <row r="31" spans="2:25" s="41" customFormat="1" ht="80.25" customHeight="1">
      <c r="B31" s="46" t="s">
        <v>35</v>
      </c>
      <c r="C31" s="73" t="s">
        <v>45</v>
      </c>
      <c r="D31" s="58" t="s">
        <v>30</v>
      </c>
      <c r="E31" s="57">
        <v>1</v>
      </c>
      <c r="F31" s="57">
        <v>2</v>
      </c>
      <c r="G31" s="59"/>
      <c r="H31" s="70"/>
      <c r="I31" s="60">
        <f t="shared" si="1"/>
        <v>0</v>
      </c>
      <c r="K31" s="61"/>
      <c r="L31" s="56"/>
      <c r="N31" s="40"/>
      <c r="O31" s="53"/>
    </row>
    <row r="32" spans="2:25" s="41" customFormat="1" ht="94.5" customHeight="1">
      <c r="B32" s="46" t="s">
        <v>37</v>
      </c>
      <c r="C32" s="73" t="s">
        <v>46</v>
      </c>
      <c r="D32" s="58" t="s">
        <v>30</v>
      </c>
      <c r="E32" s="57">
        <v>1</v>
      </c>
      <c r="F32" s="57">
        <v>2</v>
      </c>
      <c r="G32" s="59"/>
      <c r="H32" s="70"/>
      <c r="I32" s="60">
        <f t="shared" si="1"/>
        <v>0</v>
      </c>
      <c r="K32" s="74"/>
      <c r="L32" s="56"/>
      <c r="N32" s="40"/>
      <c r="O32" s="53"/>
    </row>
    <row r="33" spans="2:15" s="41" customFormat="1" ht="30.75" customHeight="1">
      <c r="B33" s="137" t="s">
        <v>47</v>
      </c>
      <c r="C33" s="138"/>
      <c r="D33" s="48"/>
      <c r="E33" s="49">
        <f>SUM(E28:E32)</f>
        <v>5</v>
      </c>
      <c r="F33" s="49"/>
      <c r="G33" s="47"/>
      <c r="H33" s="47"/>
      <c r="I33" s="43">
        <f>SUM(I28:I32)</f>
        <v>0</v>
      </c>
      <c r="K33" s="61"/>
      <c r="L33" s="56"/>
      <c r="N33" s="42"/>
      <c r="O33" s="53"/>
    </row>
    <row r="34" spans="2:15" s="41" customFormat="1" ht="28.5" customHeight="1">
      <c r="B34" s="122" t="s">
        <v>48</v>
      </c>
      <c r="C34" s="123"/>
      <c r="D34" s="123"/>
      <c r="E34" s="123"/>
      <c r="F34" s="123"/>
      <c r="G34" s="123"/>
      <c r="H34" s="123"/>
      <c r="I34" s="124"/>
      <c r="K34" s="61"/>
      <c r="L34" s="56"/>
      <c r="N34" s="40"/>
      <c r="O34" s="53"/>
    </row>
    <row r="35" spans="2:15" s="41" customFormat="1" ht="60.75" customHeight="1">
      <c r="B35" s="46" t="s">
        <v>31</v>
      </c>
      <c r="C35" s="73" t="s">
        <v>49</v>
      </c>
      <c r="D35" s="58" t="s">
        <v>30</v>
      </c>
      <c r="E35" s="57">
        <v>1</v>
      </c>
      <c r="F35" s="57">
        <v>1</v>
      </c>
      <c r="G35" s="59"/>
      <c r="H35" s="70"/>
      <c r="I35" s="60">
        <f>+H35*E35*F35</f>
        <v>0</v>
      </c>
      <c r="K35" s="61"/>
      <c r="L35" s="56"/>
      <c r="N35" s="40"/>
      <c r="O35" s="53"/>
    </row>
    <row r="36" spans="2:15" s="41" customFormat="1" ht="29.25" customHeight="1">
      <c r="B36" s="119" t="s">
        <v>50</v>
      </c>
      <c r="C36" s="120"/>
      <c r="D36" s="90"/>
      <c r="E36" s="91">
        <f>SUM(E35:E35)</f>
        <v>1</v>
      </c>
      <c r="F36" s="91"/>
      <c r="G36" s="92"/>
      <c r="H36" s="92"/>
      <c r="I36" s="93">
        <f>+I35</f>
        <v>0</v>
      </c>
      <c r="K36" s="61"/>
      <c r="L36" s="56"/>
      <c r="O36" s="53"/>
    </row>
    <row r="37" spans="2:15" s="41" customFormat="1" ht="26.25" customHeight="1">
      <c r="B37" s="100" t="s">
        <v>51</v>
      </c>
      <c r="C37" s="100"/>
      <c r="D37" s="100"/>
      <c r="E37" s="100"/>
      <c r="F37" s="100"/>
      <c r="G37" s="100"/>
      <c r="H37" s="100"/>
      <c r="I37" s="100"/>
      <c r="K37" s="61"/>
      <c r="L37" s="69"/>
      <c r="N37" s="40"/>
      <c r="O37" s="53"/>
    </row>
    <row r="38" spans="2:15" s="41" customFormat="1" ht="42" customHeight="1">
      <c r="B38" s="144" t="s">
        <v>52</v>
      </c>
      <c r="C38" s="94" t="s">
        <v>53</v>
      </c>
      <c r="D38" s="95" t="s">
        <v>30</v>
      </c>
      <c r="E38" s="96">
        <v>1</v>
      </c>
      <c r="F38" s="96">
        <v>1</v>
      </c>
      <c r="G38" s="97"/>
      <c r="H38" s="98"/>
      <c r="I38" s="99">
        <f t="shared" ref="I38:I87" si="2">+H38*E38*F38</f>
        <v>0</v>
      </c>
      <c r="K38" s="61"/>
      <c r="L38" s="69"/>
      <c r="N38" s="40"/>
      <c r="O38" s="53"/>
    </row>
    <row r="39" spans="2:15" s="41" customFormat="1" ht="36" customHeight="1">
      <c r="B39" s="144"/>
      <c r="C39" s="73" t="s">
        <v>54</v>
      </c>
      <c r="D39" s="58" t="s">
        <v>30</v>
      </c>
      <c r="E39" s="57">
        <v>1</v>
      </c>
      <c r="F39" s="57">
        <v>1</v>
      </c>
      <c r="G39" s="84"/>
      <c r="H39" s="70"/>
      <c r="I39" s="60">
        <f t="shared" ref="I39" si="3">+H39*E39*F39</f>
        <v>0</v>
      </c>
      <c r="K39" s="61"/>
      <c r="L39" s="56"/>
      <c r="N39" s="40"/>
      <c r="O39" s="53"/>
    </row>
    <row r="40" spans="2:15" s="41" customFormat="1" ht="42" customHeight="1">
      <c r="B40" s="144"/>
      <c r="C40" s="73" t="s">
        <v>55</v>
      </c>
      <c r="D40" s="58" t="s">
        <v>30</v>
      </c>
      <c r="E40" s="57">
        <v>1</v>
      </c>
      <c r="F40" s="57">
        <v>1</v>
      </c>
      <c r="G40" s="84"/>
      <c r="H40" s="70"/>
      <c r="I40" s="60">
        <f t="shared" ref="I40:I41" si="4">+H40*E40*F40</f>
        <v>0</v>
      </c>
      <c r="K40" s="61"/>
      <c r="L40" s="69"/>
      <c r="N40" s="40"/>
      <c r="O40" s="53"/>
    </row>
    <row r="41" spans="2:15" s="41" customFormat="1" ht="42" customHeight="1">
      <c r="B41" s="144"/>
      <c r="C41" s="73" t="s">
        <v>56</v>
      </c>
      <c r="D41" s="58" t="s">
        <v>30</v>
      </c>
      <c r="E41" s="57">
        <v>1</v>
      </c>
      <c r="F41" s="57">
        <v>1</v>
      </c>
      <c r="G41" s="84"/>
      <c r="H41" s="70"/>
      <c r="I41" s="60">
        <f t="shared" si="4"/>
        <v>0</v>
      </c>
      <c r="K41" s="61"/>
      <c r="L41" s="69"/>
      <c r="N41" s="40"/>
      <c r="O41" s="53"/>
    </row>
    <row r="42" spans="2:15" s="41" customFormat="1" ht="36" customHeight="1">
      <c r="B42" s="145"/>
      <c r="C42" s="115" t="s">
        <v>57</v>
      </c>
      <c r="D42" s="116"/>
      <c r="E42" s="116"/>
      <c r="F42" s="116"/>
      <c r="G42" s="116"/>
      <c r="H42" s="117"/>
      <c r="I42" s="89">
        <f>+AVERAGE(I38:I41)</f>
        <v>0</v>
      </c>
      <c r="K42" s="61"/>
      <c r="L42" s="56"/>
      <c r="N42" s="40"/>
      <c r="O42" s="53"/>
    </row>
    <row r="43" spans="2:15" s="41" customFormat="1" ht="36" customHeight="1">
      <c r="B43" s="143" t="s">
        <v>58</v>
      </c>
      <c r="C43" s="73" t="s">
        <v>53</v>
      </c>
      <c r="D43" s="58" t="s">
        <v>30</v>
      </c>
      <c r="E43" s="57">
        <v>1</v>
      </c>
      <c r="F43" s="57">
        <v>1</v>
      </c>
      <c r="G43" s="84"/>
      <c r="H43" s="70"/>
      <c r="I43" s="60">
        <f t="shared" si="2"/>
        <v>0</v>
      </c>
      <c r="K43" s="61"/>
      <c r="L43" s="56"/>
      <c r="N43" s="40"/>
      <c r="O43" s="53"/>
    </row>
    <row r="44" spans="2:15" s="41" customFormat="1" ht="42" customHeight="1">
      <c r="B44" s="144"/>
      <c r="C44" s="73" t="s">
        <v>54</v>
      </c>
      <c r="D44" s="58" t="s">
        <v>30</v>
      </c>
      <c r="E44" s="57">
        <v>1</v>
      </c>
      <c r="F44" s="57">
        <v>1</v>
      </c>
      <c r="G44" s="84"/>
      <c r="H44" s="70"/>
      <c r="I44" s="60">
        <f t="shared" si="2"/>
        <v>0</v>
      </c>
      <c r="K44" s="61"/>
      <c r="L44" s="69"/>
      <c r="N44" s="40"/>
      <c r="O44" s="53"/>
    </row>
    <row r="45" spans="2:15" s="41" customFormat="1" ht="42" customHeight="1">
      <c r="B45" s="144"/>
      <c r="C45" s="73" t="s">
        <v>55</v>
      </c>
      <c r="D45" s="58" t="s">
        <v>30</v>
      </c>
      <c r="E45" s="57">
        <v>1</v>
      </c>
      <c r="F45" s="57">
        <v>1</v>
      </c>
      <c r="G45" s="84"/>
      <c r="H45" s="70"/>
      <c r="I45" s="60">
        <f t="shared" si="2"/>
        <v>0</v>
      </c>
      <c r="K45" s="61"/>
      <c r="L45" s="69"/>
      <c r="N45" s="40"/>
      <c r="O45" s="53"/>
    </row>
    <row r="46" spans="2:15" s="41" customFormat="1" ht="34.5" customHeight="1">
      <c r="B46" s="144"/>
      <c r="C46" s="73" t="s">
        <v>56</v>
      </c>
      <c r="D46" s="58" t="s">
        <v>30</v>
      </c>
      <c r="E46" s="57">
        <v>1</v>
      </c>
      <c r="F46" s="57">
        <v>1</v>
      </c>
      <c r="G46" s="84"/>
      <c r="H46" s="70"/>
      <c r="I46" s="60">
        <f t="shared" si="2"/>
        <v>0</v>
      </c>
      <c r="K46" s="61"/>
      <c r="L46" s="56"/>
      <c r="N46" s="40"/>
      <c r="O46" s="53"/>
    </row>
    <row r="47" spans="2:15" s="41" customFormat="1" ht="34.5" customHeight="1">
      <c r="B47" s="145"/>
      <c r="C47" s="115" t="s">
        <v>57</v>
      </c>
      <c r="D47" s="116"/>
      <c r="E47" s="116"/>
      <c r="F47" s="116"/>
      <c r="G47" s="116"/>
      <c r="H47" s="117"/>
      <c r="I47" s="89">
        <f>+AVERAGE(I43:I46)</f>
        <v>0</v>
      </c>
      <c r="K47" s="61"/>
      <c r="L47" s="56"/>
      <c r="N47" s="40"/>
      <c r="O47" s="53"/>
    </row>
    <row r="48" spans="2:15" s="41" customFormat="1" ht="42" customHeight="1">
      <c r="B48" s="143" t="s">
        <v>59</v>
      </c>
      <c r="C48" s="73" t="s">
        <v>53</v>
      </c>
      <c r="D48" s="58" t="s">
        <v>30</v>
      </c>
      <c r="E48" s="57">
        <v>1</v>
      </c>
      <c r="F48" s="57">
        <v>1</v>
      </c>
      <c r="G48" s="84"/>
      <c r="H48" s="70"/>
      <c r="I48" s="60">
        <f t="shared" ref="I48:I49" si="5">+H48*E48*F48</f>
        <v>0</v>
      </c>
      <c r="K48" s="61"/>
      <c r="L48" s="69"/>
      <c r="N48" s="40"/>
      <c r="O48" s="53"/>
    </row>
    <row r="49" spans="2:15" s="41" customFormat="1" ht="42" customHeight="1">
      <c r="B49" s="144"/>
      <c r="C49" s="73" t="s">
        <v>54</v>
      </c>
      <c r="D49" s="58" t="s">
        <v>30</v>
      </c>
      <c r="E49" s="57">
        <v>1</v>
      </c>
      <c r="F49" s="57">
        <v>1</v>
      </c>
      <c r="G49" s="84"/>
      <c r="H49" s="70"/>
      <c r="I49" s="60">
        <f t="shared" si="5"/>
        <v>0</v>
      </c>
      <c r="K49" s="61"/>
      <c r="L49" s="69"/>
      <c r="N49" s="40"/>
      <c r="O49" s="53"/>
    </row>
    <row r="50" spans="2:15" s="41" customFormat="1" ht="52.5" customHeight="1">
      <c r="B50" s="144"/>
      <c r="C50" s="73" t="s">
        <v>55</v>
      </c>
      <c r="D50" s="58" t="s">
        <v>30</v>
      </c>
      <c r="E50" s="57">
        <v>1</v>
      </c>
      <c r="F50" s="57">
        <v>1</v>
      </c>
      <c r="G50" s="84"/>
      <c r="H50" s="70"/>
      <c r="I50" s="60">
        <f t="shared" si="2"/>
        <v>0</v>
      </c>
      <c r="K50" s="61"/>
      <c r="L50" s="56"/>
      <c r="N50" s="40"/>
      <c r="O50" s="53"/>
    </row>
    <row r="51" spans="2:15" s="41" customFormat="1" ht="36" customHeight="1">
      <c r="B51" s="144"/>
      <c r="C51" s="73" t="s">
        <v>56</v>
      </c>
      <c r="D51" s="58" t="s">
        <v>30</v>
      </c>
      <c r="E51" s="57">
        <v>1</v>
      </c>
      <c r="F51" s="57">
        <v>1</v>
      </c>
      <c r="G51" s="84"/>
      <c r="H51" s="70"/>
      <c r="I51" s="60">
        <f t="shared" ref="I51" si="6">+H51*E51*F51</f>
        <v>0</v>
      </c>
      <c r="K51" s="61"/>
      <c r="L51" s="56"/>
      <c r="N51" s="40"/>
      <c r="O51" s="53"/>
    </row>
    <row r="52" spans="2:15" s="41" customFormat="1" ht="42" customHeight="1">
      <c r="B52" s="145"/>
      <c r="C52" s="115" t="s">
        <v>57</v>
      </c>
      <c r="D52" s="116"/>
      <c r="E52" s="116"/>
      <c r="F52" s="116"/>
      <c r="G52" s="116"/>
      <c r="H52" s="117"/>
      <c r="I52" s="89">
        <f>+AVERAGE(I48:I51)</f>
        <v>0</v>
      </c>
      <c r="K52" s="61"/>
      <c r="L52" s="69"/>
      <c r="N52" s="40"/>
      <c r="O52" s="53"/>
    </row>
    <row r="53" spans="2:15" s="41" customFormat="1" ht="42" customHeight="1">
      <c r="B53" s="143" t="s">
        <v>60</v>
      </c>
      <c r="C53" s="73" t="s">
        <v>54</v>
      </c>
      <c r="D53" s="58" t="s">
        <v>30</v>
      </c>
      <c r="E53" s="57">
        <v>1</v>
      </c>
      <c r="F53" s="57">
        <v>1</v>
      </c>
      <c r="G53" s="84"/>
      <c r="H53" s="70"/>
      <c r="I53" s="60">
        <f t="shared" si="2"/>
        <v>0</v>
      </c>
      <c r="K53" s="61"/>
      <c r="L53" s="69"/>
      <c r="N53" s="40"/>
      <c r="O53" s="53"/>
    </row>
    <row r="54" spans="2:15" s="41" customFormat="1" ht="33" customHeight="1">
      <c r="B54" s="144"/>
      <c r="C54" s="73" t="s">
        <v>54</v>
      </c>
      <c r="D54" s="58" t="s">
        <v>30</v>
      </c>
      <c r="E54" s="57">
        <v>1</v>
      </c>
      <c r="F54" s="57">
        <v>1</v>
      </c>
      <c r="G54" s="84"/>
      <c r="H54" s="70"/>
      <c r="I54" s="60">
        <f t="shared" si="2"/>
        <v>0</v>
      </c>
      <c r="K54" s="61"/>
      <c r="L54" s="56"/>
      <c r="N54" s="40"/>
      <c r="O54" s="53"/>
    </row>
    <row r="55" spans="2:15" s="41" customFormat="1" ht="34.5" customHeight="1">
      <c r="B55" s="144"/>
      <c r="C55" s="73" t="s">
        <v>55</v>
      </c>
      <c r="D55" s="58" t="s">
        <v>30</v>
      </c>
      <c r="E55" s="57">
        <v>1</v>
      </c>
      <c r="F55" s="57">
        <v>1</v>
      </c>
      <c r="G55" s="84"/>
      <c r="H55" s="70"/>
      <c r="I55" s="60">
        <f t="shared" ref="I55" si="7">+H55*E55*F55</f>
        <v>0</v>
      </c>
      <c r="K55" s="61"/>
      <c r="L55" s="56"/>
      <c r="N55" s="40"/>
      <c r="O55" s="53"/>
    </row>
    <row r="56" spans="2:15" s="41" customFormat="1" ht="42" customHeight="1">
      <c r="B56" s="144"/>
      <c r="C56" s="73" t="s">
        <v>56</v>
      </c>
      <c r="D56" s="58" t="s">
        <v>30</v>
      </c>
      <c r="E56" s="57">
        <v>1</v>
      </c>
      <c r="F56" s="57">
        <v>1</v>
      </c>
      <c r="G56" s="84"/>
      <c r="H56" s="70"/>
      <c r="I56" s="60">
        <f t="shared" ref="I56" si="8">+H56*E56*F56</f>
        <v>0</v>
      </c>
      <c r="K56" s="61"/>
      <c r="L56" s="69"/>
      <c r="N56" s="40"/>
      <c r="O56" s="53"/>
    </row>
    <row r="57" spans="2:15" s="41" customFormat="1" ht="42" customHeight="1">
      <c r="B57" s="145"/>
      <c r="C57" s="115" t="s">
        <v>57</v>
      </c>
      <c r="D57" s="116"/>
      <c r="E57" s="116"/>
      <c r="F57" s="116"/>
      <c r="G57" s="116"/>
      <c r="H57" s="117"/>
      <c r="I57" s="89">
        <f>+AVERAGE(I53:I56)</f>
        <v>0</v>
      </c>
      <c r="K57" s="61"/>
      <c r="L57" s="69"/>
      <c r="N57" s="40"/>
      <c r="O57" s="53"/>
    </row>
    <row r="58" spans="2:15" s="41" customFormat="1" ht="39" customHeight="1">
      <c r="B58" s="143" t="s">
        <v>61</v>
      </c>
      <c r="C58" s="73" t="s">
        <v>53</v>
      </c>
      <c r="D58" s="58" t="s">
        <v>30</v>
      </c>
      <c r="E58" s="57">
        <v>1</v>
      </c>
      <c r="F58" s="57">
        <v>1</v>
      </c>
      <c r="G58" s="84"/>
      <c r="H58" s="70"/>
      <c r="I58" s="60">
        <f t="shared" si="2"/>
        <v>0</v>
      </c>
      <c r="K58" s="61"/>
      <c r="L58" s="56"/>
      <c r="N58" s="40"/>
      <c r="O58" s="53"/>
    </row>
    <row r="59" spans="2:15" s="41" customFormat="1" ht="39" customHeight="1">
      <c r="B59" s="144"/>
      <c r="C59" s="73" t="s">
        <v>54</v>
      </c>
      <c r="D59" s="58" t="s">
        <v>30</v>
      </c>
      <c r="E59" s="57">
        <v>1</v>
      </c>
      <c r="F59" s="57">
        <v>1</v>
      </c>
      <c r="G59" s="84"/>
      <c r="H59" s="70"/>
      <c r="I59" s="60">
        <f t="shared" si="2"/>
        <v>0</v>
      </c>
      <c r="K59" s="61"/>
      <c r="L59" s="56"/>
      <c r="N59" s="40"/>
      <c r="O59" s="53"/>
    </row>
    <row r="60" spans="2:15" s="41" customFormat="1" ht="42" customHeight="1">
      <c r="B60" s="144"/>
      <c r="C60" s="73" t="s">
        <v>55</v>
      </c>
      <c r="D60" s="58" t="s">
        <v>30</v>
      </c>
      <c r="E60" s="57">
        <v>1</v>
      </c>
      <c r="F60" s="57">
        <v>1</v>
      </c>
      <c r="G60" s="84"/>
      <c r="H60" s="70"/>
      <c r="I60" s="60">
        <f t="shared" si="2"/>
        <v>0</v>
      </c>
      <c r="K60" s="61"/>
      <c r="L60" s="69"/>
      <c r="N60" s="40"/>
      <c r="O60" s="53"/>
    </row>
    <row r="61" spans="2:15" s="41" customFormat="1" ht="42" customHeight="1">
      <c r="B61" s="144"/>
      <c r="C61" s="73" t="s">
        <v>56</v>
      </c>
      <c r="D61" s="58" t="s">
        <v>30</v>
      </c>
      <c r="E61" s="57">
        <v>1</v>
      </c>
      <c r="F61" s="57">
        <v>1</v>
      </c>
      <c r="G61" s="84"/>
      <c r="H61" s="70"/>
      <c r="I61" s="60">
        <f t="shared" si="2"/>
        <v>0</v>
      </c>
      <c r="K61" s="61"/>
      <c r="L61" s="69"/>
      <c r="N61" s="40"/>
      <c r="O61" s="53"/>
    </row>
    <row r="62" spans="2:15" s="41" customFormat="1" ht="31.5" customHeight="1">
      <c r="B62" s="145"/>
      <c r="C62" s="115" t="s">
        <v>57</v>
      </c>
      <c r="D62" s="116"/>
      <c r="E62" s="116"/>
      <c r="F62" s="116"/>
      <c r="G62" s="116"/>
      <c r="H62" s="117"/>
      <c r="I62" s="89">
        <f>+AVERAGE(I58:I61)</f>
        <v>0</v>
      </c>
      <c r="K62" s="61"/>
      <c r="L62" s="56"/>
      <c r="N62" s="40"/>
      <c r="O62" s="53"/>
    </row>
    <row r="63" spans="2:15" s="41" customFormat="1" ht="41.25" customHeight="1">
      <c r="B63" s="143" t="s">
        <v>62</v>
      </c>
      <c r="C63" s="73" t="s">
        <v>53</v>
      </c>
      <c r="D63" s="58" t="s">
        <v>30</v>
      </c>
      <c r="E63" s="57">
        <v>1</v>
      </c>
      <c r="F63" s="57">
        <v>1</v>
      </c>
      <c r="G63" s="84"/>
      <c r="H63" s="70"/>
      <c r="I63" s="60">
        <f t="shared" si="2"/>
        <v>0</v>
      </c>
      <c r="K63" s="61"/>
      <c r="L63" s="56"/>
      <c r="N63" s="40"/>
      <c r="O63" s="53"/>
    </row>
    <row r="64" spans="2:15" s="41" customFormat="1" ht="41.25" customHeight="1">
      <c r="B64" s="144"/>
      <c r="C64" s="73" t="s">
        <v>54</v>
      </c>
      <c r="D64" s="58" t="s">
        <v>30</v>
      </c>
      <c r="E64" s="57">
        <v>1</v>
      </c>
      <c r="F64" s="57">
        <v>1</v>
      </c>
      <c r="G64" s="84"/>
      <c r="H64" s="70"/>
      <c r="I64" s="60">
        <f t="shared" si="2"/>
        <v>0</v>
      </c>
      <c r="K64" s="61"/>
      <c r="L64" s="56"/>
      <c r="N64" s="40"/>
      <c r="O64" s="53"/>
    </row>
    <row r="65" spans="2:15" s="41" customFormat="1" ht="42" customHeight="1">
      <c r="B65" s="144"/>
      <c r="C65" s="73" t="s">
        <v>55</v>
      </c>
      <c r="D65" s="58" t="s">
        <v>30</v>
      </c>
      <c r="E65" s="57">
        <v>1</v>
      </c>
      <c r="F65" s="57">
        <v>1</v>
      </c>
      <c r="G65" s="84"/>
      <c r="H65" s="70"/>
      <c r="I65" s="60">
        <f t="shared" ref="I65:I66" si="9">+H65*E65*F65</f>
        <v>0</v>
      </c>
      <c r="K65" s="61"/>
      <c r="L65" s="69"/>
      <c r="N65" s="40"/>
      <c r="O65" s="53"/>
    </row>
    <row r="66" spans="2:15" s="41" customFormat="1" ht="42" customHeight="1">
      <c r="B66" s="144"/>
      <c r="C66" s="73" t="s">
        <v>56</v>
      </c>
      <c r="D66" s="58" t="s">
        <v>30</v>
      </c>
      <c r="E66" s="57">
        <v>1</v>
      </c>
      <c r="F66" s="57">
        <v>1</v>
      </c>
      <c r="G66" s="84"/>
      <c r="H66" s="70"/>
      <c r="I66" s="60">
        <f t="shared" si="9"/>
        <v>0</v>
      </c>
      <c r="K66" s="61"/>
      <c r="L66" s="69"/>
      <c r="N66" s="40"/>
      <c r="O66" s="53"/>
    </row>
    <row r="67" spans="2:15" s="41" customFormat="1" ht="41.25" customHeight="1">
      <c r="B67" s="145"/>
      <c r="C67" s="115" t="s">
        <v>57</v>
      </c>
      <c r="D67" s="116"/>
      <c r="E67" s="116"/>
      <c r="F67" s="116"/>
      <c r="G67" s="116"/>
      <c r="H67" s="117"/>
      <c r="I67" s="89">
        <f>+AVERAGE(I63:I66)</f>
        <v>0</v>
      </c>
      <c r="K67" s="61"/>
      <c r="L67" s="56"/>
      <c r="N67" s="40"/>
      <c r="O67" s="53"/>
    </row>
    <row r="68" spans="2:15" s="41" customFormat="1" ht="41.25" customHeight="1">
      <c r="B68" s="82" t="s">
        <v>63</v>
      </c>
      <c r="C68" s="73" t="s">
        <v>54</v>
      </c>
      <c r="D68" s="58" t="s">
        <v>30</v>
      </c>
      <c r="E68" s="57">
        <v>1</v>
      </c>
      <c r="F68" s="57">
        <v>1</v>
      </c>
      <c r="G68" s="84"/>
      <c r="H68" s="70"/>
      <c r="I68" s="89">
        <f t="shared" si="2"/>
        <v>0</v>
      </c>
      <c r="K68" s="61"/>
      <c r="L68" s="56"/>
      <c r="N68" s="40"/>
      <c r="O68" s="53"/>
    </row>
    <row r="69" spans="2:15" s="41" customFormat="1" ht="42" customHeight="1">
      <c r="B69" s="143" t="s">
        <v>64</v>
      </c>
      <c r="C69" s="73" t="s">
        <v>53</v>
      </c>
      <c r="D69" s="58" t="s">
        <v>30</v>
      </c>
      <c r="E69" s="57">
        <v>1</v>
      </c>
      <c r="F69" s="57">
        <v>1</v>
      </c>
      <c r="G69" s="84"/>
      <c r="H69" s="70"/>
      <c r="I69" s="60">
        <f t="shared" si="2"/>
        <v>0</v>
      </c>
      <c r="K69" s="61"/>
      <c r="L69" s="69"/>
      <c r="N69" s="40"/>
      <c r="O69" s="53"/>
    </row>
    <row r="70" spans="2:15" s="41" customFormat="1" ht="42" customHeight="1">
      <c r="B70" s="144"/>
      <c r="C70" s="73" t="s">
        <v>54</v>
      </c>
      <c r="D70" s="58" t="s">
        <v>30</v>
      </c>
      <c r="E70" s="57">
        <v>1</v>
      </c>
      <c r="F70" s="57">
        <v>1</v>
      </c>
      <c r="G70" s="84"/>
      <c r="H70" s="70"/>
      <c r="I70" s="60">
        <f t="shared" si="2"/>
        <v>0</v>
      </c>
      <c r="K70" s="61"/>
      <c r="L70" s="69"/>
      <c r="N70" s="40"/>
      <c r="O70" s="53"/>
    </row>
    <row r="71" spans="2:15" s="41" customFormat="1" ht="60.75" customHeight="1">
      <c r="B71" s="144"/>
      <c r="C71" s="73" t="s">
        <v>55</v>
      </c>
      <c r="D71" s="58" t="s">
        <v>30</v>
      </c>
      <c r="E71" s="57">
        <v>1</v>
      </c>
      <c r="F71" s="57">
        <v>1</v>
      </c>
      <c r="G71" s="84"/>
      <c r="H71" s="70"/>
      <c r="I71" s="60">
        <f t="shared" si="2"/>
        <v>0</v>
      </c>
      <c r="K71" s="63"/>
      <c r="L71" s="67"/>
      <c r="N71" s="40"/>
      <c r="O71" s="53"/>
    </row>
    <row r="72" spans="2:15" s="41" customFormat="1" ht="41.25" customHeight="1">
      <c r="B72" s="144"/>
      <c r="C72" s="73" t="s">
        <v>56</v>
      </c>
      <c r="D72" s="58" t="s">
        <v>30</v>
      </c>
      <c r="E72" s="57">
        <v>1</v>
      </c>
      <c r="F72" s="57">
        <v>1</v>
      </c>
      <c r="G72" s="84"/>
      <c r="H72" s="70"/>
      <c r="I72" s="60">
        <f t="shared" ref="I72" si="10">+H72*E72*F72</f>
        <v>0</v>
      </c>
      <c r="K72" s="61"/>
      <c r="L72" s="56"/>
      <c r="N72" s="40"/>
      <c r="O72" s="53"/>
    </row>
    <row r="73" spans="2:15" s="41" customFormat="1" ht="42" customHeight="1">
      <c r="B73" s="145"/>
      <c r="C73" s="115" t="s">
        <v>57</v>
      </c>
      <c r="D73" s="116"/>
      <c r="E73" s="116"/>
      <c r="F73" s="116"/>
      <c r="G73" s="116"/>
      <c r="H73" s="117"/>
      <c r="I73" s="89">
        <f>+AVERAGE(I69:I72)</f>
        <v>0</v>
      </c>
      <c r="K73" s="61"/>
      <c r="L73" s="69"/>
      <c r="N73" s="40"/>
      <c r="O73" s="53"/>
    </row>
    <row r="74" spans="2:15" s="41" customFormat="1" ht="42" customHeight="1">
      <c r="B74" s="143" t="s">
        <v>65</v>
      </c>
      <c r="C74" s="73" t="s">
        <v>53</v>
      </c>
      <c r="D74" s="58" t="s">
        <v>30</v>
      </c>
      <c r="E74" s="57">
        <v>1</v>
      </c>
      <c r="F74" s="57">
        <v>1</v>
      </c>
      <c r="G74" s="84"/>
      <c r="H74" s="70"/>
      <c r="I74" s="60">
        <f t="shared" ref="I74" si="11">+H74*E74*F74</f>
        <v>0</v>
      </c>
      <c r="K74" s="61"/>
      <c r="L74" s="69"/>
      <c r="N74" s="40"/>
      <c r="O74" s="53"/>
    </row>
    <row r="75" spans="2:15" s="41" customFormat="1" ht="34.5" customHeight="1">
      <c r="B75" s="144"/>
      <c r="C75" s="73" t="s">
        <v>54</v>
      </c>
      <c r="D75" s="58" t="s">
        <v>30</v>
      </c>
      <c r="E75" s="57">
        <v>1</v>
      </c>
      <c r="F75" s="57">
        <v>1</v>
      </c>
      <c r="G75" s="84"/>
      <c r="H75" s="70"/>
      <c r="I75" s="60">
        <f t="shared" si="2"/>
        <v>0</v>
      </c>
      <c r="K75" s="63"/>
      <c r="L75" s="67"/>
      <c r="N75" s="40"/>
      <c r="O75" s="53"/>
    </row>
    <row r="76" spans="2:15" s="41" customFormat="1" ht="34.5" customHeight="1">
      <c r="B76" s="144"/>
      <c r="C76" s="73" t="s">
        <v>55</v>
      </c>
      <c r="D76" s="58" t="s">
        <v>30</v>
      </c>
      <c r="E76" s="57">
        <v>1</v>
      </c>
      <c r="F76" s="57">
        <v>1</v>
      </c>
      <c r="G76" s="84"/>
      <c r="H76" s="70"/>
      <c r="I76" s="60">
        <f t="shared" si="2"/>
        <v>0</v>
      </c>
      <c r="K76" s="63"/>
      <c r="L76" s="67"/>
      <c r="N76" s="40"/>
      <c r="O76" s="53"/>
    </row>
    <row r="77" spans="2:15" s="41" customFormat="1" ht="42" customHeight="1">
      <c r="B77" s="144"/>
      <c r="C77" s="73" t="s">
        <v>56</v>
      </c>
      <c r="D77" s="58" t="s">
        <v>30</v>
      </c>
      <c r="E77" s="57">
        <v>1</v>
      </c>
      <c r="F77" s="57">
        <v>1</v>
      </c>
      <c r="G77" s="84"/>
      <c r="H77" s="70"/>
      <c r="I77" s="60">
        <f t="shared" si="2"/>
        <v>0</v>
      </c>
      <c r="K77" s="61"/>
      <c r="L77" s="69"/>
      <c r="N77" s="40"/>
      <c r="O77" s="53"/>
    </row>
    <row r="78" spans="2:15" s="41" customFormat="1" ht="42" customHeight="1">
      <c r="B78" s="145"/>
      <c r="C78" s="115" t="s">
        <v>57</v>
      </c>
      <c r="D78" s="116"/>
      <c r="E78" s="116"/>
      <c r="F78" s="116"/>
      <c r="G78" s="116"/>
      <c r="H78" s="117"/>
      <c r="I78" s="89">
        <f>+AVERAGE(I74:I77)</f>
        <v>0</v>
      </c>
      <c r="K78" s="61"/>
      <c r="L78" s="69"/>
      <c r="N78" s="40"/>
      <c r="O78" s="53"/>
    </row>
    <row r="79" spans="2:15" s="41" customFormat="1" ht="36.75" customHeight="1">
      <c r="B79" s="143" t="s">
        <v>66</v>
      </c>
      <c r="C79" s="73" t="s">
        <v>53</v>
      </c>
      <c r="D79" s="58" t="s">
        <v>30</v>
      </c>
      <c r="E79" s="57">
        <v>1</v>
      </c>
      <c r="F79" s="57">
        <v>1</v>
      </c>
      <c r="G79" s="84"/>
      <c r="H79" s="70"/>
      <c r="I79" s="60">
        <f t="shared" si="2"/>
        <v>0</v>
      </c>
      <c r="K79" s="63"/>
      <c r="L79" s="67"/>
      <c r="N79" s="40"/>
      <c r="O79" s="53"/>
    </row>
    <row r="80" spans="2:15" s="41" customFormat="1" ht="36.75" customHeight="1">
      <c r="B80" s="144"/>
      <c r="C80" s="73" t="s">
        <v>54</v>
      </c>
      <c r="D80" s="58" t="s">
        <v>30</v>
      </c>
      <c r="E80" s="57">
        <v>1</v>
      </c>
      <c r="F80" s="57">
        <v>1</v>
      </c>
      <c r="G80" s="84"/>
      <c r="H80" s="70"/>
      <c r="I80" s="60">
        <f t="shared" si="2"/>
        <v>0</v>
      </c>
      <c r="K80" s="63"/>
      <c r="L80" s="67"/>
      <c r="N80" s="40"/>
      <c r="O80" s="53"/>
    </row>
    <row r="81" spans="2:15" s="41" customFormat="1" ht="35.25" customHeight="1">
      <c r="B81" s="144"/>
      <c r="C81" s="73" t="s">
        <v>55</v>
      </c>
      <c r="D81" s="58" t="s">
        <v>30</v>
      </c>
      <c r="E81" s="57">
        <v>1</v>
      </c>
      <c r="F81" s="57">
        <v>1</v>
      </c>
      <c r="G81" s="84"/>
      <c r="H81" s="70"/>
      <c r="I81" s="60">
        <f t="shared" si="2"/>
        <v>0</v>
      </c>
      <c r="K81" s="63"/>
      <c r="L81" s="67"/>
      <c r="N81" s="40"/>
      <c r="O81" s="53"/>
    </row>
    <row r="82" spans="2:15" s="41" customFormat="1" ht="42" customHeight="1">
      <c r="B82" s="144"/>
      <c r="C82" s="73" t="s">
        <v>56</v>
      </c>
      <c r="D82" s="58" t="s">
        <v>30</v>
      </c>
      <c r="E82" s="57">
        <v>1</v>
      </c>
      <c r="F82" s="57">
        <v>1</v>
      </c>
      <c r="G82" s="84"/>
      <c r="H82" s="70"/>
      <c r="I82" s="60">
        <f t="shared" ref="I82" si="12">+H82*E82*F82</f>
        <v>0</v>
      </c>
      <c r="K82" s="61"/>
      <c r="L82" s="69"/>
      <c r="N82" s="40"/>
      <c r="O82" s="53"/>
    </row>
    <row r="83" spans="2:15" s="41" customFormat="1" ht="42" customHeight="1">
      <c r="B83" s="145"/>
      <c r="C83" s="115" t="s">
        <v>57</v>
      </c>
      <c r="D83" s="116"/>
      <c r="E83" s="116"/>
      <c r="F83" s="116"/>
      <c r="G83" s="116"/>
      <c r="H83" s="117"/>
      <c r="I83" s="89">
        <f>+AVERAGE(I79:I82)</f>
        <v>0</v>
      </c>
      <c r="K83" s="61"/>
      <c r="L83" s="69"/>
      <c r="N83" s="40"/>
      <c r="O83" s="53"/>
    </row>
    <row r="84" spans="2:15" s="41" customFormat="1" ht="31.5" customHeight="1">
      <c r="B84" s="143" t="s">
        <v>67</v>
      </c>
      <c r="C84" s="73" t="s">
        <v>53</v>
      </c>
      <c r="D84" s="58" t="s">
        <v>30</v>
      </c>
      <c r="E84" s="57">
        <v>1</v>
      </c>
      <c r="F84" s="57">
        <v>1</v>
      </c>
      <c r="G84" s="84"/>
      <c r="H84" s="70"/>
      <c r="I84" s="60">
        <f t="shared" si="2"/>
        <v>0</v>
      </c>
      <c r="K84" s="63"/>
      <c r="L84" s="67"/>
      <c r="N84" s="40"/>
      <c r="O84" s="53"/>
    </row>
    <row r="85" spans="2:15" s="41" customFormat="1" ht="39.75" customHeight="1">
      <c r="B85" s="144"/>
      <c r="C85" s="73" t="s">
        <v>54</v>
      </c>
      <c r="D85" s="58" t="s">
        <v>30</v>
      </c>
      <c r="E85" s="57">
        <v>1</v>
      </c>
      <c r="F85" s="57">
        <v>1</v>
      </c>
      <c r="G85" s="84"/>
      <c r="H85" s="70"/>
      <c r="I85" s="60">
        <f t="shared" si="2"/>
        <v>0</v>
      </c>
      <c r="K85" s="63"/>
      <c r="L85" s="67"/>
      <c r="N85" s="40"/>
      <c r="O85" s="53"/>
    </row>
    <row r="86" spans="2:15" s="41" customFormat="1" ht="42" customHeight="1">
      <c r="B86" s="144"/>
      <c r="C86" s="73" t="s">
        <v>55</v>
      </c>
      <c r="D86" s="58" t="s">
        <v>30</v>
      </c>
      <c r="E86" s="57">
        <v>1</v>
      </c>
      <c r="F86" s="57">
        <v>1</v>
      </c>
      <c r="G86" s="84"/>
      <c r="H86" s="70"/>
      <c r="I86" s="60">
        <f t="shared" si="2"/>
        <v>0</v>
      </c>
      <c r="K86" s="61"/>
      <c r="L86" s="69"/>
      <c r="N86" s="40"/>
      <c r="O86" s="53"/>
    </row>
    <row r="87" spans="2:15" s="41" customFormat="1" ht="42" customHeight="1">
      <c r="B87" s="144"/>
      <c r="C87" s="73" t="s">
        <v>56</v>
      </c>
      <c r="D87" s="58" t="s">
        <v>30</v>
      </c>
      <c r="E87" s="57">
        <v>1</v>
      </c>
      <c r="F87" s="57">
        <v>1</v>
      </c>
      <c r="G87" s="84"/>
      <c r="H87" s="70"/>
      <c r="I87" s="60">
        <f t="shared" si="2"/>
        <v>0</v>
      </c>
      <c r="K87" s="61"/>
      <c r="L87" s="69"/>
      <c r="N87" s="40"/>
      <c r="O87" s="53"/>
    </row>
    <row r="88" spans="2:15" s="41" customFormat="1" ht="33" customHeight="1">
      <c r="B88" s="145"/>
      <c r="C88" s="115" t="s">
        <v>57</v>
      </c>
      <c r="D88" s="116"/>
      <c r="E88" s="116"/>
      <c r="F88" s="116"/>
      <c r="G88" s="116"/>
      <c r="H88" s="117"/>
      <c r="I88" s="89">
        <f>+AVERAGE(I84:I87)</f>
        <v>0</v>
      </c>
      <c r="K88" s="63"/>
      <c r="L88" s="67"/>
      <c r="N88" s="40"/>
      <c r="O88" s="53"/>
    </row>
    <row r="89" spans="2:15" s="41" customFormat="1" ht="42" customHeight="1">
      <c r="B89" s="82" t="s">
        <v>68</v>
      </c>
      <c r="C89" s="73" t="s">
        <v>53</v>
      </c>
      <c r="D89" s="58" t="s">
        <v>30</v>
      </c>
      <c r="E89" s="57">
        <v>1</v>
      </c>
      <c r="F89" s="57">
        <v>1</v>
      </c>
      <c r="G89" s="84"/>
      <c r="H89" s="70"/>
      <c r="I89" s="89">
        <f t="shared" ref="I89:I103" si="13">+H89*E89*F89</f>
        <v>0</v>
      </c>
      <c r="K89" s="61"/>
      <c r="L89" s="69"/>
      <c r="N89" s="40"/>
      <c r="O89" s="53"/>
    </row>
    <row r="90" spans="2:15" s="41" customFormat="1" ht="42" customHeight="1">
      <c r="B90" s="143" t="s">
        <v>69</v>
      </c>
      <c r="C90" s="73" t="s">
        <v>53</v>
      </c>
      <c r="D90" s="58" t="s">
        <v>30</v>
      </c>
      <c r="E90" s="57">
        <v>1</v>
      </c>
      <c r="F90" s="57">
        <v>1</v>
      </c>
      <c r="G90" s="84"/>
      <c r="H90" s="70"/>
      <c r="I90" s="60">
        <f t="shared" si="13"/>
        <v>0</v>
      </c>
      <c r="K90" s="61"/>
      <c r="L90" s="69"/>
      <c r="N90" s="40"/>
      <c r="O90" s="53"/>
    </row>
    <row r="91" spans="2:15" s="41" customFormat="1" ht="42" customHeight="1">
      <c r="B91" s="144"/>
      <c r="C91" s="73" t="s">
        <v>54</v>
      </c>
      <c r="D91" s="58" t="s">
        <v>30</v>
      </c>
      <c r="E91" s="57">
        <v>1</v>
      </c>
      <c r="F91" s="57">
        <v>1</v>
      </c>
      <c r="G91" s="84"/>
      <c r="H91" s="70"/>
      <c r="I91" s="60">
        <f t="shared" si="13"/>
        <v>0</v>
      </c>
      <c r="K91" s="61"/>
      <c r="L91" s="69"/>
      <c r="N91" s="40"/>
      <c r="O91" s="53"/>
    </row>
    <row r="92" spans="2:15" s="41" customFormat="1" ht="42" customHeight="1">
      <c r="B92" s="144"/>
      <c r="C92" s="73" t="s">
        <v>55</v>
      </c>
      <c r="D92" s="58" t="s">
        <v>30</v>
      </c>
      <c r="E92" s="57">
        <v>1</v>
      </c>
      <c r="F92" s="57">
        <v>1</v>
      </c>
      <c r="G92" s="84"/>
      <c r="H92" s="70"/>
      <c r="I92" s="60">
        <f t="shared" si="13"/>
        <v>0</v>
      </c>
      <c r="K92" s="61"/>
      <c r="L92" s="69"/>
      <c r="N92" s="40"/>
      <c r="O92" s="53"/>
    </row>
    <row r="93" spans="2:15" s="41" customFormat="1" ht="42" customHeight="1">
      <c r="B93" s="144"/>
      <c r="C93" s="73" t="s">
        <v>56</v>
      </c>
      <c r="D93" s="58" t="s">
        <v>30</v>
      </c>
      <c r="E93" s="57">
        <v>1</v>
      </c>
      <c r="F93" s="57">
        <v>1</v>
      </c>
      <c r="G93" s="84"/>
      <c r="H93" s="70"/>
      <c r="I93" s="60">
        <f t="shared" si="13"/>
        <v>0</v>
      </c>
      <c r="K93" s="61"/>
      <c r="L93" s="69"/>
      <c r="N93" s="40"/>
      <c r="O93" s="53"/>
    </row>
    <row r="94" spans="2:15" s="41" customFormat="1" ht="42" customHeight="1">
      <c r="B94" s="145"/>
      <c r="C94" s="115" t="s">
        <v>57</v>
      </c>
      <c r="D94" s="116"/>
      <c r="E94" s="116"/>
      <c r="F94" s="116"/>
      <c r="G94" s="116"/>
      <c r="H94" s="117"/>
      <c r="I94" s="89">
        <f>+AVERAGE(I90:I93)</f>
        <v>0</v>
      </c>
      <c r="K94" s="61"/>
      <c r="L94" s="69"/>
      <c r="N94" s="40"/>
      <c r="O94" s="53"/>
    </row>
    <row r="95" spans="2:15" s="41" customFormat="1" ht="42" customHeight="1">
      <c r="B95" s="143" t="s">
        <v>70</v>
      </c>
      <c r="C95" s="73" t="s">
        <v>53</v>
      </c>
      <c r="D95" s="58" t="s">
        <v>30</v>
      </c>
      <c r="E95" s="57">
        <v>1</v>
      </c>
      <c r="F95" s="57">
        <v>1</v>
      </c>
      <c r="G95" s="84"/>
      <c r="H95" s="70"/>
      <c r="I95" s="60">
        <f t="shared" si="13"/>
        <v>0</v>
      </c>
      <c r="K95" s="61"/>
      <c r="L95" s="69"/>
      <c r="N95" s="40"/>
      <c r="O95" s="53"/>
    </row>
    <row r="96" spans="2:15" s="41" customFormat="1" ht="42" customHeight="1">
      <c r="B96" s="144"/>
      <c r="C96" s="73" t="s">
        <v>54</v>
      </c>
      <c r="D96" s="58" t="s">
        <v>30</v>
      </c>
      <c r="E96" s="57">
        <v>1</v>
      </c>
      <c r="F96" s="57">
        <v>1</v>
      </c>
      <c r="G96" s="84"/>
      <c r="H96" s="70"/>
      <c r="I96" s="60">
        <f t="shared" si="13"/>
        <v>0</v>
      </c>
      <c r="K96" s="61"/>
      <c r="L96" s="69"/>
      <c r="N96" s="40"/>
      <c r="O96" s="53"/>
    </row>
    <row r="97" spans="2:15" s="41" customFormat="1" ht="42" customHeight="1">
      <c r="B97" s="144"/>
      <c r="C97" s="73" t="s">
        <v>55</v>
      </c>
      <c r="D97" s="58" t="s">
        <v>30</v>
      </c>
      <c r="E97" s="57">
        <v>1</v>
      </c>
      <c r="F97" s="57">
        <v>1</v>
      </c>
      <c r="G97" s="84"/>
      <c r="H97" s="70"/>
      <c r="I97" s="60">
        <f t="shared" si="13"/>
        <v>0</v>
      </c>
      <c r="K97" s="61"/>
      <c r="L97" s="69"/>
      <c r="N97" s="40"/>
      <c r="O97" s="53"/>
    </row>
    <row r="98" spans="2:15" s="41" customFormat="1" ht="42" customHeight="1">
      <c r="B98" s="144"/>
      <c r="C98" s="73" t="s">
        <v>56</v>
      </c>
      <c r="D98" s="58" t="s">
        <v>30</v>
      </c>
      <c r="E98" s="57">
        <v>1</v>
      </c>
      <c r="F98" s="57">
        <v>1</v>
      </c>
      <c r="G98" s="84"/>
      <c r="H98" s="70"/>
      <c r="I98" s="60">
        <f t="shared" si="13"/>
        <v>0</v>
      </c>
      <c r="K98" s="61"/>
      <c r="L98" s="69"/>
      <c r="N98" s="40"/>
      <c r="O98" s="53"/>
    </row>
    <row r="99" spans="2:15" s="41" customFormat="1" ht="42" customHeight="1">
      <c r="B99" s="145"/>
      <c r="C99" s="85"/>
      <c r="D99" s="86"/>
      <c r="E99" s="87"/>
      <c r="F99" s="87"/>
      <c r="G99" s="88"/>
      <c r="H99" s="89"/>
      <c r="I99" s="89">
        <f>+AVERAGE(I95:I98)</f>
        <v>0</v>
      </c>
      <c r="K99" s="61"/>
      <c r="L99" s="69"/>
      <c r="N99" s="40"/>
      <c r="O99" s="53"/>
    </row>
    <row r="100" spans="2:15" s="41" customFormat="1" ht="42" customHeight="1">
      <c r="B100" s="143" t="s">
        <v>71</v>
      </c>
      <c r="C100" s="73" t="s">
        <v>53</v>
      </c>
      <c r="D100" s="58" t="s">
        <v>30</v>
      </c>
      <c r="E100" s="57">
        <v>1</v>
      </c>
      <c r="F100" s="57">
        <v>1</v>
      </c>
      <c r="G100" s="84"/>
      <c r="H100" s="70"/>
      <c r="I100" s="60">
        <f t="shared" si="13"/>
        <v>0</v>
      </c>
      <c r="K100" s="61"/>
      <c r="L100" s="69"/>
      <c r="N100" s="40"/>
      <c r="O100" s="53"/>
    </row>
    <row r="101" spans="2:15" s="41" customFormat="1" ht="42" customHeight="1">
      <c r="B101" s="144"/>
      <c r="C101" s="73" t="s">
        <v>55</v>
      </c>
      <c r="D101" s="58" t="s">
        <v>30</v>
      </c>
      <c r="E101" s="57">
        <v>1</v>
      </c>
      <c r="F101" s="57">
        <v>1</v>
      </c>
      <c r="G101" s="84"/>
      <c r="H101" s="70"/>
      <c r="I101" s="60">
        <f t="shared" si="13"/>
        <v>0</v>
      </c>
      <c r="K101" s="61"/>
      <c r="L101" s="69"/>
      <c r="N101" s="40"/>
      <c r="O101" s="53"/>
    </row>
    <row r="102" spans="2:15" s="41" customFormat="1" ht="42" customHeight="1">
      <c r="B102" s="144"/>
      <c r="C102" s="73" t="s">
        <v>56</v>
      </c>
      <c r="D102" s="58" t="s">
        <v>30</v>
      </c>
      <c r="E102" s="57">
        <v>1</v>
      </c>
      <c r="F102" s="57">
        <v>1</v>
      </c>
      <c r="G102" s="84"/>
      <c r="H102" s="70"/>
      <c r="I102" s="60">
        <f t="shared" si="13"/>
        <v>0</v>
      </c>
      <c r="K102" s="61"/>
      <c r="L102" s="69"/>
      <c r="N102" s="40"/>
      <c r="O102" s="53"/>
    </row>
    <row r="103" spans="2:15" s="41" customFormat="1" ht="42" customHeight="1">
      <c r="B103" s="146"/>
      <c r="C103" s="73" t="s">
        <v>54</v>
      </c>
      <c r="D103" s="58" t="s">
        <v>30</v>
      </c>
      <c r="E103" s="57">
        <v>1</v>
      </c>
      <c r="F103" s="57">
        <v>1</v>
      </c>
      <c r="G103" s="84"/>
      <c r="H103" s="70"/>
      <c r="I103" s="60">
        <f t="shared" si="13"/>
        <v>0</v>
      </c>
      <c r="K103" s="61"/>
      <c r="L103" s="69"/>
      <c r="N103" s="40"/>
      <c r="O103" s="53"/>
    </row>
    <row r="104" spans="2:15" s="41" customFormat="1" ht="42" customHeight="1">
      <c r="B104" s="83"/>
      <c r="C104" s="115" t="s">
        <v>57</v>
      </c>
      <c r="D104" s="116"/>
      <c r="E104" s="116"/>
      <c r="F104" s="116"/>
      <c r="G104" s="116"/>
      <c r="H104" s="117"/>
      <c r="I104" s="89">
        <f>+AVERAGE(I100:I103)</f>
        <v>0</v>
      </c>
      <c r="K104" s="61"/>
      <c r="L104" s="69"/>
      <c r="N104" s="40"/>
      <c r="O104" s="53"/>
    </row>
    <row r="105" spans="2:15" s="41" customFormat="1" ht="27.75" customHeight="1">
      <c r="B105" s="113" t="s">
        <v>72</v>
      </c>
      <c r="C105" s="114"/>
      <c r="D105" s="48"/>
      <c r="E105" s="49">
        <f>SUM(E38:E103)</f>
        <v>54</v>
      </c>
      <c r="F105" s="49"/>
      <c r="G105" s="47"/>
      <c r="H105" s="47"/>
      <c r="I105" s="43">
        <f>+I104+I99+I94+I89+I88+I83+I78+I73+I68+I67+I62+I57+I52+I47+I42</f>
        <v>0</v>
      </c>
      <c r="L105" s="75"/>
      <c r="O105" s="53"/>
    </row>
    <row r="106" spans="2:15" s="41" customFormat="1" ht="20.25" customHeight="1">
      <c r="B106" s="113" t="s">
        <v>73</v>
      </c>
      <c r="C106" s="114"/>
      <c r="D106" s="48"/>
      <c r="E106" s="49"/>
      <c r="F106" s="49"/>
      <c r="G106" s="47"/>
      <c r="H106" s="47"/>
      <c r="I106" s="43">
        <f>+I26+I33+I36+I105</f>
        <v>0</v>
      </c>
      <c r="L106" s="62"/>
      <c r="O106" s="53"/>
    </row>
    <row r="107" spans="2:15" ht="24.75" customHeight="1">
      <c r="B107" s="110" t="s">
        <v>74</v>
      </c>
      <c r="C107" s="111"/>
      <c r="D107" s="111"/>
      <c r="E107" s="111"/>
      <c r="F107" s="111"/>
      <c r="G107" s="111"/>
      <c r="H107" s="111"/>
      <c r="I107" s="112"/>
    </row>
    <row r="108" spans="2:15" ht="70.5" customHeight="1">
      <c r="B108" s="107" t="s">
        <v>105</v>
      </c>
      <c r="C108" s="108"/>
      <c r="D108" s="108"/>
      <c r="E108" s="108"/>
      <c r="F108" s="108"/>
      <c r="G108" s="108"/>
      <c r="H108" s="108"/>
      <c r="I108" s="109"/>
    </row>
    <row r="109" spans="2:15" ht="28.5" customHeight="1">
      <c r="B109" s="104" t="s">
        <v>75</v>
      </c>
      <c r="C109" s="105"/>
      <c r="D109" s="105"/>
      <c r="E109" s="105"/>
      <c r="F109" s="105"/>
      <c r="G109" s="105"/>
      <c r="H109" s="105"/>
      <c r="I109" s="106"/>
    </row>
    <row r="110" spans="2:15" ht="24" customHeight="1">
      <c r="B110" s="174" t="s">
        <v>106</v>
      </c>
      <c r="C110" s="174"/>
      <c r="D110" s="174"/>
      <c r="E110" s="174"/>
      <c r="F110" s="174"/>
      <c r="G110" s="174"/>
      <c r="H110" s="174"/>
      <c r="I110" s="174"/>
    </row>
    <row r="111" spans="2:15" ht="14.25" customHeight="1"/>
    <row r="112" spans="2:15" ht="14.25" customHeight="1"/>
    <row r="113" ht="12.75" customHeight="1"/>
    <row r="114" ht="12.75" hidden="1" customHeight="1"/>
    <row r="115" ht="12.75" hidden="1" customHeight="1"/>
    <row r="116" ht="12.75" hidden="1" customHeight="1"/>
    <row r="117" ht="12.75" hidden="1"/>
    <row r="118" ht="12.75" hidden="1"/>
    <row r="119" ht="12.75" hidden="1"/>
    <row r="120" ht="12.75" hidden="1"/>
    <row r="121" ht="12.75" hidden="1"/>
    <row r="122" ht="12.75" hidden="1"/>
    <row r="123" ht="12.75" hidden="1"/>
    <row r="124" ht="12.75" hidden="1"/>
    <row r="125" ht="12.75" hidden="1"/>
    <row r="126" ht="12.75" hidden="1"/>
    <row r="127" ht="12.75" hidden="1"/>
    <row r="128" ht="12.75" hidden="1"/>
    <row r="129" ht="12.75" hidden="1"/>
    <row r="130" ht="12.75" hidden="1"/>
    <row r="131" ht="12.75" hidden="1"/>
    <row r="132" ht="12.75" hidden="1"/>
    <row r="133" ht="12.75" hidden="1"/>
    <row r="134" ht="12.75" hidden="1"/>
    <row r="135" ht="12.75" hidden="1"/>
    <row r="136" ht="12.75" hidden="1"/>
    <row r="137" ht="12.75" hidden="1"/>
    <row r="138" ht="12.75" hidden="1"/>
    <row r="139" ht="12.75" hidden="1"/>
    <row r="140" ht="12.75" hidden="1"/>
    <row r="141" ht="12.75" hidden="1"/>
    <row r="142" ht="12.75" hidden="1"/>
    <row r="143" ht="12.75" hidden="1"/>
    <row r="144" ht="12.75" hidden="1"/>
    <row r="145" ht="12.75" hidden="1"/>
    <row r="146" ht="12.75" hidden="1"/>
    <row r="147" ht="12.75" hidden="1"/>
    <row r="148" ht="12.75" hidden="1"/>
    <row r="149" ht="12.75" hidden="1"/>
    <row r="150" ht="12.75" hidden="1"/>
    <row r="151" ht="12.75" hidden="1"/>
    <row r="152" ht="12.75" hidden="1"/>
    <row r="153" ht="12.75" hidden="1"/>
    <row r="154" ht="12.75" hidden="1"/>
    <row r="155" ht="12.75" hidden="1"/>
    <row r="156" ht="12.75" hidden="1"/>
    <row r="157" ht="12.75" hidden="1"/>
    <row r="158" ht="12.75" hidden="1"/>
    <row r="159" ht="12.75" hidden="1"/>
    <row r="160" ht="12.75" hidden="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sheetData>
  <autoFilter ref="C1:C191" xr:uid="{A350C579-CA58-431F-AC20-0F37E7DFD985}"/>
  <mergeCells count="63">
    <mergeCell ref="B69:B73"/>
    <mergeCell ref="B110:I110"/>
    <mergeCell ref="B48:B52"/>
    <mergeCell ref="B43:B47"/>
    <mergeCell ref="B38:B42"/>
    <mergeCell ref="B100:B103"/>
    <mergeCell ref="C104:H104"/>
    <mergeCell ref="B95:B99"/>
    <mergeCell ref="B90:B94"/>
    <mergeCell ref="C83:H83"/>
    <mergeCell ref="C88:H88"/>
    <mergeCell ref="C94:H94"/>
    <mergeCell ref="B84:B88"/>
    <mergeCell ref="B79:B83"/>
    <mergeCell ref="C67:H67"/>
    <mergeCell ref="C73:H73"/>
    <mergeCell ref="C78:H78"/>
    <mergeCell ref="B74:B78"/>
    <mergeCell ref="H9:I9"/>
    <mergeCell ref="B11:I11"/>
    <mergeCell ref="B12:I12"/>
    <mergeCell ref="B13:I13"/>
    <mergeCell ref="B15:D15"/>
    <mergeCell ref="H15:I15"/>
    <mergeCell ref="E9:F9"/>
    <mergeCell ref="B2:H2"/>
    <mergeCell ref="B4:I4"/>
    <mergeCell ref="C5:I5"/>
    <mergeCell ref="H7:I7"/>
    <mergeCell ref="H8:I8"/>
    <mergeCell ref="E7:F7"/>
    <mergeCell ref="E8:F8"/>
    <mergeCell ref="K28:L28"/>
    <mergeCell ref="B36:C36"/>
    <mergeCell ref="K15:K16"/>
    <mergeCell ref="B34:I34"/>
    <mergeCell ref="I18:I19"/>
    <mergeCell ref="B18:B19"/>
    <mergeCell ref="C18:C19"/>
    <mergeCell ref="D18:D19"/>
    <mergeCell ref="E18:E19"/>
    <mergeCell ref="G18:G19"/>
    <mergeCell ref="H18:H19"/>
    <mergeCell ref="B20:I20"/>
    <mergeCell ref="B26:C26"/>
    <mergeCell ref="B27:I27"/>
    <mergeCell ref="B33:C33"/>
    <mergeCell ref="B37:I37"/>
    <mergeCell ref="B16:C16"/>
    <mergeCell ref="F18:F19"/>
    <mergeCell ref="B109:I109"/>
    <mergeCell ref="B108:I108"/>
    <mergeCell ref="B107:I107"/>
    <mergeCell ref="B106:C106"/>
    <mergeCell ref="B105:C105"/>
    <mergeCell ref="C42:H42"/>
    <mergeCell ref="C47:H47"/>
    <mergeCell ref="B63:B67"/>
    <mergeCell ref="C52:H52"/>
    <mergeCell ref="C57:H57"/>
    <mergeCell ref="C62:H62"/>
    <mergeCell ref="B58:B62"/>
    <mergeCell ref="B53:B57"/>
  </mergeCells>
  <phoneticPr fontId="25" type="noConversion"/>
  <pageMargins left="0.51181102362204722" right="0.51181102362204722" top="0.35433070866141736" bottom="0.35433070866141736" header="0.31496062992125984" footer="0.31496062992125984"/>
  <pageSetup scale="5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G29"/>
  <sheetViews>
    <sheetView showGridLines="0" workbookViewId="0">
      <selection activeCell="L24" sqref="L24"/>
    </sheetView>
  </sheetViews>
  <sheetFormatPr baseColWidth="10" defaultColWidth="11.42578125" defaultRowHeight="15"/>
  <cols>
    <col min="3" max="3" width="18.85546875" customWidth="1"/>
    <col min="4" max="8" width="13.85546875" customWidth="1"/>
    <col min="11" max="11" width="12.42578125" customWidth="1"/>
    <col min="12" max="12" width="14" customWidth="1"/>
    <col min="13" max="14" width="15.85546875" customWidth="1"/>
    <col min="15" max="15" width="13.42578125" customWidth="1"/>
    <col min="16" max="16" width="12.42578125" customWidth="1"/>
    <col min="17" max="18" width="13.42578125" customWidth="1"/>
    <col min="19" max="19" width="16.42578125" customWidth="1"/>
    <col min="20" max="20" width="16" customWidth="1"/>
    <col min="21" max="21" width="15.140625" customWidth="1"/>
    <col min="22" max="22" width="2.85546875" customWidth="1"/>
    <col min="23" max="23" width="17.42578125" customWidth="1"/>
    <col min="24" max="24" width="15.140625" customWidth="1"/>
    <col min="25" max="25" width="14.42578125" customWidth="1"/>
    <col min="26" max="26" width="3" customWidth="1"/>
    <col min="27" max="27" width="17.140625" customWidth="1"/>
    <col min="28" max="28" width="17.28515625" customWidth="1"/>
    <col min="29" max="29" width="17" customWidth="1"/>
    <col min="30" max="30" width="2.42578125" customWidth="1"/>
    <col min="31" max="31" width="17" customWidth="1"/>
    <col min="32" max="32" width="15.140625" customWidth="1"/>
    <col min="33" max="33" width="14.42578125" customWidth="1"/>
  </cols>
  <sheetData>
    <row r="1" spans="1:33">
      <c r="D1" s="12" t="s">
        <v>76</v>
      </c>
      <c r="E1" s="21"/>
      <c r="F1" s="21"/>
      <c r="G1" s="21"/>
      <c r="H1" s="21"/>
    </row>
    <row r="2" spans="1:33">
      <c r="D2" s="13">
        <v>0</v>
      </c>
      <c r="E2" s="22"/>
      <c r="F2" s="22"/>
      <c r="G2" s="22"/>
      <c r="H2" s="22"/>
    </row>
    <row r="3" spans="1:33" s="11" customFormat="1" ht="41.25" customHeight="1">
      <c r="A3" s="160" t="s">
        <v>77</v>
      </c>
      <c r="B3" s="160"/>
      <c r="C3" s="161"/>
      <c r="D3" s="166" t="s">
        <v>78</v>
      </c>
      <c r="E3" s="159" t="s">
        <v>79</v>
      </c>
      <c r="F3" s="159" t="s">
        <v>80</v>
      </c>
      <c r="G3" s="23"/>
      <c r="H3" s="23"/>
      <c r="I3" s="153" t="s">
        <v>81</v>
      </c>
      <c r="J3" s="154"/>
      <c r="K3" s="155"/>
      <c r="L3" s="153" t="s">
        <v>82</v>
      </c>
      <c r="M3" s="154"/>
      <c r="N3" s="155"/>
      <c r="O3" s="153" t="s">
        <v>83</v>
      </c>
      <c r="P3" s="154"/>
      <c r="Q3" s="155"/>
      <c r="S3" s="147" t="s">
        <v>84</v>
      </c>
      <c r="T3" s="147"/>
      <c r="U3" s="147"/>
      <c r="V3" s="18"/>
      <c r="W3" s="147" t="s">
        <v>85</v>
      </c>
      <c r="X3" s="147"/>
      <c r="Y3" s="147"/>
      <c r="Z3" s="18"/>
      <c r="AA3" s="147" t="s">
        <v>86</v>
      </c>
      <c r="AB3" s="147"/>
      <c r="AC3" s="147"/>
      <c r="AD3" s="18"/>
      <c r="AE3" s="148" t="s">
        <v>87</v>
      </c>
      <c r="AF3" s="148"/>
      <c r="AG3" s="148"/>
    </row>
    <row r="4" spans="1:33" ht="15" customHeight="1">
      <c r="A4" s="162"/>
      <c r="B4" s="162"/>
      <c r="C4" s="163"/>
      <c r="D4" s="166"/>
      <c r="E4" s="159"/>
      <c r="F4" s="159"/>
      <c r="G4" s="23"/>
      <c r="H4" s="23"/>
      <c r="I4" s="149" t="s">
        <v>88</v>
      </c>
      <c r="J4" s="151" t="s">
        <v>89</v>
      </c>
      <c r="K4" s="151" t="s">
        <v>26</v>
      </c>
      <c r="L4" s="151" t="s">
        <v>88</v>
      </c>
      <c r="M4" s="151" t="s">
        <v>89</v>
      </c>
      <c r="N4" s="151" t="s">
        <v>26</v>
      </c>
      <c r="O4" s="151" t="s">
        <v>88</v>
      </c>
      <c r="P4" s="151" t="s">
        <v>89</v>
      </c>
      <c r="Q4" s="151" t="s">
        <v>26</v>
      </c>
      <c r="S4" s="147" t="s">
        <v>90</v>
      </c>
      <c r="T4" s="147" t="s">
        <v>79</v>
      </c>
      <c r="U4" s="147" t="s">
        <v>80</v>
      </c>
      <c r="V4" s="19"/>
      <c r="W4" s="147" t="s">
        <v>90</v>
      </c>
      <c r="X4" s="147" t="s">
        <v>79</v>
      </c>
      <c r="Y4" s="147" t="s">
        <v>80</v>
      </c>
      <c r="Z4" s="19"/>
      <c r="AA4" s="147" t="s">
        <v>90</v>
      </c>
      <c r="AB4" s="147" t="s">
        <v>79</v>
      </c>
      <c r="AC4" s="147" t="s">
        <v>80</v>
      </c>
      <c r="AD4" s="19"/>
      <c r="AE4" s="147" t="s">
        <v>90</v>
      </c>
      <c r="AF4" s="148" t="s">
        <v>91</v>
      </c>
      <c r="AG4" s="148" t="s">
        <v>92</v>
      </c>
    </row>
    <row r="5" spans="1:33" ht="15" customHeight="1">
      <c r="A5" s="164"/>
      <c r="B5" s="164"/>
      <c r="C5" s="165"/>
      <c r="D5" s="167"/>
      <c r="E5" s="159"/>
      <c r="F5" s="159"/>
      <c r="G5" s="24"/>
      <c r="H5" s="24"/>
      <c r="I5" s="150"/>
      <c r="J5" s="152"/>
      <c r="K5" s="152"/>
      <c r="L5" s="152"/>
      <c r="M5" s="152"/>
      <c r="N5" s="152"/>
      <c r="O5" s="152"/>
      <c r="P5" s="152"/>
      <c r="Q5" s="152"/>
      <c r="S5" s="147"/>
      <c r="T5" s="147"/>
      <c r="U5" s="147"/>
      <c r="V5" s="19"/>
      <c r="W5" s="147"/>
      <c r="X5" s="147"/>
      <c r="Y5" s="147"/>
      <c r="Z5" s="19"/>
      <c r="AA5" s="147"/>
      <c r="AB5" s="147"/>
      <c r="AC5" s="147"/>
      <c r="AD5" s="19"/>
      <c r="AE5" s="147"/>
      <c r="AF5" s="148"/>
      <c r="AG5" s="148"/>
    </row>
    <row r="6" spans="1:33" ht="21.75" customHeight="1">
      <c r="A6" s="156" t="s">
        <v>93</v>
      </c>
      <c r="B6" s="157"/>
      <c r="C6" s="158"/>
      <c r="D6" s="4">
        <v>50</v>
      </c>
      <c r="E6" s="26">
        <v>67097</v>
      </c>
      <c r="F6" s="26">
        <v>3354850</v>
      </c>
      <c r="G6" s="9"/>
      <c r="H6" s="9"/>
      <c r="I6" s="5">
        <v>72700</v>
      </c>
      <c r="J6" s="6">
        <v>72700</v>
      </c>
      <c r="K6" s="6">
        <f>+J6*D6</f>
        <v>3635000</v>
      </c>
      <c r="L6" s="1">
        <v>83100</v>
      </c>
      <c r="M6" s="2">
        <v>83100</v>
      </c>
      <c r="N6" s="2">
        <v>4155000</v>
      </c>
      <c r="O6" s="1">
        <v>50000</v>
      </c>
      <c r="P6" s="2">
        <v>50000</v>
      </c>
      <c r="Q6" s="2">
        <v>2500000</v>
      </c>
      <c r="S6" s="14">
        <f t="shared" ref="S6:S14" si="0">+ROUND(AVERAGE(I6,L6,O6),0)</f>
        <v>68600</v>
      </c>
      <c r="T6" s="14">
        <f>+ROUND(S6*(1+$D$2),0)</f>
        <v>68600</v>
      </c>
      <c r="U6" s="14">
        <f t="shared" ref="U6:U14" si="1">+ROUND(T6*D6,0)</f>
        <v>3430000</v>
      </c>
      <c r="V6" s="15"/>
      <c r="W6" s="14">
        <f t="shared" ref="W6:W14" si="2">+ROUND(GEOMEAN(I6,L6,O6),0)</f>
        <v>67097</v>
      </c>
      <c r="X6" s="14">
        <f>+ROUND(W6*(1+$D$2),0)</f>
        <v>67097</v>
      </c>
      <c r="Y6" s="14">
        <f>+ROUND(X6*$D6,0)</f>
        <v>3354850</v>
      </c>
      <c r="Z6" s="15"/>
      <c r="AA6" s="14">
        <f>+ROUND(AVERAGE(SMALL((J6,L6,O6),{1;2;3})),0)</f>
        <v>68600</v>
      </c>
      <c r="AB6" s="14">
        <f>+ROUND(AA6*(1+$D$2),0)</f>
        <v>68600</v>
      </c>
      <c r="AC6" s="14">
        <f>+ROUND(AB6*$D6,0)</f>
        <v>3430000</v>
      </c>
      <c r="AD6" s="15"/>
      <c r="AE6" s="14">
        <f t="shared" ref="AE6:AE14" si="3">+ROUND(STDEV(I6,L6,O6),0)</f>
        <v>16927</v>
      </c>
      <c r="AF6" s="14">
        <f>+ROUND(S6-AE6,0)</f>
        <v>51673</v>
      </c>
      <c r="AG6" s="14">
        <f>+ROUND(S6+AE6,0)</f>
        <v>85527</v>
      </c>
    </row>
    <row r="7" spans="1:33" ht="20.25" customHeight="1">
      <c r="A7" s="156" t="s">
        <v>94</v>
      </c>
      <c r="B7" s="157"/>
      <c r="C7" s="158"/>
      <c r="D7" s="4">
        <v>350</v>
      </c>
      <c r="E7" s="26">
        <v>67097</v>
      </c>
      <c r="F7" s="26">
        <v>23483950</v>
      </c>
      <c r="G7" s="9"/>
      <c r="H7" s="9"/>
      <c r="I7" s="5">
        <v>72700</v>
      </c>
      <c r="J7" s="6">
        <v>72700</v>
      </c>
      <c r="K7" s="6">
        <f t="shared" ref="K7:K14" si="4">+J7*D7</f>
        <v>25445000</v>
      </c>
      <c r="L7" s="1">
        <v>83100</v>
      </c>
      <c r="M7" s="2">
        <v>83100</v>
      </c>
      <c r="N7" s="2">
        <v>29085000</v>
      </c>
      <c r="O7" s="1">
        <v>50000</v>
      </c>
      <c r="P7" s="2">
        <v>50000</v>
      </c>
      <c r="Q7" s="2">
        <v>17500000</v>
      </c>
      <c r="S7" s="14">
        <f t="shared" si="0"/>
        <v>68600</v>
      </c>
      <c r="T7" s="14">
        <f t="shared" ref="T7:T14" si="5">+ROUND(S7*(1+$D$2),0)</f>
        <v>68600</v>
      </c>
      <c r="U7" s="14">
        <f t="shared" si="1"/>
        <v>24010000</v>
      </c>
      <c r="V7" s="15"/>
      <c r="W7" s="14">
        <f t="shared" si="2"/>
        <v>67097</v>
      </c>
      <c r="X7" s="14">
        <f t="shared" ref="X7:X14" si="6">+ROUND(W7*(1+$D$2),0)</f>
        <v>67097</v>
      </c>
      <c r="Y7" s="14">
        <f t="shared" ref="Y7:Y14" si="7">+ROUND(X7*$D7,0)</f>
        <v>23483950</v>
      </c>
      <c r="Z7" s="15"/>
      <c r="AA7" s="14">
        <f>+ROUND(AVERAGE(SMALL((J7,L7,O7),{1;2;3})),0)</f>
        <v>68600</v>
      </c>
      <c r="AB7" s="14">
        <f t="shared" ref="AB7:AB14" si="8">+ROUND(AA7*(1+$D$2),0)</f>
        <v>68600</v>
      </c>
      <c r="AC7" s="14">
        <f t="shared" ref="AC7:AC14" si="9">+ROUND(AB7*$D7,0)</f>
        <v>24010000</v>
      </c>
      <c r="AD7" s="15"/>
      <c r="AE7" s="14">
        <f t="shared" si="3"/>
        <v>16927</v>
      </c>
      <c r="AF7" s="14">
        <f t="shared" ref="AF7:AF14" si="10">+ROUND(S7-AE7,0)</f>
        <v>51673</v>
      </c>
      <c r="AG7" s="14">
        <f t="shared" ref="AG7:AG14" si="11">+ROUND(S7+AE7,0)</f>
        <v>85527</v>
      </c>
    </row>
    <row r="8" spans="1:33" ht="15" customHeight="1">
      <c r="A8" s="156" t="s">
        <v>95</v>
      </c>
      <c r="B8" s="157"/>
      <c r="C8" s="158"/>
      <c r="D8" s="4">
        <v>50</v>
      </c>
      <c r="E8" s="26">
        <v>36005</v>
      </c>
      <c r="F8" s="26">
        <v>1800250</v>
      </c>
      <c r="G8" s="9"/>
      <c r="H8" s="9"/>
      <c r="I8" s="5">
        <v>33700</v>
      </c>
      <c r="J8" s="6">
        <v>33700</v>
      </c>
      <c r="K8" s="6">
        <f t="shared" si="4"/>
        <v>1685000</v>
      </c>
      <c r="L8" s="1">
        <v>27700</v>
      </c>
      <c r="M8" s="2">
        <v>27700</v>
      </c>
      <c r="N8" s="2">
        <v>1385000</v>
      </c>
      <c r="O8" s="1">
        <v>50000</v>
      </c>
      <c r="P8" s="2">
        <v>50000</v>
      </c>
      <c r="Q8" s="2">
        <v>2500000</v>
      </c>
      <c r="S8" s="14">
        <f t="shared" si="0"/>
        <v>37133</v>
      </c>
      <c r="T8" s="14">
        <f t="shared" si="5"/>
        <v>37133</v>
      </c>
      <c r="U8" s="14">
        <f t="shared" si="1"/>
        <v>1856650</v>
      </c>
      <c r="V8" s="15"/>
      <c r="W8" s="14">
        <f t="shared" si="2"/>
        <v>36005</v>
      </c>
      <c r="X8" s="14">
        <f t="shared" si="6"/>
        <v>36005</v>
      </c>
      <c r="Y8" s="14">
        <f t="shared" si="7"/>
        <v>1800250</v>
      </c>
      <c r="Z8" s="15"/>
      <c r="AA8" s="14">
        <f>+ROUND(AVERAGE(SMALL((J8,L8,O8),{1;2;3})),0)</f>
        <v>37133</v>
      </c>
      <c r="AB8" s="14">
        <f t="shared" si="8"/>
        <v>37133</v>
      </c>
      <c r="AC8" s="14">
        <f t="shared" si="9"/>
        <v>1856650</v>
      </c>
      <c r="AD8" s="15"/>
      <c r="AE8" s="14">
        <f t="shared" si="3"/>
        <v>11540</v>
      </c>
      <c r="AF8" s="14">
        <f t="shared" si="10"/>
        <v>25593</v>
      </c>
      <c r="AG8" s="14">
        <f t="shared" si="11"/>
        <v>48673</v>
      </c>
    </row>
    <row r="9" spans="1:33" ht="15" customHeight="1">
      <c r="A9" s="156" t="s">
        <v>96</v>
      </c>
      <c r="B9" s="157"/>
      <c r="C9" s="158"/>
      <c r="D9" s="4">
        <v>10</v>
      </c>
      <c r="E9" s="26">
        <v>75270</v>
      </c>
      <c r="F9" s="26">
        <v>752700</v>
      </c>
      <c r="G9" s="9"/>
      <c r="H9" s="9"/>
      <c r="I9" s="5">
        <v>110300</v>
      </c>
      <c r="J9" s="6">
        <v>110300</v>
      </c>
      <c r="K9" s="6">
        <f t="shared" si="4"/>
        <v>1103000</v>
      </c>
      <c r="L9" s="1">
        <v>51550</v>
      </c>
      <c r="M9" s="2">
        <v>51550</v>
      </c>
      <c r="N9" s="2">
        <v>515500</v>
      </c>
      <c r="O9" s="1">
        <v>75000</v>
      </c>
      <c r="P9" s="2">
        <v>75000</v>
      </c>
      <c r="Q9" s="2">
        <v>750000</v>
      </c>
      <c r="S9" s="14">
        <f t="shared" si="0"/>
        <v>78950</v>
      </c>
      <c r="T9" s="14">
        <f t="shared" si="5"/>
        <v>78950</v>
      </c>
      <c r="U9" s="14">
        <f t="shared" si="1"/>
        <v>789500</v>
      </c>
      <c r="V9" s="15"/>
      <c r="W9" s="14">
        <f t="shared" si="2"/>
        <v>75270</v>
      </c>
      <c r="X9" s="14">
        <f t="shared" si="6"/>
        <v>75270</v>
      </c>
      <c r="Y9" s="14">
        <f t="shared" si="7"/>
        <v>752700</v>
      </c>
      <c r="Z9" s="15"/>
      <c r="AA9" s="14">
        <f>+ROUND(AVERAGE(SMALL((J9,L9,O9),{1;2;3})),0)</f>
        <v>78950</v>
      </c>
      <c r="AB9" s="14">
        <f t="shared" si="8"/>
        <v>78950</v>
      </c>
      <c r="AC9" s="14">
        <f t="shared" si="9"/>
        <v>789500</v>
      </c>
      <c r="AD9" s="15"/>
      <c r="AE9" s="14">
        <f t="shared" si="3"/>
        <v>29574</v>
      </c>
      <c r="AF9" s="14">
        <f t="shared" si="10"/>
        <v>49376</v>
      </c>
      <c r="AG9" s="14">
        <f t="shared" si="11"/>
        <v>108524</v>
      </c>
    </row>
    <row r="10" spans="1:33">
      <c r="A10" s="156" t="s">
        <v>97</v>
      </c>
      <c r="B10" s="157"/>
      <c r="C10" s="158"/>
      <c r="D10" s="4">
        <v>7</v>
      </c>
      <c r="E10" s="26">
        <v>119085</v>
      </c>
      <c r="F10" s="26">
        <v>833595</v>
      </c>
      <c r="G10" s="9"/>
      <c r="H10" s="9"/>
      <c r="I10" s="5">
        <v>156500</v>
      </c>
      <c r="J10" s="6">
        <v>156500</v>
      </c>
      <c r="K10" s="6">
        <f t="shared" si="4"/>
        <v>1095500</v>
      </c>
      <c r="L10" s="1">
        <v>119900</v>
      </c>
      <c r="M10" s="2">
        <v>119900</v>
      </c>
      <c r="N10" s="2">
        <v>839300</v>
      </c>
      <c r="O10" s="1">
        <v>90000</v>
      </c>
      <c r="P10" s="2">
        <v>90000</v>
      </c>
      <c r="Q10" s="2">
        <v>630000</v>
      </c>
      <c r="S10" s="14">
        <f t="shared" si="0"/>
        <v>122133</v>
      </c>
      <c r="T10" s="14">
        <f t="shared" si="5"/>
        <v>122133</v>
      </c>
      <c r="U10" s="14">
        <f t="shared" si="1"/>
        <v>854931</v>
      </c>
      <c r="V10" s="15"/>
      <c r="W10" s="14">
        <f t="shared" si="2"/>
        <v>119085</v>
      </c>
      <c r="X10" s="14">
        <f t="shared" si="6"/>
        <v>119085</v>
      </c>
      <c r="Y10" s="14">
        <f t="shared" si="7"/>
        <v>833595</v>
      </c>
      <c r="Z10" s="15"/>
      <c r="AA10" s="14">
        <f>+ROUND(AVERAGE(SMALL((J10,L10,O10),{1;2;3})),0)</f>
        <v>122133</v>
      </c>
      <c r="AB10" s="14">
        <f t="shared" si="8"/>
        <v>122133</v>
      </c>
      <c r="AC10" s="14">
        <f t="shared" si="9"/>
        <v>854931</v>
      </c>
      <c r="AD10" s="15"/>
      <c r="AE10" s="14">
        <f t="shared" si="3"/>
        <v>33306</v>
      </c>
      <c r="AF10" s="14">
        <f t="shared" si="10"/>
        <v>88827</v>
      </c>
      <c r="AG10" s="14">
        <f t="shared" si="11"/>
        <v>155439</v>
      </c>
    </row>
    <row r="11" spans="1:33">
      <c r="A11" s="156" t="s">
        <v>98</v>
      </c>
      <c r="B11" s="157"/>
      <c r="C11" s="158"/>
      <c r="D11" s="4">
        <v>400</v>
      </c>
      <c r="E11" s="26">
        <v>23072</v>
      </c>
      <c r="F11" s="26">
        <v>9228800</v>
      </c>
      <c r="G11" s="9"/>
      <c r="H11" s="9"/>
      <c r="I11" s="5">
        <v>23000</v>
      </c>
      <c r="J11" s="6">
        <v>23000</v>
      </c>
      <c r="K11" s="6">
        <f t="shared" si="4"/>
        <v>9200000</v>
      </c>
      <c r="L11" s="1">
        <v>17800</v>
      </c>
      <c r="M11" s="2">
        <v>17800</v>
      </c>
      <c r="N11" s="2">
        <v>7120000</v>
      </c>
      <c r="O11" s="1">
        <v>30000</v>
      </c>
      <c r="P11" s="2">
        <v>30000</v>
      </c>
      <c r="Q11" s="2">
        <v>12000000</v>
      </c>
      <c r="S11" s="14">
        <f t="shared" si="0"/>
        <v>23600</v>
      </c>
      <c r="T11" s="14">
        <f t="shared" si="5"/>
        <v>23600</v>
      </c>
      <c r="U11" s="14">
        <f t="shared" si="1"/>
        <v>9440000</v>
      </c>
      <c r="V11" s="15"/>
      <c r="W11" s="14">
        <f t="shared" si="2"/>
        <v>23072</v>
      </c>
      <c r="X11" s="14">
        <f t="shared" si="6"/>
        <v>23072</v>
      </c>
      <c r="Y11" s="14">
        <f t="shared" si="7"/>
        <v>9228800</v>
      </c>
      <c r="Z11" s="15"/>
      <c r="AA11" s="14">
        <f>+ROUND(AVERAGE(SMALL((J11,L11,O11),{1;2;3})),0)</f>
        <v>23600</v>
      </c>
      <c r="AB11" s="14">
        <f t="shared" si="8"/>
        <v>23600</v>
      </c>
      <c r="AC11" s="14">
        <f t="shared" si="9"/>
        <v>9440000</v>
      </c>
      <c r="AD11" s="15"/>
      <c r="AE11" s="14">
        <f t="shared" si="3"/>
        <v>6122</v>
      </c>
      <c r="AF11" s="14">
        <f t="shared" si="10"/>
        <v>17478</v>
      </c>
      <c r="AG11" s="14">
        <f t="shared" si="11"/>
        <v>29722</v>
      </c>
    </row>
    <row r="12" spans="1:33" ht="15" customHeight="1">
      <c r="A12" s="156" t="s">
        <v>99</v>
      </c>
      <c r="B12" s="157"/>
      <c r="C12" s="158"/>
      <c r="D12" s="4">
        <v>50</v>
      </c>
      <c r="E12" s="26">
        <v>27460</v>
      </c>
      <c r="F12" s="26">
        <v>1373000</v>
      </c>
      <c r="G12" s="9"/>
      <c r="H12" s="9"/>
      <c r="I12" s="5">
        <v>29000</v>
      </c>
      <c r="J12" s="6">
        <v>29000</v>
      </c>
      <c r="K12" s="6">
        <f t="shared" si="4"/>
        <v>1450000</v>
      </c>
      <c r="L12" s="1">
        <v>20400</v>
      </c>
      <c r="M12" s="2">
        <v>20400</v>
      </c>
      <c r="N12" s="2">
        <v>1020000</v>
      </c>
      <c r="O12" s="1">
        <v>35000</v>
      </c>
      <c r="P12" s="2">
        <v>35000</v>
      </c>
      <c r="Q12" s="2">
        <v>1750000</v>
      </c>
      <c r="S12" s="14">
        <f t="shared" si="0"/>
        <v>28133</v>
      </c>
      <c r="T12" s="14">
        <f t="shared" si="5"/>
        <v>28133</v>
      </c>
      <c r="U12" s="14">
        <f t="shared" si="1"/>
        <v>1406650</v>
      </c>
      <c r="V12" s="15"/>
      <c r="W12" s="14">
        <f t="shared" si="2"/>
        <v>27460</v>
      </c>
      <c r="X12" s="14">
        <f t="shared" si="6"/>
        <v>27460</v>
      </c>
      <c r="Y12" s="14">
        <f t="shared" si="7"/>
        <v>1373000</v>
      </c>
      <c r="Z12" s="15"/>
      <c r="AA12" s="14">
        <f>+ROUND(AVERAGE(SMALL((J12,L12,O12),{1;2;3})),0)</f>
        <v>28133</v>
      </c>
      <c r="AB12" s="14">
        <f t="shared" si="8"/>
        <v>28133</v>
      </c>
      <c r="AC12" s="14">
        <f t="shared" si="9"/>
        <v>1406650</v>
      </c>
      <c r="AD12" s="15"/>
      <c r="AE12" s="14">
        <f t="shared" si="3"/>
        <v>7338</v>
      </c>
      <c r="AF12" s="14">
        <f t="shared" si="10"/>
        <v>20795</v>
      </c>
      <c r="AG12" s="14">
        <f t="shared" si="11"/>
        <v>35471</v>
      </c>
    </row>
    <row r="13" spans="1:33" ht="15" customHeight="1">
      <c r="A13" s="156" t="s">
        <v>100</v>
      </c>
      <c r="B13" s="157"/>
      <c r="C13" s="158"/>
      <c r="D13" s="4">
        <v>10</v>
      </c>
      <c r="E13" s="26">
        <v>50623</v>
      </c>
      <c r="F13" s="26">
        <v>506230</v>
      </c>
      <c r="G13" s="9"/>
      <c r="H13" s="9"/>
      <c r="I13" s="5">
        <v>81900</v>
      </c>
      <c r="J13" s="6">
        <v>81900</v>
      </c>
      <c r="K13" s="6">
        <f t="shared" si="4"/>
        <v>819000</v>
      </c>
      <c r="L13" s="1">
        <v>35200</v>
      </c>
      <c r="M13" s="2">
        <v>35200</v>
      </c>
      <c r="N13" s="2">
        <v>352000</v>
      </c>
      <c r="O13" s="1">
        <v>45000</v>
      </c>
      <c r="P13" s="2">
        <v>45000</v>
      </c>
      <c r="Q13" s="2">
        <v>450000</v>
      </c>
      <c r="S13" s="14">
        <f t="shared" si="0"/>
        <v>54033</v>
      </c>
      <c r="T13" s="14">
        <f t="shared" si="5"/>
        <v>54033</v>
      </c>
      <c r="U13" s="14">
        <f t="shared" si="1"/>
        <v>540330</v>
      </c>
      <c r="V13" s="15"/>
      <c r="W13" s="14">
        <f t="shared" si="2"/>
        <v>50623</v>
      </c>
      <c r="X13" s="14">
        <f t="shared" si="6"/>
        <v>50623</v>
      </c>
      <c r="Y13" s="14">
        <f t="shared" si="7"/>
        <v>506230</v>
      </c>
      <c r="Z13" s="15"/>
      <c r="AA13" s="14">
        <f>+ROUND(AVERAGE(SMALL((J13,L13,O13),{1;2;3})),0)</f>
        <v>54033</v>
      </c>
      <c r="AB13" s="14">
        <f t="shared" si="8"/>
        <v>54033</v>
      </c>
      <c r="AC13" s="14">
        <f t="shared" si="9"/>
        <v>540330</v>
      </c>
      <c r="AD13" s="15"/>
      <c r="AE13" s="14">
        <f t="shared" si="3"/>
        <v>24626</v>
      </c>
      <c r="AF13" s="14">
        <f t="shared" si="10"/>
        <v>29407</v>
      </c>
      <c r="AG13" s="14">
        <f t="shared" si="11"/>
        <v>78659</v>
      </c>
    </row>
    <row r="14" spans="1:33">
      <c r="A14" s="156" t="s">
        <v>101</v>
      </c>
      <c r="B14" s="157"/>
      <c r="C14" s="158"/>
      <c r="D14" s="4">
        <v>300</v>
      </c>
      <c r="E14" s="26">
        <v>42488</v>
      </c>
      <c r="F14" s="26">
        <v>12746400</v>
      </c>
      <c r="G14" s="9"/>
      <c r="H14" s="9"/>
      <c r="I14" s="5">
        <v>37000</v>
      </c>
      <c r="J14" s="6">
        <v>37000</v>
      </c>
      <c r="K14" s="6">
        <f t="shared" si="4"/>
        <v>11100000</v>
      </c>
      <c r="L14" s="1">
        <v>34550</v>
      </c>
      <c r="M14" s="2">
        <v>34550</v>
      </c>
      <c r="N14" s="2">
        <v>10365000</v>
      </c>
      <c r="O14" s="1">
        <v>60000</v>
      </c>
      <c r="P14" s="2">
        <v>60000</v>
      </c>
      <c r="Q14" s="2">
        <v>18000000</v>
      </c>
      <c r="S14" s="14">
        <f t="shared" si="0"/>
        <v>43850</v>
      </c>
      <c r="T14" s="14">
        <f t="shared" si="5"/>
        <v>43850</v>
      </c>
      <c r="U14" s="14">
        <f t="shared" si="1"/>
        <v>13155000</v>
      </c>
      <c r="V14" s="15"/>
      <c r="W14" s="14">
        <f t="shared" si="2"/>
        <v>42488</v>
      </c>
      <c r="X14" s="14">
        <f t="shared" si="6"/>
        <v>42488</v>
      </c>
      <c r="Y14" s="14">
        <f t="shared" si="7"/>
        <v>12746400</v>
      </c>
      <c r="Z14" s="15"/>
      <c r="AA14" s="14">
        <f>+ROUND(AVERAGE(SMALL((J14,L14,O14),{1;2;3})),0)</f>
        <v>43850</v>
      </c>
      <c r="AB14" s="14">
        <f t="shared" si="8"/>
        <v>43850</v>
      </c>
      <c r="AC14" s="14">
        <f t="shared" si="9"/>
        <v>13155000</v>
      </c>
      <c r="AD14" s="15"/>
      <c r="AE14" s="14">
        <f t="shared" si="3"/>
        <v>14040</v>
      </c>
      <c r="AF14" s="14">
        <f t="shared" si="10"/>
        <v>29810</v>
      </c>
      <c r="AG14" s="14">
        <f t="shared" si="11"/>
        <v>57890</v>
      </c>
    </row>
    <row r="15" spans="1:33" s="8" customFormat="1">
      <c r="A15" s="170" t="s">
        <v>102</v>
      </c>
      <c r="B15" s="170"/>
      <c r="C15" s="170"/>
      <c r="D15" s="10">
        <f>SUM(D6:D14)</f>
        <v>1227</v>
      </c>
      <c r="E15" s="20"/>
      <c r="F15" s="20">
        <v>54079775</v>
      </c>
      <c r="G15" s="25"/>
      <c r="H15" s="25"/>
      <c r="I15" s="171"/>
      <c r="J15" s="172"/>
      <c r="K15" s="7">
        <f>SUM(K6:K14)</f>
        <v>55532500</v>
      </c>
      <c r="L15" s="171"/>
      <c r="M15" s="172"/>
      <c r="N15" s="3">
        <f>SUM(N6:N14)</f>
        <v>54836800</v>
      </c>
      <c r="O15" s="168"/>
      <c r="P15" s="169"/>
      <c r="Q15" s="3">
        <f>SUM(Q6:Q14)</f>
        <v>56080000</v>
      </c>
      <c r="S15" s="16">
        <f>SUM(S6:S14)</f>
        <v>525032</v>
      </c>
      <c r="T15" s="16">
        <f t="shared" ref="T15:U15" si="12">SUM(T6:T14)</f>
        <v>525032</v>
      </c>
      <c r="U15" s="16">
        <f t="shared" si="12"/>
        <v>55483061</v>
      </c>
      <c r="V15" s="17"/>
      <c r="W15" s="16">
        <f>SUM(W6:W14)</f>
        <v>508197</v>
      </c>
      <c r="X15" s="16">
        <f>SUM(X6:X14)</f>
        <v>508197</v>
      </c>
      <c r="Y15" s="16">
        <f>SUM(Y6:Y14)</f>
        <v>54079775</v>
      </c>
      <c r="Z15" s="17"/>
      <c r="AA15" s="16">
        <f>SUM(AA6:AA14)</f>
        <v>525032</v>
      </c>
      <c r="AB15" s="16">
        <f>SUM(AB6:AB14)</f>
        <v>525032</v>
      </c>
      <c r="AC15" s="16">
        <f>SUM(AC6:AC14)</f>
        <v>55483061</v>
      </c>
      <c r="AD15" s="17"/>
      <c r="AE15" s="16">
        <f>SUM(AE6:AE14)</f>
        <v>160400</v>
      </c>
      <c r="AF15" s="16">
        <f>SUM(AF6:AF14)</f>
        <v>364632</v>
      </c>
      <c r="AG15" s="16">
        <f>SUM(AG6:AG14)</f>
        <v>685432</v>
      </c>
    </row>
    <row r="17" spans="1:6">
      <c r="A17" s="160" t="s">
        <v>77</v>
      </c>
      <c r="B17" s="160"/>
      <c r="C17" s="161"/>
      <c r="D17" s="166" t="s">
        <v>78</v>
      </c>
      <c r="E17" s="159" t="s">
        <v>79</v>
      </c>
      <c r="F17" s="159" t="s">
        <v>80</v>
      </c>
    </row>
    <row r="18" spans="1:6">
      <c r="A18" s="162"/>
      <c r="B18" s="162"/>
      <c r="C18" s="163"/>
      <c r="D18" s="166"/>
      <c r="E18" s="159"/>
      <c r="F18" s="159"/>
    </row>
    <row r="19" spans="1:6">
      <c r="A19" s="164"/>
      <c r="B19" s="164"/>
      <c r="C19" s="165"/>
      <c r="D19" s="167"/>
      <c r="E19" s="159"/>
      <c r="F19" s="159"/>
    </row>
    <row r="20" spans="1:6">
      <c r="A20" s="156" t="s">
        <v>93</v>
      </c>
      <c r="B20" s="157"/>
      <c r="C20" s="158"/>
      <c r="D20" s="4">
        <v>50</v>
      </c>
      <c r="E20" s="9">
        <v>67097</v>
      </c>
      <c r="F20" s="9">
        <f>D20*E20</f>
        <v>3354850</v>
      </c>
    </row>
    <row r="21" spans="1:6">
      <c r="A21" s="156" t="s">
        <v>94</v>
      </c>
      <c r="B21" s="157"/>
      <c r="C21" s="158"/>
      <c r="D21" s="4">
        <v>350</v>
      </c>
      <c r="E21" s="9">
        <v>67097</v>
      </c>
      <c r="F21" s="9">
        <f t="shared" ref="F21:F28" si="13">D21*E21</f>
        <v>23483950</v>
      </c>
    </row>
    <row r="22" spans="1:6">
      <c r="A22" s="156" t="s">
        <v>95</v>
      </c>
      <c r="B22" s="157"/>
      <c r="C22" s="158"/>
      <c r="D22" s="4">
        <v>50</v>
      </c>
      <c r="E22" s="9">
        <v>36005</v>
      </c>
      <c r="F22" s="9">
        <f t="shared" si="13"/>
        <v>1800250</v>
      </c>
    </row>
    <row r="23" spans="1:6">
      <c r="A23" s="156" t="s">
        <v>96</v>
      </c>
      <c r="B23" s="157"/>
      <c r="C23" s="158"/>
      <c r="D23" s="4">
        <v>10</v>
      </c>
      <c r="E23" s="9">
        <v>75270</v>
      </c>
      <c r="F23" s="9">
        <f t="shared" si="13"/>
        <v>752700</v>
      </c>
    </row>
    <row r="24" spans="1:6">
      <c r="A24" s="156" t="s">
        <v>97</v>
      </c>
      <c r="B24" s="157"/>
      <c r="C24" s="158"/>
      <c r="D24" s="4">
        <v>7</v>
      </c>
      <c r="E24" s="9">
        <v>119085</v>
      </c>
      <c r="F24" s="9">
        <f t="shared" si="13"/>
        <v>833595</v>
      </c>
    </row>
    <row r="25" spans="1:6">
      <c r="A25" s="156" t="s">
        <v>98</v>
      </c>
      <c r="B25" s="157"/>
      <c r="C25" s="158"/>
      <c r="D25" s="4">
        <v>400</v>
      </c>
      <c r="E25" s="9">
        <v>23072</v>
      </c>
      <c r="F25" s="9">
        <f t="shared" si="13"/>
        <v>9228800</v>
      </c>
    </row>
    <row r="26" spans="1:6">
      <c r="A26" s="156" t="s">
        <v>99</v>
      </c>
      <c r="B26" s="157"/>
      <c r="C26" s="158"/>
      <c r="D26" s="4">
        <v>50</v>
      </c>
      <c r="E26" s="9">
        <v>27460</v>
      </c>
      <c r="F26" s="9">
        <f t="shared" si="13"/>
        <v>1373000</v>
      </c>
    </row>
    <row r="27" spans="1:6">
      <c r="A27" s="156" t="s">
        <v>100</v>
      </c>
      <c r="B27" s="157"/>
      <c r="C27" s="158"/>
      <c r="D27" s="4">
        <v>10</v>
      </c>
      <c r="E27" s="9">
        <v>50623</v>
      </c>
      <c r="F27" s="9">
        <f t="shared" si="13"/>
        <v>506230</v>
      </c>
    </row>
    <row r="28" spans="1:6">
      <c r="A28" s="156" t="s">
        <v>101</v>
      </c>
      <c r="B28" s="157"/>
      <c r="C28" s="158"/>
      <c r="D28" s="4">
        <v>300</v>
      </c>
      <c r="E28" s="9">
        <v>42488</v>
      </c>
      <c r="F28" s="9">
        <f t="shared" si="13"/>
        <v>12746400</v>
      </c>
    </row>
    <row r="29" spans="1:6">
      <c r="A29" s="170" t="s">
        <v>102</v>
      </c>
      <c r="B29" s="170"/>
      <c r="C29" s="170"/>
      <c r="D29" s="10">
        <f>SUM(D20:D28)</f>
        <v>1227</v>
      </c>
      <c r="E29" s="25"/>
      <c r="F29" s="25">
        <f>SUM(F20:F28)</f>
        <v>54079775</v>
      </c>
    </row>
  </sheetData>
  <mergeCells count="59">
    <mergeCell ref="A28:C28"/>
    <mergeCell ref="A29:C29"/>
    <mergeCell ref="A22:C22"/>
    <mergeCell ref="A23:C23"/>
    <mergeCell ref="A24:C24"/>
    <mergeCell ref="A25:C25"/>
    <mergeCell ref="A26:C26"/>
    <mergeCell ref="A27:C27"/>
    <mergeCell ref="A21:C21"/>
    <mergeCell ref="A14:C14"/>
    <mergeCell ref="A15:C15"/>
    <mergeCell ref="I15:J15"/>
    <mergeCell ref="L15:M15"/>
    <mergeCell ref="A17:C19"/>
    <mergeCell ref="D17:D19"/>
    <mergeCell ref="E17:E19"/>
    <mergeCell ref="F17:F19"/>
    <mergeCell ref="A20:C20"/>
    <mergeCell ref="O15:P15"/>
    <mergeCell ref="A8:C8"/>
    <mergeCell ref="A9:C9"/>
    <mergeCell ref="A10:C10"/>
    <mergeCell ref="A11:C11"/>
    <mergeCell ref="A12:C12"/>
    <mergeCell ref="A13:C13"/>
    <mergeCell ref="AC4:AC5"/>
    <mergeCell ref="AE4:AE5"/>
    <mergeCell ref="AF4:AF5"/>
    <mergeCell ref="AG4:AG5"/>
    <mergeCell ref="A6:C6"/>
    <mergeCell ref="X4:X5"/>
    <mergeCell ref="Y4:Y5"/>
    <mergeCell ref="AA4:AA5"/>
    <mergeCell ref="AB4:AB5"/>
    <mergeCell ref="A7:C7"/>
    <mergeCell ref="E3:E5"/>
    <mergeCell ref="F3:F5"/>
    <mergeCell ref="U4:U5"/>
    <mergeCell ref="W4:W5"/>
    <mergeCell ref="W3:Y3"/>
    <mergeCell ref="A3:C5"/>
    <mergeCell ref="D3:D5"/>
    <mergeCell ref="T4:T5"/>
    <mergeCell ref="AA3:AC3"/>
    <mergeCell ref="AE3:AG3"/>
    <mergeCell ref="I4:I5"/>
    <mergeCell ref="J4:J5"/>
    <mergeCell ref="K4:K5"/>
    <mergeCell ref="L4:L5"/>
    <mergeCell ref="M4:M5"/>
    <mergeCell ref="N4:N5"/>
    <mergeCell ref="O4:O5"/>
    <mergeCell ref="I3:K3"/>
    <mergeCell ref="L3:N3"/>
    <mergeCell ref="O3:Q3"/>
    <mergeCell ref="S3:U3"/>
    <mergeCell ref="P4:P5"/>
    <mergeCell ref="Q4:Q5"/>
    <mergeCell ref="S4:S5"/>
  </mergeCells>
  <pageMargins left="0.7" right="0.7" top="0.75" bottom="0.75" header="0.3" footer="0.3"/>
</worksheet>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OFERTA</vt:lpstr>
      <vt:lpstr>Borrador</vt:lpstr>
      <vt:lpstr>OFERTA!Área_de_impresión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Leidy Carolina Másmela Jiménez</dc:creator>
  <cp:keywords/>
  <dc:description/>
  <cp:lastModifiedBy>Daniel Francisco Forero Colorado</cp:lastModifiedBy>
  <cp:revision/>
  <dcterms:created xsi:type="dcterms:W3CDTF">2018-02-05T20:14:19Z</dcterms:created>
  <dcterms:modified xsi:type="dcterms:W3CDTF">2026-06-10T21:06:54Z</dcterms:modified>
  <cp:category/>
  <cp:contentStatus/>
</cp:coreProperties>
</file>