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8"/>
  <workbookPr defaultThemeVersion="166925"/>
  <mc:AlternateContent xmlns:mc="http://schemas.openxmlformats.org/markup-compatibility/2006">
    <mc:Choice Requires="x15">
      <x15ac:absPath xmlns:x15ac="http://schemas.microsoft.com/office/spreadsheetml/2010/11/ac" url="C:\Users\Lenovo\Desktop\Modalidad Integral 2026 SECOP II 30 DIC 2025\19. SUBSANACIONES 9 JUNIO 2026\"/>
    </mc:Choice>
  </mc:AlternateContent>
  <xr:revisionPtr revIDLastSave="0" documentId="13_ncr:1_{16848273-2306-4C8D-8D12-F456A0210B26}" xr6:coauthVersionLast="47" xr6:coauthVersionMax="47" xr10:uidLastSave="{00000000-0000-0000-0000-000000000000}"/>
  <bookViews>
    <workbookView xWindow="-120" yWindow="-120" windowWidth="20730" windowHeight="11040" tabRatio="807" firstSheet="6" activeTab="4" xr2:uid="{8899C277-7CB4-3D4D-8B84-EAEC3904E7BC}"/>
  </bookViews>
  <sheets>
    <sheet name="EVALUACIÓN 2026_lote_2_MES1" sheetId="12" r:id="rId1"/>
    <sheet name="EVAL PROP ARTIFI BAJA_MES1" sheetId="14" r:id="rId2"/>
    <sheet name="EVALUACIÓN PROPONENTES_MES1" sheetId="13" r:id="rId3"/>
    <sheet name="EVALUACIÓN 2026_lote_2_MES2" sheetId="30" r:id="rId4"/>
    <sheet name="EVAL PROP ARTIFI BAJA_MES2" sheetId="32" r:id="rId5"/>
    <sheet name="EVALUACIÓN PROPONENTES_MES2" sheetId="31" r:id="rId6"/>
    <sheet name="EVALUACIÓN 2026_lote_2_Total" sheetId="33" r:id="rId7"/>
    <sheet name="EVAL PROP ARTIFI BAJA_Total" sheetId="34" r:id="rId8"/>
    <sheet name="EVALUACIÓN PROPONENTES_Total" sheetId="35" r:id="rId9"/>
    <sheet name="VALOR CASA CRECER " sheetId="36" r:id="rId10"/>
    <sheet name="VALOR CASA  (ACNN " sheetId="37" r:id="rId11"/>
    <sheet name="VALOR CASA  (MULTIETNIAS)" sheetId="38" r:id="rId12"/>
  </sheets>
  <definedNames>
    <definedName name="a">#REF!</definedName>
    <definedName name="ABRIL">#REF!</definedName>
    <definedName name="add">#REF!</definedName>
    <definedName name="ADR">#REF!</definedName>
    <definedName name="ADRIANA">#REF!</definedName>
    <definedName name="AGOSTO">#REF!</definedName>
    <definedName name="ALEJA">#REF!</definedName>
    <definedName name="_xlnm.Print_Area" localSheetId="1">'EVAL PROP ARTIFI BAJA_MES1'!$A$1:$L$11</definedName>
    <definedName name="_xlnm.Print_Area" localSheetId="4">'EVAL PROP ARTIFI BAJA_MES2'!$A$1:$L$12</definedName>
    <definedName name="_xlnm.Print_Area" localSheetId="7">'EVAL PROP ARTIFI BAJA_Total'!$A$1:$L$12</definedName>
    <definedName name="Construccion_en_Sitio_Propio___CSP">#REF!</definedName>
    <definedName name="d">#REF!</definedName>
    <definedName name="DICIEMBRE">#REF!</definedName>
    <definedName name="e">#REF!</definedName>
    <definedName name="EFECTIVO">#REF!</definedName>
    <definedName name="ENERO">#REF!</definedName>
    <definedName name="FEBRERO">#REF!</definedName>
    <definedName name="H">#REF!</definedName>
    <definedName name="jsjsjsjsjsj">#REF!</definedName>
    <definedName name="JULIO">#REF!</definedName>
    <definedName name="JUNIO">#REF!</definedName>
    <definedName name="juun">#REF!</definedName>
    <definedName name="lulu">#REF!</definedName>
    <definedName name="MARZO">#REF!</definedName>
    <definedName name="MAYO">#REF!</definedName>
    <definedName name="migue">#REF!</definedName>
    <definedName name="MIGUEL">#REF!</definedName>
    <definedName name="NOVIEMBRE">#REF!</definedName>
    <definedName name="OCTUBRE">#REF!</definedName>
    <definedName name="OTROS_ACT_CORRIENTES">#REF!</definedName>
    <definedName name="PABLO">#REF!</definedName>
    <definedName name="Q">#REF!</definedName>
    <definedName name="QQQQ">#REF!</definedName>
    <definedName name="RACImayO">#REF!</definedName>
    <definedName name="RACIONESMayo">#REF!</definedName>
    <definedName name="racmayo2013">#REF!</definedName>
    <definedName name="ROBERTO">#REF!</definedName>
    <definedName name="S">#REF!</definedName>
    <definedName name="SANDRA">#REF!</definedName>
    <definedName name="SEPTIEMBRE">#REF!</definedName>
    <definedName name="ss">#REF!</definedName>
    <definedName name="SSSSSSSSSSS">#REF!</definedName>
    <definedName name="UNO">#REF!</definedName>
    <definedName name="Usuarios_">#REF!</definedName>
    <definedName name="USUARIOS_ACUEDUCTO">#REF!</definedName>
    <definedName name="VEINTE">#REF!</definedName>
    <definedName name="wrn.INFORME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6" i="33" l="1"/>
  <c r="F7" i="33"/>
  <c r="F26" i="33"/>
  <c r="F8" i="33"/>
  <c r="F26" i="30"/>
  <c r="E26" i="30"/>
  <c r="F26" i="12"/>
  <c r="E26" i="12"/>
  <c r="F9" i="12" s="1"/>
  <c r="F16" i="31"/>
  <c r="F17" i="31"/>
  <c r="F15" i="31"/>
  <c r="F17" i="35"/>
  <c r="F18" i="35"/>
  <c r="F16" i="35"/>
  <c r="G17" i="35"/>
  <c r="G18" i="35"/>
  <c r="G16" i="35"/>
  <c r="E36" i="34"/>
  <c r="E34" i="34"/>
  <c r="C20" i="34"/>
  <c r="C21" i="34"/>
  <c r="C19" i="34"/>
  <c r="C34" i="34" s="1"/>
  <c r="B10" i="38"/>
  <c r="B14" i="38" s="1"/>
  <c r="B8" i="38"/>
  <c r="B7" i="38"/>
  <c r="B21" i="38" s="1"/>
  <c r="B20" i="37"/>
  <c r="B19" i="37"/>
  <c r="B18" i="37"/>
  <c r="B8" i="37"/>
  <c r="B10" i="37" s="1"/>
  <c r="B7" i="37"/>
  <c r="B21" i="37" s="1"/>
  <c r="B23" i="36"/>
  <c r="B22" i="36"/>
  <c r="B21" i="36"/>
  <c r="B20" i="36"/>
  <c r="B19" i="36"/>
  <c r="B18" i="36"/>
  <c r="B10" i="36"/>
  <c r="B14" i="36" s="1"/>
  <c r="B8" i="36"/>
  <c r="B6" i="36"/>
  <c r="C18" i="35"/>
  <c r="C17" i="35"/>
  <c r="C16" i="35"/>
  <c r="D7" i="35"/>
  <c r="B3" i="35"/>
  <c r="B2" i="34" s="1"/>
  <c r="B2" i="35"/>
  <c r="D34" i="34"/>
  <c r="B35" i="34"/>
  <c r="D36" i="34"/>
  <c r="E35" i="34"/>
  <c r="D35" i="34"/>
  <c r="B34" i="34"/>
  <c r="D5" i="34"/>
  <c r="B5" i="34"/>
  <c r="E24" i="33"/>
  <c r="F8" i="30" l="1"/>
  <c r="F9" i="30"/>
  <c r="F7" i="30"/>
  <c r="F9" i="33"/>
  <c r="F7" i="12"/>
  <c r="F8" i="12"/>
  <c r="C35" i="34"/>
  <c r="C36" i="34"/>
  <c r="F25" i="34"/>
  <c r="F29" i="34" s="1"/>
  <c r="G36" i="34" s="1"/>
  <c r="B36" i="34"/>
  <c r="B14" i="37"/>
  <c r="B17" i="37"/>
  <c r="B17" i="38"/>
  <c r="B22" i="37"/>
  <c r="B18" i="38"/>
  <c r="B23" i="38"/>
  <c r="B17" i="36"/>
  <c r="B24" i="36" s="1"/>
  <c r="B23" i="37"/>
  <c r="B19" i="38"/>
  <c r="B20" i="38"/>
  <c r="B22" i="38"/>
  <c r="G34" i="34" l="1"/>
  <c r="G35" i="34"/>
  <c r="F36" i="34"/>
  <c r="B24" i="37"/>
  <c r="F35" i="34"/>
  <c r="B24" i="38"/>
  <c r="H35" i="34" l="1"/>
  <c r="I35" i="34"/>
  <c r="H36" i="34"/>
  <c r="I36" i="34"/>
  <c r="F34" i="34" l="1"/>
  <c r="H34" i="34" l="1"/>
  <c r="I34" i="34"/>
  <c r="C16" i="31" l="1"/>
  <c r="C17" i="31"/>
  <c r="C15" i="31"/>
  <c r="C20" i="32"/>
  <c r="C21" i="32"/>
  <c r="C19" i="32"/>
  <c r="F18" i="13" l="1"/>
  <c r="F19" i="13"/>
  <c r="F17" i="13"/>
  <c r="C20" i="14"/>
  <c r="C18" i="13" s="1"/>
  <c r="C21" i="14"/>
  <c r="C19" i="13" s="1"/>
  <c r="C19" i="14"/>
  <c r="C17" i="13" s="1"/>
  <c r="G16" i="31" l="1"/>
  <c r="G17" i="31"/>
  <c r="G15" i="31"/>
  <c r="G18" i="13"/>
  <c r="G19" i="13"/>
  <c r="G17" i="13"/>
  <c r="E36" i="32" l="1"/>
  <c r="E35" i="32"/>
  <c r="D36" i="32"/>
  <c r="D35" i="32"/>
  <c r="B35" i="32"/>
  <c r="E34" i="32"/>
  <c r="D34" i="32"/>
  <c r="B34" i="32"/>
  <c r="B5" i="32"/>
  <c r="D7" i="31"/>
  <c r="D5" i="32" s="1"/>
  <c r="B3" i="31"/>
  <c r="B2" i="32" s="1"/>
  <c r="B2" i="31"/>
  <c r="E24" i="30"/>
  <c r="C34" i="32" l="1"/>
  <c r="C36" i="32"/>
  <c r="C35" i="32"/>
  <c r="B36" i="32"/>
  <c r="F25" i="32"/>
  <c r="F29" i="32" s="1"/>
  <c r="G34" i="32" l="1"/>
  <c r="G36" i="32"/>
  <c r="G35" i="32"/>
  <c r="F35" i="32"/>
  <c r="I35" i="32" s="1"/>
  <c r="F36" i="32"/>
  <c r="I36" i="32" s="1"/>
  <c r="H36" i="32" l="1"/>
  <c r="H35" i="32"/>
  <c r="F34" i="32"/>
  <c r="H34" i="32" l="1"/>
  <c r="I34" i="32"/>
  <c r="B3" i="13"/>
  <c r="B2" i="13"/>
  <c r="B5" i="14"/>
  <c r="D7" i="13"/>
  <c r="D5" i="14" s="1"/>
  <c r="F25" i="14" l="1"/>
  <c r="E35" i="14"/>
  <c r="B35" i="14"/>
  <c r="D34" i="14"/>
  <c r="E36" i="14"/>
  <c r="D35" i="14"/>
  <c r="B34" i="14"/>
  <c r="E34" i="14"/>
  <c r="D36" i="14"/>
  <c r="B2" i="14"/>
  <c r="F30" i="14"/>
  <c r="B36" i="14"/>
  <c r="C35" i="14" l="1"/>
  <c r="C34" i="14"/>
  <c r="C36" i="14"/>
  <c r="G34" i="14"/>
  <c r="G35" i="14"/>
  <c r="G36" i="14"/>
  <c r="F35" i="14" l="1"/>
  <c r="F36" i="14"/>
  <c r="H36" i="14" l="1"/>
  <c r="I36" i="14"/>
  <c r="H35" i="14"/>
  <c r="I35" i="14"/>
  <c r="F34" i="14"/>
  <c r="H34" i="14" l="1"/>
  <c r="I34" i="14"/>
  <c r="E24" i="12" l="1"/>
</calcChain>
</file>

<file path=xl/sharedStrings.xml><?xml version="1.0" encoding="utf-8"?>
<sst xmlns="http://schemas.openxmlformats.org/spreadsheetml/2006/main" count="312" uniqueCount="92">
  <si>
    <t>EVALUACIÓN PROPUESTA ECONÓMICA</t>
  </si>
  <si>
    <t>SDMUJER-SAMC-001-2026</t>
  </si>
  <si>
    <r>
      <rPr>
        <b/>
        <i/>
        <sz val="12"/>
        <rFont val="Arial"/>
        <family val="2"/>
      </rPr>
      <t xml:space="preserve">OBJETO LOTE 2 MODALIDAD RURAL: </t>
    </r>
    <r>
      <rPr>
        <i/>
        <sz val="12"/>
        <rFont val="Arial"/>
        <family val="2"/>
      </rPr>
      <t>“Prestar el servicio integral para la puesta en marcha y funcionamiento de la modalidad rural de las Casas Refugio para la atención a mujeres rurales y/ocampesinas víctimas de violencias y sus personas a cargo de acuerdo con las características técnicas descritas en el anexo técnico y las normas vigentes que regulan la materia.”</t>
    </r>
  </si>
  <si>
    <t>SECOP II</t>
  </si>
  <si>
    <t>Proponente</t>
  </si>
  <si>
    <t>Nombre</t>
  </si>
  <si>
    <t>CASA</t>
  </si>
  <si>
    <t>Propuesta Habilitada</t>
  </si>
  <si>
    <t>Valor Propuesta Primer Mes</t>
  </si>
  <si>
    <t>Puntaje Factor Económico</t>
  </si>
  <si>
    <t>Proponente 1</t>
  </si>
  <si>
    <t xml:space="preserve">CORPORACIÓN ORIENTAR PARA CRECER </t>
  </si>
  <si>
    <t>CASA 1</t>
  </si>
  <si>
    <t>HABILITADO</t>
  </si>
  <si>
    <t>Proponente 2</t>
  </si>
  <si>
    <t>ASOCIACION CRISTIANA NUEVO NACIMIENTO -ACNN</t>
  </si>
  <si>
    <t>NO HABILITADO</t>
  </si>
  <si>
    <t>Proponente 3</t>
  </si>
  <si>
    <t>CORPORACION SOCIAL PARA EL DESARROLLO DE LOS GRUPOS ETNICOS Y CULTURALES MULTIETNIAS</t>
  </si>
  <si>
    <t>Asignación de método de evaluación según TRM</t>
  </si>
  <si>
    <t xml:space="preserve">Rango (inclusive) </t>
  </si>
  <si>
    <t xml:space="preserve">Número Método </t>
  </si>
  <si>
    <t>Método</t>
  </si>
  <si>
    <t>0.00 a 0.33</t>
  </si>
  <si>
    <t>Media aritmética</t>
  </si>
  <si>
    <t>0.34 a 0.66</t>
  </si>
  <si>
    <t>Media aritmética alta</t>
  </si>
  <si>
    <t>0.67 a 0.99</t>
  </si>
  <si>
    <t>Media geométrica con presupuesto oficial</t>
  </si>
  <si>
    <t>TRM</t>
  </si>
  <si>
    <t>Presupuesto Oficial mensual por casa Mes 1</t>
  </si>
  <si>
    <t>https://www.banrep.gov.co/es/glosario/tasa-cambio-trm</t>
  </si>
  <si>
    <t>https://www.colombiacompra.gov.co/archivos/manual/guia-para-el-manejo-de-ofertas-artificialmente-bajas-en-procesos-de-contratacion-2</t>
  </si>
  <si>
    <t>https://www.colombiacompra.gov.co/archivos/manual/secop-ii-modalidades-de-contratacion-seleccion-abreviada-de-menor-cuantia</t>
  </si>
  <si>
    <t>https://www.secop.gov.co/CO1BusinessLine/Tendering/ContractNoticeView/Index?prevCtxLbl=Buscar+procesos&amp;prevCtxUrl=https%3a%2f%2fwww.secop.gov.co%3a443%2fCO1BusinessLine%2fTendering%2fContractNoticeManagement%2fIndex&amp;notice=CO1.NTC.10300390</t>
  </si>
  <si>
    <t>DATOS PRESUPUESTALES DEL CONTRATO:</t>
  </si>
  <si>
    <t>VERIFICACIÓN COTIZACIONES QUE PUEDEN SER ARTIFICIALMENTE BAJAS</t>
  </si>
  <si>
    <t>INSUMOS PARA EL ANÁLISIS DE INFORMACIÓN</t>
  </si>
  <si>
    <t>COMPROBACIÓN ABSOLUTA</t>
  </si>
  <si>
    <t>1. PASO. Se tomaron las propuestas que no sobrepasaron el costo estimado:</t>
  </si>
  <si>
    <t>N°</t>
  </si>
  <si>
    <t>PROPONENTE</t>
  </si>
  <si>
    <t>FECHA</t>
  </si>
  <si>
    <t>HORA</t>
  </si>
  <si>
    <t>VALOR PROPUESTA ECONÓMICA</t>
  </si>
  <si>
    <t>7:28AM</t>
  </si>
  <si>
    <t>6:11PM</t>
  </si>
  <si>
    <t>9:07PM</t>
  </si>
  <si>
    <t>2. PASO. Se calcula el 20% del costo estimado:</t>
  </si>
  <si>
    <t>CÁLCULO DEL 20%</t>
  </si>
  <si>
    <t>3. PASO. Se determina el valor mínimo aceptable para la entidad con la siguiente fórmula: Costo estimado - el valor del cálculo del 20%</t>
  </si>
  <si>
    <t>VALOR MÍNIMO ACEPTABLE</t>
  </si>
  <si>
    <t>4. PASO. Se determinan las ofertas que pueden ser artificialmente bajas</t>
  </si>
  <si>
    <t>DIFERENCIA</t>
  </si>
  <si>
    <t>PORCENTAJE DIFERENCIA</t>
  </si>
  <si>
    <t>OBSERVACIÓN</t>
  </si>
  <si>
    <t>Propuesta incluida dentro de la minima aceptable</t>
  </si>
  <si>
    <t>VALOR PRESUPUESTO MENSUAL</t>
  </si>
  <si>
    <t>VERIFICACIÓN CONDICIONES DE LAS PROPUESTAS ECONÓMICAS MODALIDAD RURAL</t>
  </si>
  <si>
    <t>Durante el proceso de contratación se recibieron 3 ofertas por parte de las siguientes empresas que se detallan a continuación:</t>
  </si>
  <si>
    <t xml:space="preserve">OBSERVACIONES </t>
  </si>
  <si>
    <t>Valor Propuesta Segundo Mes en Adelante</t>
  </si>
  <si>
    <t>Presupuesto Oficial mensual por casa Mes 2 en Adelante</t>
  </si>
  <si>
    <t>VERIFICACIÓN CONDICIONES DE LAS PROPUESTAS ECONÓMICAS MODALIDAD  RURAL</t>
  </si>
  <si>
    <t>Valor Propuesta Total</t>
  </si>
  <si>
    <t>Presupuesto Oficial por casa</t>
  </si>
  <si>
    <t xml:space="preserve">CONCLUSIÓN </t>
  </si>
  <si>
    <t>La metodología principal aplicada para la identificación de posibles ofertas artificialmente bajas corresponde a la comparación absoluta, conforme a la Guía para el Manejo de Ofertas Artificialmente Bajas de Colombia Compra Eficiente.
Como resultado del análisis, ninguna de las ofertas evaluadas presenta una disminución igual o superior al 20% frente al costo estimado por la Entidad, razón por la cual no se configura alerta de oferta artificialmente baja bajo la metodología principal aplicable.
No se identifican ofertas artificialmente bajas bajo comparación absoluta</t>
  </si>
  <si>
    <t>PARA CONTRATO ACTUAL RURAL 2026:</t>
  </si>
  <si>
    <t>DETALLE</t>
  </si>
  <si>
    <t>AÑO 2026</t>
  </si>
  <si>
    <t>PRIMER MES (NO INCLUYE ELEMENTOS DE ÚNICO RECONOCIMIENTO)</t>
  </si>
  <si>
    <t>VALOR ÚNICO RECONOCIMIENTO</t>
  </si>
  <si>
    <t>VALOR TOTAL FUNCIONAMIENTO ESTIMADO PARA UNA CASA REFUGIO MODALIDAD INTEGRAL (PRIMER MES TOTAL)</t>
  </si>
  <si>
    <t>VALOR POR MES SEGUNDO MES EN ADELANTE</t>
  </si>
  <si>
    <t>VALOR POR DÍA</t>
  </si>
  <si>
    <t>DÍAS JUNIO 2026 EMPEZANDO EL 15 DE JUNIO 2026</t>
  </si>
  <si>
    <t>VALOR JUNIO 2026</t>
  </si>
  <si>
    <t>MESES</t>
  </si>
  <si>
    <t>DÍAS</t>
  </si>
  <si>
    <t>CANTIDAD CASAS</t>
  </si>
  <si>
    <t>VALOR POR 1 CASA</t>
  </si>
  <si>
    <t>Meses - días</t>
  </si>
  <si>
    <t xml:space="preserve">valor </t>
  </si>
  <si>
    <t xml:space="preserve">junio 15 días </t>
  </si>
  <si>
    <t>julio 30 días</t>
  </si>
  <si>
    <t>agosto 30 días</t>
  </si>
  <si>
    <t xml:space="preserve">septiembre 30 días </t>
  </si>
  <si>
    <t>octubre 30 días</t>
  </si>
  <si>
    <t>noviembre 30 días</t>
  </si>
  <si>
    <t>diciembre 30 días</t>
  </si>
  <si>
    <t xml:space="preserve">TOTAL CASA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</si>
</sst>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quot;$&quot;\ * #,##0.00_-;\-&quot;$&quot;\ * #,##0.00_-;_-&quot;$&quot;\ * &quot;-&quot;??_-;_-@_-"/>
    <numFmt numFmtId="165" formatCode="_-&quot;$&quot;* #,##0_-;\-&quot;$&quot;* #,##0_-;_-&quot;$&quot;* &quot;-&quot;_-;_-@_-"/>
    <numFmt numFmtId="166" formatCode="_-&quot;$&quot;* #,##0.00_-;\-&quot;$&quot;* #,##0.00_-;_-&quot;$&quot;* &quot;-&quot;_-;_-@_-"/>
    <numFmt numFmtId="167" formatCode="_-&quot;$&quot;\ * #,##0_-;\-&quot;$&quot;\ * #,##0_-;_-&quot;$&quot;\ * &quot;-&quot;??_-;_-@_-"/>
  </numFmts>
  <fonts count="24">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20"/>
      <name val="Arial"/>
      <family val="2"/>
    </font>
    <font>
      <sz val="12"/>
      <name val="Arial"/>
      <family val="2"/>
    </font>
    <font>
      <i/>
      <sz val="12"/>
      <name val="Arial"/>
      <family val="2"/>
    </font>
    <font>
      <b/>
      <i/>
      <sz val="12"/>
      <name val="Arial"/>
      <family val="2"/>
    </font>
    <font>
      <b/>
      <sz val="12"/>
      <name val="Arial"/>
      <family val="2"/>
    </font>
    <font>
      <b/>
      <sz val="11"/>
      <name val="Arial"/>
      <family val="2"/>
    </font>
    <font>
      <sz val="11"/>
      <name val="Arial"/>
      <family val="2"/>
    </font>
    <font>
      <sz val="12"/>
      <color theme="0" tint="-0.14999847407452621"/>
      <name val="Arial"/>
      <family val="2"/>
    </font>
    <font>
      <sz val="11"/>
      <name val="Arial"/>
      <family val="1"/>
    </font>
    <font>
      <b/>
      <sz val="14"/>
      <name val="Arial"/>
      <family val="2"/>
    </font>
    <font>
      <sz val="8"/>
      <name val="Calibri"/>
      <family val="2"/>
      <scheme val="minor"/>
    </font>
    <font>
      <b/>
      <sz val="16"/>
      <name val="Arial"/>
      <family val="2"/>
    </font>
    <font>
      <u/>
      <sz val="12"/>
      <color theme="10"/>
      <name val="Calibri"/>
      <family val="2"/>
      <scheme val="minor"/>
    </font>
    <font>
      <sz val="14"/>
      <name val="Arial"/>
      <family val="1"/>
    </font>
    <font>
      <b/>
      <sz val="12"/>
      <color theme="1"/>
      <name val="Arial"/>
      <family val="2"/>
    </font>
    <font>
      <b/>
      <sz val="12"/>
      <color theme="4" tint="-0.499984740745262"/>
      <name val="Calibri"/>
      <family val="2"/>
      <scheme val="minor"/>
    </font>
    <font>
      <b/>
      <sz val="12"/>
      <color theme="1"/>
      <name val="Calibri"/>
      <family val="2"/>
      <scheme val="minor"/>
    </font>
    <font>
      <u val="singleAccounting"/>
      <sz val="12"/>
      <color theme="1"/>
      <name val="Calibri"/>
      <family val="2"/>
      <scheme val="minor"/>
    </font>
    <font>
      <sz val="12"/>
      <name val="Arial"/>
      <family val="1"/>
    </font>
    <font>
      <sz val="11"/>
      <color theme="1"/>
      <name val="Arial"/>
      <family val="2"/>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2F2F2"/>
        <bgColor rgb="FF000000"/>
      </patternFill>
    </fill>
    <fill>
      <patternFill patternType="solid">
        <fgColor theme="5" tint="0.59999389629810485"/>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s>
  <cellStyleXfs count="12">
    <xf numFmtId="0" fontId="0" fillId="0" borderId="0"/>
    <xf numFmtId="165"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12" fillId="0" borderId="0"/>
    <xf numFmtId="164" fontId="12" fillId="0" borderId="0" applyFont="0" applyFill="0" applyBorder="0" applyAlignment="0" applyProtection="0"/>
    <xf numFmtId="9" fontId="2" fillId="0" borderId="0" applyFont="0" applyFill="0" applyBorder="0" applyAlignment="0" applyProtection="0"/>
    <xf numFmtId="0" fontId="2" fillId="0" borderId="0"/>
    <xf numFmtId="0" fontId="16" fillId="0" borderId="0" applyNumberFormat="0" applyFill="0" applyBorder="0" applyAlignment="0" applyProtection="0"/>
    <xf numFmtId="41" fontId="3" fillId="0" borderId="0" applyFont="0" applyFill="0" applyBorder="0" applyAlignment="0" applyProtection="0"/>
    <xf numFmtId="9" fontId="1" fillId="0" borderId="0" applyFont="0" applyFill="0" applyBorder="0" applyAlignment="0" applyProtection="0"/>
    <xf numFmtId="164" fontId="3" fillId="0" borderId="0"/>
  </cellStyleXfs>
  <cellXfs count="197">
    <xf numFmtId="0" fontId="0" fillId="0" borderId="0" xfId="0"/>
    <xf numFmtId="0" fontId="5" fillId="2" borderId="0" xfId="0" applyFont="1" applyFill="1"/>
    <xf numFmtId="0" fontId="5" fillId="2" borderId="0" xfId="0" applyFont="1" applyFill="1" applyAlignment="1">
      <alignment wrapText="1"/>
    </xf>
    <xf numFmtId="0" fontId="8" fillId="3" borderId="1" xfId="0" applyFont="1" applyFill="1" applyBorder="1" applyAlignment="1">
      <alignment horizontal="center" vertical="center" wrapText="1"/>
    </xf>
    <xf numFmtId="0" fontId="5" fillId="2" borderId="0" xfId="0" applyFont="1" applyFill="1" applyAlignment="1">
      <alignment horizontal="center" vertical="center" wrapText="1"/>
    </xf>
    <xf numFmtId="0" fontId="8" fillId="2" borderId="0" xfId="0" applyFont="1" applyFill="1" applyAlignment="1">
      <alignment vertical="center"/>
    </xf>
    <xf numFmtId="0" fontId="8" fillId="4" borderId="0" xfId="0" applyFont="1" applyFill="1"/>
    <xf numFmtId="166" fontId="8" fillId="4" borderId="0" xfId="1" applyNumberFormat="1" applyFont="1" applyFill="1"/>
    <xf numFmtId="0" fontId="8" fillId="3" borderId="0" xfId="0" applyFont="1" applyFill="1" applyAlignment="1">
      <alignment horizontal="center" vertical="center" wrapText="1"/>
    </xf>
    <xf numFmtId="0" fontId="8" fillId="5" borderId="0" xfId="0" applyFont="1" applyFill="1" applyAlignment="1">
      <alignment horizontal="center" vertical="center" wrapText="1"/>
    </xf>
    <xf numFmtId="165" fontId="5" fillId="2" borderId="0" xfId="0" applyNumberFormat="1" applyFont="1" applyFill="1"/>
    <xf numFmtId="0" fontId="5" fillId="2" borderId="0" xfId="0" applyFont="1" applyFill="1" applyAlignment="1">
      <alignment horizontal="left" vertical="center" wrapText="1"/>
    </xf>
    <xf numFmtId="165" fontId="8" fillId="6" borderId="0" xfId="0" applyNumberFormat="1" applyFont="1" applyFill="1"/>
    <xf numFmtId="10" fontId="5" fillId="2" borderId="0" xfId="3" applyNumberFormat="1" applyFont="1" applyFill="1"/>
    <xf numFmtId="2" fontId="5" fillId="2" borderId="0" xfId="0" applyNumberFormat="1" applyFont="1" applyFill="1"/>
    <xf numFmtId="10" fontId="11" fillId="2" borderId="0" xfId="3" applyNumberFormat="1" applyFont="1" applyFill="1"/>
    <xf numFmtId="2" fontId="11" fillId="2" borderId="0" xfId="0" applyNumberFormat="1" applyFont="1" applyFill="1"/>
    <xf numFmtId="0" fontId="11" fillId="2" borderId="0" xfId="0" applyFont="1" applyFill="1"/>
    <xf numFmtId="0" fontId="10"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165" fontId="5" fillId="0" borderId="1" xfId="1" applyFont="1" applyFill="1" applyBorder="1" applyAlignment="1">
      <alignment horizontal="center" vertical="center"/>
    </xf>
    <xf numFmtId="0" fontId="5" fillId="2" borderId="1" xfId="0" applyFont="1" applyFill="1" applyBorder="1" applyAlignment="1">
      <alignment horizontal="center" vertical="center"/>
    </xf>
    <xf numFmtId="0" fontId="13" fillId="0" borderId="0" xfId="4" applyFont="1" applyAlignment="1">
      <alignment horizontal="center" wrapText="1"/>
    </xf>
    <xf numFmtId="0" fontId="12" fillId="0" borderId="0" xfId="4"/>
    <xf numFmtId="0" fontId="9" fillId="0" borderId="0" xfId="4" applyFont="1"/>
    <xf numFmtId="0" fontId="9" fillId="0" borderId="8" xfId="4" applyFont="1" applyBorder="1" applyAlignment="1">
      <alignment horizontal="center" vertical="center"/>
    </xf>
    <xf numFmtId="0" fontId="9" fillId="0" borderId="9" xfId="4" applyFont="1" applyBorder="1" applyAlignment="1">
      <alignment horizontal="center" vertical="center" wrapText="1"/>
    </xf>
    <xf numFmtId="0" fontId="13" fillId="2" borderId="0" xfId="4" applyFont="1" applyFill="1" applyAlignment="1">
      <alignment horizontal="center" wrapText="1"/>
    </xf>
    <xf numFmtId="0" fontId="12" fillId="2" borderId="0" xfId="4" applyFill="1"/>
    <xf numFmtId="164" fontId="12" fillId="2" borderId="0" xfId="4" applyNumberFormat="1" applyFill="1"/>
    <xf numFmtId="0" fontId="12" fillId="2" borderId="1" xfId="4" applyFill="1" applyBorder="1" applyAlignment="1">
      <alignment horizontal="left"/>
    </xf>
    <xf numFmtId="0" fontId="12" fillId="2" borderId="0" xfId="4" applyFill="1" applyAlignment="1">
      <alignment horizontal="center"/>
    </xf>
    <xf numFmtId="14" fontId="12" fillId="2" borderId="0" xfId="4" applyNumberFormat="1" applyFill="1" applyAlignment="1">
      <alignment horizontal="center"/>
    </xf>
    <xf numFmtId="164" fontId="0" fillId="2" borderId="0" xfId="5" applyFont="1" applyFill="1" applyBorder="1" applyAlignment="1">
      <alignment horizontal="center"/>
    </xf>
    <xf numFmtId="0" fontId="12" fillId="2" borderId="0" xfId="4" applyFill="1" applyAlignment="1">
      <alignment horizontal="left"/>
    </xf>
    <xf numFmtId="0" fontId="9" fillId="2" borderId="0" xfId="4" applyFont="1" applyFill="1" applyAlignment="1">
      <alignment horizontal="left"/>
    </xf>
    <xf numFmtId="164" fontId="9" fillId="2" borderId="0" xfId="4" applyNumberFormat="1" applyFont="1" applyFill="1"/>
    <xf numFmtId="9" fontId="12" fillId="2" borderId="0" xfId="4" applyNumberFormat="1" applyFill="1"/>
    <xf numFmtId="164" fontId="0" fillId="2" borderId="0" xfId="5" applyFont="1" applyFill="1"/>
    <xf numFmtId="0" fontId="9" fillId="0" borderId="17" xfId="4" applyFont="1" applyBorder="1" applyAlignment="1">
      <alignment horizontal="center" vertical="center"/>
    </xf>
    <xf numFmtId="0" fontId="9" fillId="0" borderId="18" xfId="4" applyFont="1" applyBorder="1" applyAlignment="1">
      <alignment horizontal="center" vertical="center"/>
    </xf>
    <xf numFmtId="0" fontId="9" fillId="0" borderId="19" xfId="4" applyFont="1" applyBorder="1" applyAlignment="1">
      <alignment horizontal="center" vertical="center" wrapText="1"/>
    </xf>
    <xf numFmtId="0" fontId="9" fillId="0" borderId="18" xfId="4" applyFont="1" applyBorder="1" applyAlignment="1">
      <alignment horizontal="center" vertical="center" wrapText="1"/>
    </xf>
    <xf numFmtId="0" fontId="9" fillId="2" borderId="18" xfId="4" applyFont="1" applyFill="1" applyBorder="1" applyAlignment="1">
      <alignment horizontal="center" vertical="center" wrapText="1"/>
    </xf>
    <xf numFmtId="0" fontId="9" fillId="2" borderId="19" xfId="4" applyFont="1" applyFill="1" applyBorder="1" applyAlignment="1">
      <alignment horizontal="center" vertical="center" wrapText="1"/>
    </xf>
    <xf numFmtId="0" fontId="12" fillId="2" borderId="12" xfId="4" applyFill="1" applyBorder="1" applyAlignment="1">
      <alignment horizontal="center"/>
    </xf>
    <xf numFmtId="0" fontId="12" fillId="2" borderId="15" xfId="4" applyFill="1" applyBorder="1" applyAlignment="1">
      <alignment horizontal="center" vertical="center"/>
    </xf>
    <xf numFmtId="0" fontId="12" fillId="2" borderId="14" xfId="4" applyFill="1" applyBorder="1" applyAlignment="1">
      <alignment horizontal="center" vertical="center"/>
    </xf>
    <xf numFmtId="0" fontId="12" fillId="2" borderId="11" xfId="4" applyFill="1" applyBorder="1" applyAlignment="1">
      <alignment horizontal="center" vertical="center"/>
    </xf>
    <xf numFmtId="0" fontId="9" fillId="2" borderId="7" xfId="4" applyFont="1" applyFill="1" applyBorder="1" applyAlignment="1">
      <alignment horizontal="center" vertical="center"/>
    </xf>
    <xf numFmtId="0" fontId="9" fillId="2" borderId="8" xfId="4" applyFont="1" applyFill="1" applyBorder="1" applyAlignment="1">
      <alignment horizontal="center" vertical="center"/>
    </xf>
    <xf numFmtId="14" fontId="12" fillId="0" borderId="1" xfId="4" applyNumberFormat="1" applyBorder="1" applyAlignment="1">
      <alignment horizontal="center" vertical="center"/>
    </xf>
    <xf numFmtId="164" fontId="0" fillId="0" borderId="1" xfId="5" applyFont="1" applyFill="1" applyBorder="1" applyAlignment="1">
      <alignment horizontal="center" vertical="center"/>
    </xf>
    <xf numFmtId="0" fontId="12" fillId="2" borderId="1" xfId="4" applyFill="1" applyBorder="1" applyAlignment="1">
      <alignment horizontal="center" vertical="center"/>
    </xf>
    <xf numFmtId="0" fontId="9" fillId="2" borderId="8" xfId="4" applyFont="1" applyFill="1" applyBorder="1" applyAlignment="1">
      <alignment horizontal="center" vertical="center" wrapText="1"/>
    </xf>
    <xf numFmtId="0" fontId="12" fillId="2" borderId="12" xfId="4" applyFill="1" applyBorder="1" applyAlignment="1">
      <alignment horizontal="center" vertical="center"/>
    </xf>
    <xf numFmtId="10" fontId="12" fillId="2" borderId="1" xfId="3" applyNumberFormat="1" applyFont="1" applyFill="1" applyBorder="1" applyAlignment="1">
      <alignment horizontal="center" vertical="center"/>
    </xf>
    <xf numFmtId="0" fontId="12" fillId="2" borderId="24" xfId="4" applyFill="1" applyBorder="1" applyAlignment="1">
      <alignment horizontal="center" vertical="center"/>
    </xf>
    <xf numFmtId="0" fontId="9" fillId="2" borderId="17" xfId="4" applyFont="1" applyFill="1" applyBorder="1" applyAlignment="1">
      <alignment horizontal="center" vertical="center" wrapText="1"/>
    </xf>
    <xf numFmtId="0" fontId="5" fillId="2" borderId="5" xfId="0" applyFont="1" applyFill="1" applyBorder="1" applyAlignment="1">
      <alignment horizontal="center" vertical="center"/>
    </xf>
    <xf numFmtId="2" fontId="5" fillId="2" borderId="1" xfId="0" applyNumberFormat="1" applyFont="1" applyFill="1" applyBorder="1" applyAlignment="1">
      <alignment horizontal="center" vertical="center"/>
    </xf>
    <xf numFmtId="0" fontId="12" fillId="0" borderId="1" xfId="4" applyBorder="1" applyAlignment="1">
      <alignment horizontal="left" vertical="center"/>
    </xf>
    <xf numFmtId="0" fontId="12" fillId="0" borderId="12" xfId="4" applyBorder="1" applyAlignment="1">
      <alignment horizontal="center" vertical="center"/>
    </xf>
    <xf numFmtId="0" fontId="12" fillId="0" borderId="16" xfId="4" applyBorder="1" applyAlignment="1">
      <alignment horizontal="center" vertical="center"/>
    </xf>
    <xf numFmtId="0" fontId="12" fillId="0" borderId="13" xfId="4" applyBorder="1" applyAlignment="1">
      <alignment horizontal="left" vertical="center" wrapText="1"/>
    </xf>
    <xf numFmtId="14" fontId="12" fillId="0" borderId="13" xfId="4" applyNumberFormat="1" applyBorder="1" applyAlignment="1">
      <alignment horizontal="center" vertical="center"/>
    </xf>
    <xf numFmtId="0" fontId="12" fillId="2" borderId="1" xfId="4" applyFill="1" applyBorder="1" applyAlignment="1">
      <alignment horizontal="left" vertical="center"/>
    </xf>
    <xf numFmtId="0" fontId="12" fillId="2" borderId="16" xfId="4" applyFill="1" applyBorder="1" applyAlignment="1">
      <alignment horizontal="center" vertical="center"/>
    </xf>
    <xf numFmtId="0" fontId="12" fillId="2" borderId="13" xfId="4" applyFill="1" applyBorder="1" applyAlignment="1">
      <alignment horizontal="center" vertical="center"/>
    </xf>
    <xf numFmtId="0" fontId="12" fillId="2" borderId="13" xfId="4" applyFill="1" applyBorder="1" applyAlignment="1">
      <alignment horizontal="left" vertical="center" wrapText="1"/>
    </xf>
    <xf numFmtId="0" fontId="12" fillId="2" borderId="23" xfId="4" applyFill="1" applyBorder="1" applyAlignment="1">
      <alignment horizontal="center" vertical="center"/>
    </xf>
    <xf numFmtId="0" fontId="12" fillId="2" borderId="12" xfId="4" applyFill="1" applyBorder="1" applyAlignment="1">
      <alignment horizontal="left" vertical="center"/>
    </xf>
    <xf numFmtId="0" fontId="12" fillId="2" borderId="25" xfId="4" applyFill="1" applyBorder="1" applyAlignment="1">
      <alignment horizontal="center" vertical="center"/>
    </xf>
    <xf numFmtId="0" fontId="12" fillId="2" borderId="16" xfId="4" applyFill="1" applyBorder="1" applyAlignment="1">
      <alignment horizontal="left" vertical="center" wrapText="1"/>
    </xf>
    <xf numFmtId="10" fontId="12" fillId="2" borderId="13" xfId="3" applyNumberFormat="1" applyFont="1" applyFill="1" applyBorder="1" applyAlignment="1">
      <alignment horizontal="center" vertical="center"/>
    </xf>
    <xf numFmtId="164" fontId="0" fillId="0" borderId="13" xfId="5" applyFont="1" applyFill="1" applyBorder="1" applyAlignment="1">
      <alignment horizontal="center" vertical="center"/>
    </xf>
    <xf numFmtId="0" fontId="16" fillId="2" borderId="0" xfId="8" applyFill="1"/>
    <xf numFmtId="0" fontId="10" fillId="0" borderId="1" xfId="0" applyFont="1" applyBorder="1" applyAlignment="1">
      <alignment horizontal="left" vertical="center" wrapText="1"/>
    </xf>
    <xf numFmtId="0" fontId="12" fillId="2" borderId="1" xfId="4" applyFill="1" applyBorder="1" applyAlignment="1">
      <alignment horizontal="left" vertical="top"/>
    </xf>
    <xf numFmtId="167" fontId="12" fillId="2" borderId="1" xfId="2" applyNumberFormat="1" applyFont="1" applyFill="1" applyBorder="1" applyAlignment="1">
      <alignment horizontal="center" vertical="center"/>
    </xf>
    <xf numFmtId="167" fontId="12" fillId="2" borderId="1" xfId="4" applyNumberFormat="1" applyFill="1" applyBorder="1" applyAlignment="1">
      <alignment vertical="center"/>
    </xf>
    <xf numFmtId="167" fontId="12" fillId="2" borderId="13" xfId="2" applyNumberFormat="1" applyFont="1" applyFill="1" applyBorder="1" applyAlignment="1">
      <alignment horizontal="center" vertical="center"/>
    </xf>
    <xf numFmtId="167" fontId="12" fillId="2" borderId="13" xfId="4" applyNumberFormat="1" applyFill="1" applyBorder="1" applyAlignment="1">
      <alignment vertical="center"/>
    </xf>
    <xf numFmtId="0" fontId="9" fillId="2" borderId="20" xfId="4" applyFont="1" applyFill="1" applyBorder="1" applyAlignment="1">
      <alignment horizontal="center" vertical="center" wrapText="1"/>
    </xf>
    <xf numFmtId="0" fontId="8" fillId="2" borderId="0" xfId="0" applyFont="1" applyFill="1"/>
    <xf numFmtId="0" fontId="8" fillId="3" borderId="1" xfId="0" applyFont="1" applyFill="1" applyBorder="1" applyAlignment="1">
      <alignment horizontal="center" vertical="center"/>
    </xf>
    <xf numFmtId="0" fontId="5" fillId="2" borderId="1" xfId="0" applyFont="1" applyFill="1" applyBorder="1" applyAlignment="1">
      <alignment horizontal="center"/>
    </xf>
    <xf numFmtId="0" fontId="5" fillId="7" borderId="1" xfId="0" applyFont="1" applyFill="1" applyBorder="1" applyAlignment="1">
      <alignment horizontal="center"/>
    </xf>
    <xf numFmtId="0" fontId="8" fillId="3" borderId="17" xfId="0" applyFont="1" applyFill="1" applyBorder="1" applyAlignment="1">
      <alignment horizontal="center" vertical="center"/>
    </xf>
    <xf numFmtId="0" fontId="8" fillId="3" borderId="18" xfId="0" applyFont="1" applyFill="1" applyBorder="1" applyAlignment="1">
      <alignment horizontal="center" vertical="center"/>
    </xf>
    <xf numFmtId="0" fontId="8" fillId="3" borderId="19" xfId="0" applyFont="1" applyFill="1" applyBorder="1" applyAlignment="1">
      <alignment horizontal="center" vertical="center"/>
    </xf>
    <xf numFmtId="0" fontId="5" fillId="2" borderId="15" xfId="0" applyFont="1" applyFill="1" applyBorder="1"/>
    <xf numFmtId="0" fontId="5" fillId="7" borderId="15" xfId="0" applyFont="1" applyFill="1" applyBorder="1"/>
    <xf numFmtId="0" fontId="5" fillId="2" borderId="13" xfId="0" applyFont="1" applyFill="1" applyBorder="1" applyAlignment="1">
      <alignment horizontal="center"/>
    </xf>
    <xf numFmtId="0" fontId="5" fillId="2" borderId="14" xfId="0" applyFont="1" applyFill="1" applyBorder="1" applyAlignment="1">
      <alignment horizontal="left" wrapText="1"/>
    </xf>
    <xf numFmtId="0" fontId="5" fillId="2" borderId="12" xfId="0" applyFont="1" applyFill="1" applyBorder="1" applyAlignment="1">
      <alignment horizontal="center" vertical="center"/>
    </xf>
    <xf numFmtId="0" fontId="5" fillId="7" borderId="12" xfId="0" applyFont="1" applyFill="1" applyBorder="1" applyAlignment="1">
      <alignment horizontal="center" vertical="center"/>
    </xf>
    <xf numFmtId="0" fontId="5" fillId="7" borderId="1"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 xfId="0" applyFont="1" applyFill="1" applyBorder="1" applyAlignment="1">
      <alignment horizontal="left"/>
    </xf>
    <xf numFmtId="0" fontId="5" fillId="7" borderId="1" xfId="0" applyFont="1" applyFill="1" applyBorder="1" applyAlignment="1">
      <alignment horizontal="left"/>
    </xf>
    <xf numFmtId="0" fontId="5" fillId="2" borderId="1" xfId="0" applyFont="1" applyFill="1" applyBorder="1" applyAlignment="1">
      <alignment horizontal="left" wrapText="1"/>
    </xf>
    <xf numFmtId="0" fontId="10" fillId="0" borderId="15" xfId="4" applyFont="1" applyBorder="1" applyAlignment="1">
      <alignment horizontal="left" vertical="center"/>
    </xf>
    <xf numFmtId="0" fontId="10" fillId="0" borderId="14" xfId="4" applyFont="1" applyBorder="1" applyAlignment="1">
      <alignment horizontal="left" vertical="center"/>
    </xf>
    <xf numFmtId="0" fontId="9" fillId="3" borderId="1" xfId="0" applyFont="1" applyFill="1" applyBorder="1" applyAlignment="1">
      <alignment horizontal="center" vertical="center" wrapText="1"/>
    </xf>
    <xf numFmtId="41" fontId="19" fillId="3" borderId="0" xfId="9" applyFont="1" applyFill="1"/>
    <xf numFmtId="14" fontId="12" fillId="0" borderId="6" xfId="4" applyNumberFormat="1" applyBorder="1" applyAlignment="1">
      <alignment horizontal="center" vertical="center"/>
    </xf>
    <xf numFmtId="0" fontId="12" fillId="2" borderId="6" xfId="4" applyFill="1" applyBorder="1" applyAlignment="1">
      <alignment horizontal="center" vertical="center"/>
    </xf>
    <xf numFmtId="0" fontId="20" fillId="0" borderId="0" xfId="0" applyFont="1"/>
    <xf numFmtId="0" fontId="20" fillId="0" borderId="1" xfId="0" applyFont="1" applyBorder="1" applyAlignment="1">
      <alignment horizontal="center" vertical="center"/>
    </xf>
    <xf numFmtId="0" fontId="0" fillId="0" borderId="1" xfId="0" applyBorder="1" applyAlignment="1">
      <alignment horizontal="center" vertical="center" wrapText="1"/>
    </xf>
    <xf numFmtId="164" fontId="3" fillId="0" borderId="1" xfId="11" applyBorder="1" applyAlignment="1">
      <alignment horizontal="center" vertical="center"/>
    </xf>
    <xf numFmtId="164" fontId="21" fillId="0" borderId="1" xfId="11" applyFont="1" applyBorder="1" applyAlignment="1">
      <alignment horizontal="center" vertical="center"/>
    </xf>
    <xf numFmtId="164" fontId="20" fillId="0" borderId="1" xfId="11" applyFont="1" applyBorder="1" applyAlignment="1">
      <alignment horizontal="center" vertical="center"/>
    </xf>
    <xf numFmtId="164" fontId="0" fillId="0" borderId="0" xfId="0" applyNumberFormat="1"/>
    <xf numFmtId="0" fontId="3" fillId="0" borderId="1" xfId="11" applyNumberFormat="1" applyBorder="1"/>
    <xf numFmtId="167" fontId="3" fillId="0" borderId="0" xfId="11" applyNumberFormat="1"/>
    <xf numFmtId="167" fontId="0" fillId="0" borderId="0" xfId="0" applyNumberFormat="1"/>
    <xf numFmtId="164" fontId="3" fillId="0" borderId="1" xfId="11" applyBorder="1"/>
    <xf numFmtId="0" fontId="0" fillId="0" borderId="29" xfId="0"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Border="1" applyAlignment="1">
      <alignment horizontal="center"/>
    </xf>
    <xf numFmtId="0" fontId="0" fillId="0" borderId="1" xfId="0" applyBorder="1" applyAlignment="1">
      <alignment horizontal="left" vertical="center" wrapText="1"/>
    </xf>
    <xf numFmtId="164" fontId="0" fillId="0" borderId="1" xfId="0" applyNumberFormat="1" applyBorder="1"/>
    <xf numFmtId="17" fontId="0" fillId="0" borderId="1" xfId="0" applyNumberFormat="1" applyBorder="1"/>
    <xf numFmtId="0" fontId="0" fillId="0" borderId="1" xfId="0" applyBorder="1"/>
    <xf numFmtId="0" fontId="20" fillId="0" borderId="1" xfId="0" applyFont="1" applyBorder="1"/>
    <xf numFmtId="164" fontId="20" fillId="0" borderId="1" xfId="0" applyNumberFormat="1" applyFont="1" applyBorder="1"/>
    <xf numFmtId="0" fontId="20" fillId="2" borderId="1" xfId="0" applyFont="1" applyFill="1" applyBorder="1" applyAlignment="1">
      <alignment horizontal="center" vertical="center"/>
    </xf>
    <xf numFmtId="0" fontId="0" fillId="2" borderId="1" xfId="0" applyFill="1" applyBorder="1" applyAlignment="1">
      <alignment horizontal="center" vertical="center" wrapText="1"/>
    </xf>
    <xf numFmtId="164" fontId="3" fillId="2" borderId="1" xfId="11" applyFill="1" applyBorder="1" applyAlignment="1">
      <alignment horizontal="center" vertical="center"/>
    </xf>
    <xf numFmtId="164" fontId="21" fillId="2" borderId="1" xfId="11" applyFont="1" applyFill="1" applyBorder="1" applyAlignment="1">
      <alignment horizontal="center" vertical="center"/>
    </xf>
    <xf numFmtId="164" fontId="20" fillId="2" borderId="1" xfId="11" applyFont="1" applyFill="1" applyBorder="1" applyAlignment="1">
      <alignment horizontal="center" vertical="center"/>
    </xf>
    <xf numFmtId="0" fontId="3" fillId="2" borderId="1" xfId="11" applyNumberFormat="1" applyFill="1" applyBorder="1"/>
    <xf numFmtId="164" fontId="3" fillId="2" borderId="1" xfId="11" applyFill="1" applyBorder="1"/>
    <xf numFmtId="2" fontId="5" fillId="0" borderId="1" xfId="0" applyNumberFormat="1" applyFont="1" applyBorder="1" applyAlignment="1">
      <alignment horizontal="center" vertical="center"/>
    </xf>
    <xf numFmtId="0" fontId="5" fillId="0" borderId="0" xfId="0" applyFont="1" applyAlignment="1">
      <alignment horizontal="left" vertical="center" wrapText="1"/>
    </xf>
    <xf numFmtId="0" fontId="5" fillId="2" borderId="1" xfId="0" applyFont="1" applyFill="1" applyBorder="1"/>
    <xf numFmtId="0" fontId="12" fillId="2" borderId="10" xfId="4" applyFill="1" applyBorder="1" applyAlignment="1">
      <alignment horizontal="left" vertical="center"/>
    </xf>
    <xf numFmtId="167" fontId="12" fillId="2" borderId="6" xfId="2" applyNumberFormat="1" applyFont="1" applyFill="1" applyBorder="1" applyAlignment="1">
      <alignment horizontal="center" vertical="center"/>
    </xf>
    <xf numFmtId="167" fontId="12" fillId="2" borderId="6" xfId="4" applyNumberFormat="1" applyFill="1" applyBorder="1" applyAlignment="1">
      <alignment vertical="center"/>
    </xf>
    <xf numFmtId="10" fontId="12" fillId="2" borderId="6" xfId="3" applyNumberFormat="1" applyFont="1" applyFill="1" applyBorder="1" applyAlignment="1">
      <alignment horizontal="center" vertical="center"/>
    </xf>
    <xf numFmtId="0" fontId="9" fillId="2" borderId="7" xfId="4" applyFont="1" applyFill="1" applyBorder="1" applyAlignment="1">
      <alignment horizontal="center" vertical="center" wrapText="1"/>
    </xf>
    <xf numFmtId="0" fontId="9" fillId="2" borderId="9" xfId="4" applyFont="1" applyFill="1" applyBorder="1" applyAlignment="1">
      <alignment horizontal="center" vertical="center" wrapText="1"/>
    </xf>
    <xf numFmtId="0" fontId="9" fillId="0" borderId="15" xfId="4" applyFont="1" applyBorder="1" applyAlignment="1">
      <alignment horizontal="left" vertical="center"/>
    </xf>
    <xf numFmtId="0" fontId="9" fillId="0" borderId="14" xfId="4" applyFont="1" applyBorder="1" applyAlignment="1">
      <alignment horizontal="left" vertical="center"/>
    </xf>
    <xf numFmtId="0" fontId="22" fillId="0" borderId="0" xfId="4" applyFont="1"/>
    <xf numFmtId="165" fontId="5" fillId="0" borderId="15" xfId="1" applyFont="1" applyFill="1" applyBorder="1" applyAlignment="1">
      <alignment horizontal="center" vertical="center"/>
    </xf>
    <xf numFmtId="0" fontId="12" fillId="2" borderId="13" xfId="4" applyFill="1" applyBorder="1" applyAlignment="1">
      <alignment horizontal="left" vertical="top" wrapText="1"/>
    </xf>
    <xf numFmtId="165" fontId="5" fillId="0" borderId="14" xfId="1" applyFont="1" applyFill="1" applyBorder="1" applyAlignment="1">
      <alignment horizontal="center" vertical="center"/>
    </xf>
    <xf numFmtId="0" fontId="9" fillId="2" borderId="20" xfId="4" applyFont="1" applyFill="1" applyBorder="1" applyAlignment="1">
      <alignment horizontal="center" vertical="center"/>
    </xf>
    <xf numFmtId="0" fontId="12" fillId="2" borderId="24" xfId="4" applyFill="1" applyBorder="1" applyAlignment="1">
      <alignment horizontal="center"/>
    </xf>
    <xf numFmtId="0" fontId="12" fillId="2" borderId="12" xfId="4" applyFill="1" applyBorder="1" applyAlignment="1">
      <alignment horizontal="left"/>
    </xf>
    <xf numFmtId="0" fontId="12" fillId="2" borderId="16" xfId="4" applyFill="1" applyBorder="1" applyAlignment="1">
      <alignment horizontal="left" wrapText="1"/>
    </xf>
    <xf numFmtId="165" fontId="5" fillId="0" borderId="1" xfId="1" applyFont="1" applyFill="1" applyBorder="1" applyAlignment="1">
      <alignment horizontal="center" vertical="center" wrapText="1"/>
    </xf>
    <xf numFmtId="164" fontId="12" fillId="2" borderId="15" xfId="2" applyFont="1" applyFill="1" applyBorder="1" applyAlignment="1">
      <alignment horizontal="center" vertical="center"/>
    </xf>
    <xf numFmtId="164" fontId="12" fillId="2" borderId="14" xfId="2" applyFont="1" applyFill="1" applyBorder="1" applyAlignment="1">
      <alignment horizontal="center" vertical="center"/>
    </xf>
    <xf numFmtId="167" fontId="23" fillId="0" borderId="1" xfId="5" applyNumberFormat="1" applyFont="1" applyFill="1" applyBorder="1" applyAlignment="1">
      <alignment horizontal="center" vertical="center"/>
    </xf>
    <xf numFmtId="167" fontId="23" fillId="0" borderId="13" xfId="5" applyNumberFormat="1" applyFont="1" applyFill="1" applyBorder="1" applyAlignment="1">
      <alignment horizontal="center" vertical="center"/>
    </xf>
    <xf numFmtId="167" fontId="12" fillId="2" borderId="15" xfId="2" applyNumberFormat="1" applyFont="1" applyFill="1" applyBorder="1" applyAlignment="1">
      <alignment horizontal="center" vertical="center"/>
    </xf>
    <xf numFmtId="167" fontId="12" fillId="2" borderId="14" xfId="2" applyNumberFormat="1" applyFont="1" applyFill="1" applyBorder="1" applyAlignment="1">
      <alignment horizontal="center" vertical="center"/>
    </xf>
    <xf numFmtId="0" fontId="20" fillId="0" borderId="0" xfId="0" applyFont="1" applyAlignment="1">
      <alignment horizontal="center" vertical="center" wrapText="1"/>
    </xf>
    <xf numFmtId="0" fontId="6" fillId="2" borderId="0" xfId="0" applyFont="1" applyFill="1" applyAlignment="1">
      <alignment horizontal="center" vertical="center" wrapText="1"/>
    </xf>
    <xf numFmtId="0" fontId="4" fillId="2" borderId="0" xfId="0" applyFont="1" applyFill="1" applyAlignment="1">
      <alignment horizontal="center" wrapText="1"/>
    </xf>
    <xf numFmtId="0" fontId="8" fillId="2" borderId="0" xfId="0" applyFont="1" applyFill="1" applyAlignment="1">
      <alignment horizontal="center" wrapText="1"/>
    </xf>
    <xf numFmtId="0" fontId="8" fillId="2" borderId="0" xfId="0" applyFont="1" applyFill="1" applyAlignment="1">
      <alignment horizontal="center" vertical="center" wrapText="1"/>
    </xf>
    <xf numFmtId="0" fontId="6" fillId="2" borderId="0" xfId="0" applyFont="1" applyFill="1" applyAlignment="1">
      <alignment horizontal="left" vertical="center" wrapText="1"/>
    </xf>
    <xf numFmtId="0" fontId="4" fillId="2" borderId="0" xfId="0" applyFont="1" applyFill="1" applyAlignment="1">
      <alignment horizontal="center"/>
    </xf>
    <xf numFmtId="0" fontId="13" fillId="2" borderId="20" xfId="4" applyFont="1" applyFill="1" applyBorder="1" applyAlignment="1">
      <alignment horizontal="center" vertical="center" wrapText="1"/>
    </xf>
    <xf numFmtId="0" fontId="13" fillId="2" borderId="21" xfId="4" applyFont="1" applyFill="1" applyBorder="1" applyAlignment="1">
      <alignment horizontal="center" vertical="center" wrapText="1"/>
    </xf>
    <xf numFmtId="0" fontId="13" fillId="2" borderId="22" xfId="4" applyFont="1" applyFill="1" applyBorder="1" applyAlignment="1">
      <alignment horizontal="center" vertical="center" wrapText="1"/>
    </xf>
    <xf numFmtId="0" fontId="9" fillId="2" borderId="1" xfId="4" applyFont="1" applyFill="1" applyBorder="1" applyAlignment="1">
      <alignment horizontal="center"/>
    </xf>
    <xf numFmtId="0" fontId="12" fillId="2" borderId="1" xfId="4" applyFill="1" applyBorder="1" applyAlignment="1">
      <alignment horizontal="center" wrapText="1"/>
    </xf>
    <xf numFmtId="164" fontId="9" fillId="2" borderId="1" xfId="5" applyFont="1" applyFill="1" applyBorder="1" applyAlignment="1">
      <alignment horizontal="center"/>
    </xf>
    <xf numFmtId="0" fontId="13" fillId="2" borderId="0" xfId="4" applyFont="1" applyFill="1" applyAlignment="1">
      <alignment horizontal="center" wrapText="1"/>
    </xf>
    <xf numFmtId="0" fontId="15" fillId="0" borderId="20" xfId="4" applyFont="1" applyBorder="1" applyAlignment="1">
      <alignment horizontal="center"/>
    </xf>
    <xf numFmtId="0" fontId="15" fillId="0" borderId="21" xfId="4" applyFont="1" applyBorder="1" applyAlignment="1">
      <alignment horizontal="center"/>
    </xf>
    <xf numFmtId="0" fontId="15" fillId="0" borderId="22" xfId="4" applyFont="1" applyBorder="1" applyAlignment="1">
      <alignment horizontal="center"/>
    </xf>
    <xf numFmtId="0" fontId="9" fillId="0" borderId="26" xfId="4" applyFont="1" applyBorder="1" applyAlignment="1">
      <alignment horizontal="center" wrapText="1"/>
    </xf>
    <xf numFmtId="0" fontId="9" fillId="0" borderId="27" xfId="4" applyFont="1" applyBorder="1" applyAlignment="1">
      <alignment horizontal="center" wrapText="1"/>
    </xf>
    <xf numFmtId="0" fontId="9" fillId="0" borderId="28" xfId="4" applyFont="1" applyBorder="1" applyAlignment="1">
      <alignment horizontal="center" wrapText="1"/>
    </xf>
    <xf numFmtId="0" fontId="13" fillId="0" borderId="6" xfId="4" applyFont="1" applyBorder="1" applyAlignment="1">
      <alignment horizontal="center" vertical="center" wrapText="1"/>
    </xf>
    <xf numFmtId="0" fontId="12" fillId="0" borderId="2" xfId="4" applyBorder="1" applyAlignment="1">
      <alignment horizontal="center" wrapText="1"/>
    </xf>
    <xf numFmtId="0" fontId="12" fillId="0" borderId="3" xfId="4" applyBorder="1" applyAlignment="1">
      <alignment horizontal="center" wrapText="1"/>
    </xf>
    <xf numFmtId="164" fontId="9" fillId="0" borderId="3" xfId="5" applyFont="1" applyFill="1" applyBorder="1" applyAlignment="1">
      <alignment horizontal="center"/>
    </xf>
    <xf numFmtId="164" fontId="9" fillId="0" borderId="4" xfId="5" applyFont="1" applyFill="1" applyBorder="1" applyAlignment="1">
      <alignment horizontal="center"/>
    </xf>
    <xf numFmtId="0" fontId="13" fillId="0" borderId="0" xfId="4" applyFont="1" applyAlignment="1">
      <alignment horizontal="center" wrapText="1"/>
    </xf>
    <xf numFmtId="0" fontId="8" fillId="2" borderId="0" xfId="0" applyFont="1" applyFill="1" applyAlignment="1">
      <alignment horizontal="center"/>
    </xf>
    <xf numFmtId="0" fontId="18" fillId="0" borderId="0" xfId="0" applyFont="1" applyAlignment="1">
      <alignment horizontal="center" wrapText="1"/>
    </xf>
    <xf numFmtId="0" fontId="8" fillId="2" borderId="0" xfId="0" applyFont="1" applyFill="1" applyAlignment="1">
      <alignment horizontal="center" vertical="center"/>
    </xf>
    <xf numFmtId="0" fontId="9" fillId="0" borderId="20" xfId="4" applyFont="1" applyBorder="1" applyAlignment="1">
      <alignment horizontal="center" vertical="center"/>
    </xf>
    <xf numFmtId="0" fontId="9" fillId="0" borderId="21" xfId="4" applyFont="1" applyBorder="1" applyAlignment="1">
      <alignment horizontal="center" vertical="center"/>
    </xf>
    <xf numFmtId="0" fontId="9" fillId="0" borderId="22" xfId="4" applyFont="1" applyBorder="1" applyAlignment="1">
      <alignment horizontal="center" vertical="center"/>
    </xf>
    <xf numFmtId="0" fontId="17" fillId="2" borderId="20" xfId="4" applyFont="1" applyFill="1" applyBorder="1" applyAlignment="1">
      <alignment horizontal="center" wrapText="1"/>
    </xf>
    <xf numFmtId="0" fontId="17" fillId="2" borderId="21" xfId="4" applyFont="1" applyFill="1" applyBorder="1" applyAlignment="1">
      <alignment horizontal="center" wrapText="1"/>
    </xf>
    <xf numFmtId="0" fontId="17" fillId="2" borderId="22" xfId="4" applyFont="1" applyFill="1" applyBorder="1" applyAlignment="1">
      <alignment horizontal="center" wrapText="1"/>
    </xf>
  </cellXfs>
  <cellStyles count="12">
    <cellStyle name="Hipervínculo" xfId="8" builtinId="8"/>
    <cellStyle name="Millares [0]" xfId="9" builtinId="6"/>
    <cellStyle name="Moneda" xfId="2" builtinId="4"/>
    <cellStyle name="Moneda [0]" xfId="1" builtinId="7"/>
    <cellStyle name="Moneda 2" xfId="5" xr:uid="{BDF9A28D-FB2C-48F7-AD80-6A37B4F12174}"/>
    <cellStyle name="Moneda 3" xfId="11" xr:uid="{E3181728-A3B2-4635-A9F8-C27BD72FD255}"/>
    <cellStyle name="Normal" xfId="0" builtinId="0"/>
    <cellStyle name="Normal 2" xfId="4" xr:uid="{3D0641A2-FA9F-4A1A-AC6F-5B38A0D4DE09}"/>
    <cellStyle name="Normal 2 2" xfId="7" xr:uid="{5B7D1D9F-F05C-4E11-BDA6-86C974F05B13}"/>
    <cellStyle name="Porcentaje" xfId="3" builtinId="5"/>
    <cellStyle name="Porcentaje 2" xfId="6" xr:uid="{856768FC-3A04-4D33-8737-3B0D534F7BED}"/>
    <cellStyle name="Porcentaje 2 2" xfId="10" xr:uid="{3325DBD4-3F95-47CD-83B5-7C0824D1350A}"/>
  </cellStyles>
  <dxfs count="0"/>
  <tableStyles count="0" defaultTableStyle="TableStyleMedium2" defaultPivotStyle="PivotStyleLight16"/>
  <colors>
    <mruColors>
      <color rgb="FFFFC4F9"/>
      <color rgb="FFFFB0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6</xdr:col>
      <xdr:colOff>932845</xdr:colOff>
      <xdr:row>0</xdr:row>
      <xdr:rowOff>0</xdr:rowOff>
    </xdr:from>
    <xdr:to>
      <xdr:col>13</xdr:col>
      <xdr:colOff>287262</xdr:colOff>
      <xdr:row>7</xdr:row>
      <xdr:rowOff>359865</xdr:rowOff>
    </xdr:to>
    <xdr:pic>
      <xdr:nvPicPr>
        <xdr:cNvPr id="9" name="Imagen 8">
          <a:extLst>
            <a:ext uri="{FF2B5EF4-FFF2-40B4-BE49-F238E27FC236}">
              <a16:creationId xmlns:a16="http://schemas.microsoft.com/office/drawing/2014/main" id="{57C66194-C845-47D9-A6F4-DB504C2E2F1B}"/>
            </a:ext>
          </a:extLst>
        </xdr:cNvPr>
        <xdr:cNvPicPr>
          <a:picLocks noChangeAspect="1"/>
        </xdr:cNvPicPr>
      </xdr:nvPicPr>
      <xdr:blipFill>
        <a:blip xmlns:r="http://schemas.openxmlformats.org/officeDocument/2006/relationships" r:embed="rId1"/>
        <a:stretch>
          <a:fillRect/>
        </a:stretch>
      </xdr:blipFill>
      <xdr:spPr>
        <a:xfrm>
          <a:off x="10770809" y="0"/>
          <a:ext cx="6021917" cy="3222808"/>
        </a:xfrm>
        <a:prstGeom prst="rect">
          <a:avLst/>
        </a:prstGeom>
      </xdr:spPr>
    </xdr:pic>
    <xdr:clientData/>
  </xdr:twoCellAnchor>
  <xdr:twoCellAnchor editAs="oneCell">
    <xdr:from>
      <xdr:col>7</xdr:col>
      <xdr:colOff>176894</xdr:colOff>
      <xdr:row>10</xdr:row>
      <xdr:rowOff>81643</xdr:rowOff>
    </xdr:from>
    <xdr:to>
      <xdr:col>12</xdr:col>
      <xdr:colOff>678322</xdr:colOff>
      <xdr:row>19</xdr:row>
      <xdr:rowOff>67779</xdr:rowOff>
    </xdr:to>
    <xdr:pic>
      <xdr:nvPicPr>
        <xdr:cNvPr id="10" name="Imagen 9">
          <a:extLst>
            <a:ext uri="{FF2B5EF4-FFF2-40B4-BE49-F238E27FC236}">
              <a16:creationId xmlns:a16="http://schemas.microsoft.com/office/drawing/2014/main" id="{08AE77FE-C01D-4031-AA0C-79800A8DB8B9}"/>
            </a:ext>
          </a:extLst>
        </xdr:cNvPr>
        <xdr:cNvPicPr>
          <a:picLocks noChangeAspect="1"/>
        </xdr:cNvPicPr>
      </xdr:nvPicPr>
      <xdr:blipFill>
        <a:blip xmlns:r="http://schemas.openxmlformats.org/officeDocument/2006/relationships" r:embed="rId2"/>
        <a:stretch>
          <a:fillRect/>
        </a:stretch>
      </xdr:blipFill>
      <xdr:spPr>
        <a:xfrm>
          <a:off x="10967358" y="3755572"/>
          <a:ext cx="5400000" cy="2318400"/>
        </a:xfrm>
        <a:prstGeom prst="rect">
          <a:avLst/>
        </a:prstGeom>
      </xdr:spPr>
    </xdr:pic>
    <xdr:clientData/>
  </xdr:twoCellAnchor>
  <xdr:twoCellAnchor editAs="oneCell">
    <xdr:from>
      <xdr:col>7</xdr:col>
      <xdr:colOff>285750</xdr:colOff>
      <xdr:row>22</xdr:row>
      <xdr:rowOff>122465</xdr:rowOff>
    </xdr:from>
    <xdr:to>
      <xdr:col>12</xdr:col>
      <xdr:colOff>787178</xdr:colOff>
      <xdr:row>24</xdr:row>
      <xdr:rowOff>128001</xdr:rowOff>
    </xdr:to>
    <xdr:pic>
      <xdr:nvPicPr>
        <xdr:cNvPr id="11" name="Imagen 10">
          <a:extLst>
            <a:ext uri="{FF2B5EF4-FFF2-40B4-BE49-F238E27FC236}">
              <a16:creationId xmlns:a16="http://schemas.microsoft.com/office/drawing/2014/main" id="{219AD4D3-B048-454A-98B4-B80A0BB2838F}"/>
            </a:ext>
          </a:extLst>
        </xdr:cNvPr>
        <xdr:cNvPicPr>
          <a:picLocks noChangeAspect="1"/>
        </xdr:cNvPicPr>
      </xdr:nvPicPr>
      <xdr:blipFill>
        <a:blip xmlns:r="http://schemas.openxmlformats.org/officeDocument/2006/relationships" r:embed="rId3"/>
        <a:stretch>
          <a:fillRect/>
        </a:stretch>
      </xdr:blipFill>
      <xdr:spPr>
        <a:xfrm>
          <a:off x="11076214" y="6300108"/>
          <a:ext cx="5400000" cy="944429"/>
        </a:xfrm>
        <a:prstGeom prst="rect">
          <a:avLst/>
        </a:prstGeom>
      </xdr:spPr>
    </xdr:pic>
    <xdr:clientData/>
  </xdr:twoCellAnchor>
  <xdr:twoCellAnchor editAs="oneCell">
    <xdr:from>
      <xdr:col>7</xdr:col>
      <xdr:colOff>258535</xdr:colOff>
      <xdr:row>9</xdr:row>
      <xdr:rowOff>14979</xdr:rowOff>
    </xdr:from>
    <xdr:to>
      <xdr:col>12</xdr:col>
      <xdr:colOff>814655</xdr:colOff>
      <xdr:row>10</xdr:row>
      <xdr:rowOff>38157</xdr:rowOff>
    </xdr:to>
    <xdr:pic>
      <xdr:nvPicPr>
        <xdr:cNvPr id="12" name="Imagen 11">
          <a:extLst>
            <a:ext uri="{FF2B5EF4-FFF2-40B4-BE49-F238E27FC236}">
              <a16:creationId xmlns:a16="http://schemas.microsoft.com/office/drawing/2014/main" id="{6D0813FE-1627-4F79-98F1-604C5365A6A5}"/>
            </a:ext>
          </a:extLst>
        </xdr:cNvPr>
        <xdr:cNvPicPr>
          <a:picLocks noChangeAspect="1"/>
        </xdr:cNvPicPr>
      </xdr:nvPicPr>
      <xdr:blipFill>
        <a:blip xmlns:r="http://schemas.openxmlformats.org/officeDocument/2006/relationships" r:embed="rId4"/>
        <a:stretch>
          <a:fillRect/>
        </a:stretch>
      </xdr:blipFill>
      <xdr:spPr>
        <a:xfrm>
          <a:off x="11048999" y="3375943"/>
          <a:ext cx="5454692" cy="336143"/>
        </a:xfrm>
        <a:prstGeom prst="rect">
          <a:avLst/>
        </a:prstGeom>
      </xdr:spPr>
    </xdr:pic>
    <xdr:clientData/>
  </xdr:twoCellAnchor>
  <xdr:twoCellAnchor editAs="oneCell">
    <xdr:from>
      <xdr:col>0</xdr:col>
      <xdr:colOff>1182309</xdr:colOff>
      <xdr:row>23</xdr:row>
      <xdr:rowOff>57451</xdr:rowOff>
    </xdr:from>
    <xdr:to>
      <xdr:col>1</xdr:col>
      <xdr:colOff>2180084</xdr:colOff>
      <xdr:row>26</xdr:row>
      <xdr:rowOff>120242</xdr:rowOff>
    </xdr:to>
    <xdr:pic>
      <xdr:nvPicPr>
        <xdr:cNvPr id="13" name="Imagen 12">
          <a:extLst>
            <a:ext uri="{FF2B5EF4-FFF2-40B4-BE49-F238E27FC236}">
              <a16:creationId xmlns:a16="http://schemas.microsoft.com/office/drawing/2014/main" id="{053F1202-974B-469C-A3B4-AE4BCF2310ED}"/>
            </a:ext>
          </a:extLst>
        </xdr:cNvPr>
        <xdr:cNvPicPr>
          <a:picLocks noChangeAspect="1"/>
        </xdr:cNvPicPr>
      </xdr:nvPicPr>
      <xdr:blipFill>
        <a:blip xmlns:r="http://schemas.openxmlformats.org/officeDocument/2006/relationships" r:embed="rId5"/>
        <a:stretch>
          <a:fillRect/>
        </a:stretch>
      </xdr:blipFill>
      <xdr:spPr>
        <a:xfrm>
          <a:off x="1182309" y="6492118"/>
          <a:ext cx="2659358" cy="11952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932845</xdr:colOff>
      <xdr:row>0</xdr:row>
      <xdr:rowOff>0</xdr:rowOff>
    </xdr:from>
    <xdr:to>
      <xdr:col>13</xdr:col>
      <xdr:colOff>287262</xdr:colOff>
      <xdr:row>6</xdr:row>
      <xdr:rowOff>495332</xdr:rowOff>
    </xdr:to>
    <xdr:pic>
      <xdr:nvPicPr>
        <xdr:cNvPr id="4" name="Imagen 3">
          <a:extLst>
            <a:ext uri="{FF2B5EF4-FFF2-40B4-BE49-F238E27FC236}">
              <a16:creationId xmlns:a16="http://schemas.microsoft.com/office/drawing/2014/main" id="{15EB2980-F7D6-49E1-97B5-5A46D01B176F}"/>
            </a:ext>
          </a:extLst>
        </xdr:cNvPr>
        <xdr:cNvPicPr>
          <a:picLocks noChangeAspect="1"/>
        </xdr:cNvPicPr>
      </xdr:nvPicPr>
      <xdr:blipFill>
        <a:blip xmlns:r="http://schemas.openxmlformats.org/officeDocument/2006/relationships" r:embed="rId1"/>
        <a:stretch>
          <a:fillRect/>
        </a:stretch>
      </xdr:blipFill>
      <xdr:spPr>
        <a:xfrm>
          <a:off x="10762645" y="0"/>
          <a:ext cx="6021917" cy="3226890"/>
        </a:xfrm>
        <a:prstGeom prst="rect">
          <a:avLst/>
        </a:prstGeom>
      </xdr:spPr>
    </xdr:pic>
    <xdr:clientData/>
  </xdr:twoCellAnchor>
  <xdr:twoCellAnchor editAs="oneCell">
    <xdr:from>
      <xdr:col>7</xdr:col>
      <xdr:colOff>176894</xdr:colOff>
      <xdr:row>10</xdr:row>
      <xdr:rowOff>81643</xdr:rowOff>
    </xdr:from>
    <xdr:to>
      <xdr:col>12</xdr:col>
      <xdr:colOff>678322</xdr:colOff>
      <xdr:row>19</xdr:row>
      <xdr:rowOff>86829</xdr:rowOff>
    </xdr:to>
    <xdr:pic>
      <xdr:nvPicPr>
        <xdr:cNvPr id="5" name="Imagen 4">
          <a:extLst>
            <a:ext uri="{FF2B5EF4-FFF2-40B4-BE49-F238E27FC236}">
              <a16:creationId xmlns:a16="http://schemas.microsoft.com/office/drawing/2014/main" id="{D2A70A98-0E55-4805-B387-3C2BAD0FABFD}"/>
            </a:ext>
          </a:extLst>
        </xdr:cNvPr>
        <xdr:cNvPicPr>
          <a:picLocks noChangeAspect="1"/>
        </xdr:cNvPicPr>
      </xdr:nvPicPr>
      <xdr:blipFill>
        <a:blip xmlns:r="http://schemas.openxmlformats.org/officeDocument/2006/relationships" r:embed="rId2"/>
        <a:stretch>
          <a:fillRect/>
        </a:stretch>
      </xdr:blipFill>
      <xdr:spPr>
        <a:xfrm>
          <a:off x="10959194" y="3758293"/>
          <a:ext cx="5397278" cy="2310236"/>
        </a:xfrm>
        <a:prstGeom prst="rect">
          <a:avLst/>
        </a:prstGeom>
      </xdr:spPr>
    </xdr:pic>
    <xdr:clientData/>
  </xdr:twoCellAnchor>
  <xdr:twoCellAnchor editAs="oneCell">
    <xdr:from>
      <xdr:col>7</xdr:col>
      <xdr:colOff>285750</xdr:colOff>
      <xdr:row>22</xdr:row>
      <xdr:rowOff>122465</xdr:rowOff>
    </xdr:from>
    <xdr:to>
      <xdr:col>12</xdr:col>
      <xdr:colOff>787178</xdr:colOff>
      <xdr:row>24</xdr:row>
      <xdr:rowOff>128001</xdr:rowOff>
    </xdr:to>
    <xdr:pic>
      <xdr:nvPicPr>
        <xdr:cNvPr id="6" name="Imagen 5">
          <a:extLst>
            <a:ext uri="{FF2B5EF4-FFF2-40B4-BE49-F238E27FC236}">
              <a16:creationId xmlns:a16="http://schemas.microsoft.com/office/drawing/2014/main" id="{95BACF06-F97C-4C7E-9929-23C67C529567}"/>
            </a:ext>
          </a:extLst>
        </xdr:cNvPr>
        <xdr:cNvPicPr>
          <a:picLocks noChangeAspect="1"/>
        </xdr:cNvPicPr>
      </xdr:nvPicPr>
      <xdr:blipFill>
        <a:blip xmlns:r="http://schemas.openxmlformats.org/officeDocument/2006/relationships" r:embed="rId3"/>
        <a:stretch>
          <a:fillRect/>
        </a:stretch>
      </xdr:blipFill>
      <xdr:spPr>
        <a:xfrm>
          <a:off x="11068050" y="6294665"/>
          <a:ext cx="5397278" cy="938986"/>
        </a:xfrm>
        <a:prstGeom prst="rect">
          <a:avLst/>
        </a:prstGeom>
      </xdr:spPr>
    </xdr:pic>
    <xdr:clientData/>
  </xdr:twoCellAnchor>
  <xdr:twoCellAnchor editAs="oneCell">
    <xdr:from>
      <xdr:col>7</xdr:col>
      <xdr:colOff>258535</xdr:colOff>
      <xdr:row>9</xdr:row>
      <xdr:rowOff>14979</xdr:rowOff>
    </xdr:from>
    <xdr:to>
      <xdr:col>12</xdr:col>
      <xdr:colOff>814655</xdr:colOff>
      <xdr:row>10</xdr:row>
      <xdr:rowOff>38157</xdr:rowOff>
    </xdr:to>
    <xdr:pic>
      <xdr:nvPicPr>
        <xdr:cNvPr id="7" name="Imagen 6">
          <a:extLst>
            <a:ext uri="{FF2B5EF4-FFF2-40B4-BE49-F238E27FC236}">
              <a16:creationId xmlns:a16="http://schemas.microsoft.com/office/drawing/2014/main" id="{C94CA593-7603-44A1-A128-9D92C24497B1}"/>
            </a:ext>
          </a:extLst>
        </xdr:cNvPr>
        <xdr:cNvPicPr>
          <a:picLocks noChangeAspect="1"/>
        </xdr:cNvPicPr>
      </xdr:nvPicPr>
      <xdr:blipFill>
        <a:blip xmlns:r="http://schemas.openxmlformats.org/officeDocument/2006/relationships" r:embed="rId4"/>
        <a:stretch>
          <a:fillRect/>
        </a:stretch>
      </xdr:blipFill>
      <xdr:spPr>
        <a:xfrm>
          <a:off x="11040835" y="3377304"/>
          <a:ext cx="5451970" cy="337503"/>
        </a:xfrm>
        <a:prstGeom prst="rect">
          <a:avLst/>
        </a:prstGeom>
      </xdr:spPr>
    </xdr:pic>
    <xdr:clientData/>
  </xdr:twoCellAnchor>
  <xdr:twoCellAnchor editAs="oneCell">
    <xdr:from>
      <xdr:col>0</xdr:col>
      <xdr:colOff>817940</xdr:colOff>
      <xdr:row>20</xdr:row>
      <xdr:rowOff>122464</xdr:rowOff>
    </xdr:from>
    <xdr:to>
      <xdr:col>1</xdr:col>
      <xdr:colOff>1815715</xdr:colOff>
      <xdr:row>24</xdr:row>
      <xdr:rowOff>5338</xdr:rowOff>
    </xdr:to>
    <xdr:pic>
      <xdr:nvPicPr>
        <xdr:cNvPr id="8" name="Imagen 7">
          <a:extLst>
            <a:ext uri="{FF2B5EF4-FFF2-40B4-BE49-F238E27FC236}">
              <a16:creationId xmlns:a16="http://schemas.microsoft.com/office/drawing/2014/main" id="{2D84CE84-0FCB-4476-86F5-57A6E2F67065}"/>
            </a:ext>
          </a:extLst>
        </xdr:cNvPr>
        <xdr:cNvPicPr>
          <a:picLocks noChangeAspect="1"/>
        </xdr:cNvPicPr>
      </xdr:nvPicPr>
      <xdr:blipFill>
        <a:blip xmlns:r="http://schemas.openxmlformats.org/officeDocument/2006/relationships" r:embed="rId5"/>
        <a:stretch>
          <a:fillRect/>
        </a:stretch>
      </xdr:blipFill>
      <xdr:spPr>
        <a:xfrm>
          <a:off x="817940" y="6662964"/>
          <a:ext cx="2659358" cy="11952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91017</xdr:colOff>
      <xdr:row>10</xdr:row>
      <xdr:rowOff>92731</xdr:rowOff>
    </xdr:from>
    <xdr:to>
      <xdr:col>15</xdr:col>
      <xdr:colOff>354539</xdr:colOff>
      <xdr:row>12</xdr:row>
      <xdr:rowOff>84664</xdr:rowOff>
    </xdr:to>
    <xdr:pic>
      <xdr:nvPicPr>
        <xdr:cNvPr id="5" name="Imagen 4">
          <a:extLst>
            <a:ext uri="{FF2B5EF4-FFF2-40B4-BE49-F238E27FC236}">
              <a16:creationId xmlns:a16="http://schemas.microsoft.com/office/drawing/2014/main" id="{865F24F3-0CBB-4BDE-9A7A-E9BC7A70287E}"/>
            </a:ext>
          </a:extLst>
        </xdr:cNvPr>
        <xdr:cNvPicPr>
          <a:picLocks noChangeAspect="1"/>
        </xdr:cNvPicPr>
      </xdr:nvPicPr>
      <xdr:blipFill>
        <a:blip xmlns:r="http://schemas.openxmlformats.org/officeDocument/2006/relationships" r:embed="rId1"/>
        <a:stretch>
          <a:fillRect/>
        </a:stretch>
      </xdr:blipFill>
      <xdr:spPr>
        <a:xfrm>
          <a:off x="20303067" y="2826406"/>
          <a:ext cx="2778122" cy="44913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932845</xdr:colOff>
      <xdr:row>0</xdr:row>
      <xdr:rowOff>0</xdr:rowOff>
    </xdr:from>
    <xdr:to>
      <xdr:col>13</xdr:col>
      <xdr:colOff>287262</xdr:colOff>
      <xdr:row>7</xdr:row>
      <xdr:rowOff>350340</xdr:rowOff>
    </xdr:to>
    <xdr:pic>
      <xdr:nvPicPr>
        <xdr:cNvPr id="4" name="Imagen 3">
          <a:extLst>
            <a:ext uri="{FF2B5EF4-FFF2-40B4-BE49-F238E27FC236}">
              <a16:creationId xmlns:a16="http://schemas.microsoft.com/office/drawing/2014/main" id="{942CA009-11CD-4E11-BB01-1EECC96846D0}"/>
            </a:ext>
          </a:extLst>
        </xdr:cNvPr>
        <xdr:cNvPicPr>
          <a:picLocks noChangeAspect="1"/>
        </xdr:cNvPicPr>
      </xdr:nvPicPr>
      <xdr:blipFill>
        <a:blip xmlns:r="http://schemas.openxmlformats.org/officeDocument/2006/relationships" r:embed="rId1"/>
        <a:stretch>
          <a:fillRect/>
        </a:stretch>
      </xdr:blipFill>
      <xdr:spPr>
        <a:xfrm>
          <a:off x="10762645" y="0"/>
          <a:ext cx="6021917" cy="3207840"/>
        </a:xfrm>
        <a:prstGeom prst="rect">
          <a:avLst/>
        </a:prstGeom>
      </xdr:spPr>
    </xdr:pic>
    <xdr:clientData/>
  </xdr:twoCellAnchor>
  <xdr:twoCellAnchor editAs="oneCell">
    <xdr:from>
      <xdr:col>7</xdr:col>
      <xdr:colOff>176894</xdr:colOff>
      <xdr:row>10</xdr:row>
      <xdr:rowOff>81643</xdr:rowOff>
    </xdr:from>
    <xdr:to>
      <xdr:col>12</xdr:col>
      <xdr:colOff>678322</xdr:colOff>
      <xdr:row>20</xdr:row>
      <xdr:rowOff>86829</xdr:rowOff>
    </xdr:to>
    <xdr:pic>
      <xdr:nvPicPr>
        <xdr:cNvPr id="5" name="Imagen 4">
          <a:extLst>
            <a:ext uri="{FF2B5EF4-FFF2-40B4-BE49-F238E27FC236}">
              <a16:creationId xmlns:a16="http://schemas.microsoft.com/office/drawing/2014/main" id="{239E88E8-C887-479D-9A57-534BBF9B9959}"/>
            </a:ext>
          </a:extLst>
        </xdr:cNvPr>
        <xdr:cNvPicPr>
          <a:picLocks noChangeAspect="1"/>
        </xdr:cNvPicPr>
      </xdr:nvPicPr>
      <xdr:blipFill>
        <a:blip xmlns:r="http://schemas.openxmlformats.org/officeDocument/2006/relationships" r:embed="rId2"/>
        <a:stretch>
          <a:fillRect/>
        </a:stretch>
      </xdr:blipFill>
      <xdr:spPr>
        <a:xfrm>
          <a:off x="10959194" y="3739243"/>
          <a:ext cx="5397278" cy="2310236"/>
        </a:xfrm>
        <a:prstGeom prst="rect">
          <a:avLst/>
        </a:prstGeom>
      </xdr:spPr>
    </xdr:pic>
    <xdr:clientData/>
  </xdr:twoCellAnchor>
  <xdr:twoCellAnchor editAs="oneCell">
    <xdr:from>
      <xdr:col>7</xdr:col>
      <xdr:colOff>285750</xdr:colOff>
      <xdr:row>22</xdr:row>
      <xdr:rowOff>122465</xdr:rowOff>
    </xdr:from>
    <xdr:to>
      <xdr:col>12</xdr:col>
      <xdr:colOff>787178</xdr:colOff>
      <xdr:row>24</xdr:row>
      <xdr:rowOff>128001</xdr:rowOff>
    </xdr:to>
    <xdr:pic>
      <xdr:nvPicPr>
        <xdr:cNvPr id="6" name="Imagen 5">
          <a:extLst>
            <a:ext uri="{FF2B5EF4-FFF2-40B4-BE49-F238E27FC236}">
              <a16:creationId xmlns:a16="http://schemas.microsoft.com/office/drawing/2014/main" id="{61573C90-1577-4B91-AFF6-315593E77EC8}"/>
            </a:ext>
          </a:extLst>
        </xdr:cNvPr>
        <xdr:cNvPicPr>
          <a:picLocks noChangeAspect="1"/>
        </xdr:cNvPicPr>
      </xdr:nvPicPr>
      <xdr:blipFill>
        <a:blip xmlns:r="http://schemas.openxmlformats.org/officeDocument/2006/relationships" r:embed="rId3"/>
        <a:stretch>
          <a:fillRect/>
        </a:stretch>
      </xdr:blipFill>
      <xdr:spPr>
        <a:xfrm>
          <a:off x="11068050" y="6275615"/>
          <a:ext cx="5397278" cy="938986"/>
        </a:xfrm>
        <a:prstGeom prst="rect">
          <a:avLst/>
        </a:prstGeom>
      </xdr:spPr>
    </xdr:pic>
    <xdr:clientData/>
  </xdr:twoCellAnchor>
  <xdr:twoCellAnchor editAs="oneCell">
    <xdr:from>
      <xdr:col>7</xdr:col>
      <xdr:colOff>258535</xdr:colOff>
      <xdr:row>9</xdr:row>
      <xdr:rowOff>14979</xdr:rowOff>
    </xdr:from>
    <xdr:to>
      <xdr:col>12</xdr:col>
      <xdr:colOff>814655</xdr:colOff>
      <xdr:row>10</xdr:row>
      <xdr:rowOff>38157</xdr:rowOff>
    </xdr:to>
    <xdr:pic>
      <xdr:nvPicPr>
        <xdr:cNvPr id="7" name="Imagen 6">
          <a:extLst>
            <a:ext uri="{FF2B5EF4-FFF2-40B4-BE49-F238E27FC236}">
              <a16:creationId xmlns:a16="http://schemas.microsoft.com/office/drawing/2014/main" id="{85B18D1A-56B8-4CC8-9872-07046D02E539}"/>
            </a:ext>
          </a:extLst>
        </xdr:cNvPr>
        <xdr:cNvPicPr>
          <a:picLocks noChangeAspect="1"/>
        </xdr:cNvPicPr>
      </xdr:nvPicPr>
      <xdr:blipFill>
        <a:blip xmlns:r="http://schemas.openxmlformats.org/officeDocument/2006/relationships" r:embed="rId4"/>
        <a:stretch>
          <a:fillRect/>
        </a:stretch>
      </xdr:blipFill>
      <xdr:spPr>
        <a:xfrm>
          <a:off x="11040835" y="3358254"/>
          <a:ext cx="5451970" cy="337503"/>
        </a:xfrm>
        <a:prstGeom prst="rect">
          <a:avLst/>
        </a:prstGeom>
      </xdr:spPr>
    </xdr:pic>
    <xdr:clientData/>
  </xdr:twoCellAnchor>
  <xdr:twoCellAnchor editAs="oneCell">
    <xdr:from>
      <xdr:col>0</xdr:col>
      <xdr:colOff>757918</xdr:colOff>
      <xdr:row>20</xdr:row>
      <xdr:rowOff>68035</xdr:rowOff>
    </xdr:from>
    <xdr:to>
      <xdr:col>1</xdr:col>
      <xdr:colOff>1755692</xdr:colOff>
      <xdr:row>23</xdr:row>
      <xdr:rowOff>692800</xdr:rowOff>
    </xdr:to>
    <xdr:pic>
      <xdr:nvPicPr>
        <xdr:cNvPr id="8" name="Imagen 7">
          <a:extLst>
            <a:ext uri="{FF2B5EF4-FFF2-40B4-BE49-F238E27FC236}">
              <a16:creationId xmlns:a16="http://schemas.microsoft.com/office/drawing/2014/main" id="{9FC68755-BD46-478D-833B-59CD06E6B786}"/>
            </a:ext>
          </a:extLst>
        </xdr:cNvPr>
        <xdr:cNvPicPr>
          <a:picLocks noChangeAspect="1"/>
        </xdr:cNvPicPr>
      </xdr:nvPicPr>
      <xdr:blipFill>
        <a:blip xmlns:r="http://schemas.openxmlformats.org/officeDocument/2006/relationships" r:embed="rId5"/>
        <a:stretch>
          <a:fillRect/>
        </a:stretch>
      </xdr:blipFill>
      <xdr:spPr>
        <a:xfrm>
          <a:off x="757918" y="6040210"/>
          <a:ext cx="2655124" cy="119626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91017</xdr:colOff>
      <xdr:row>10</xdr:row>
      <xdr:rowOff>92731</xdr:rowOff>
    </xdr:from>
    <xdr:to>
      <xdr:col>15</xdr:col>
      <xdr:colOff>354540</xdr:colOff>
      <xdr:row>12</xdr:row>
      <xdr:rowOff>84664</xdr:rowOff>
    </xdr:to>
    <xdr:pic>
      <xdr:nvPicPr>
        <xdr:cNvPr id="5" name="Imagen 4">
          <a:extLst>
            <a:ext uri="{FF2B5EF4-FFF2-40B4-BE49-F238E27FC236}">
              <a16:creationId xmlns:a16="http://schemas.microsoft.com/office/drawing/2014/main" id="{390E10ED-AB69-4916-BD17-B797E74C2C14}"/>
            </a:ext>
          </a:extLst>
        </xdr:cNvPr>
        <xdr:cNvPicPr>
          <a:picLocks noChangeAspect="1"/>
        </xdr:cNvPicPr>
      </xdr:nvPicPr>
      <xdr:blipFill>
        <a:blip xmlns:r="http://schemas.openxmlformats.org/officeDocument/2006/relationships" r:embed="rId1"/>
        <a:stretch>
          <a:fillRect/>
        </a:stretch>
      </xdr:blipFill>
      <xdr:spPr>
        <a:xfrm>
          <a:off x="20550717" y="2826406"/>
          <a:ext cx="2778122" cy="44913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olombiacompra.gov.co/archivos/manual/secop-ii-modalidades-de-contratacion-seleccion-abreviada-de-menor-cuantia" TargetMode="External"/><Relationship Id="rId2" Type="http://schemas.openxmlformats.org/officeDocument/2006/relationships/hyperlink" Target="https://www.colombiacompra.gov.co/archivos/manual/guia-para-el-manejo-de-ofertas-artificialmente-bajas-en-procesos-de-contratacion-2" TargetMode="External"/><Relationship Id="rId1" Type="http://schemas.openxmlformats.org/officeDocument/2006/relationships/hyperlink" Target="https://www.banrep.gov.co/es/glosario/tasa-cambio-trm"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1030039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4A9E5-56FC-4302-ABE5-F3DBF2613991}">
  <sheetPr>
    <tabColor rgb="FF7030A0"/>
  </sheetPr>
  <dimension ref="A1:J63"/>
  <sheetViews>
    <sheetView zoomScaleNormal="100" workbookViewId="0">
      <selection activeCell="F12" sqref="F12"/>
    </sheetView>
  </sheetViews>
  <sheetFormatPr defaultColWidth="10.75" defaultRowHeight="15"/>
  <cols>
    <col min="1" max="1" width="21.75" style="1" customWidth="1"/>
    <col min="2" max="2" width="46.75" style="1" customWidth="1"/>
    <col min="3" max="3" width="20.75" style="1" hidden="1" customWidth="1"/>
    <col min="4" max="4" width="19.875" style="1" customWidth="1"/>
    <col min="5" max="5" width="20" style="1" customWidth="1"/>
    <col min="6" max="6" width="19.25" style="1" customWidth="1"/>
    <col min="7" max="7" width="12.5" style="1" bestFit="1" customWidth="1"/>
    <col min="8" max="8" width="16" style="1" customWidth="1"/>
    <col min="9" max="9" width="12.5" style="1" bestFit="1" customWidth="1"/>
    <col min="10" max="10" width="14.25" style="1" customWidth="1"/>
    <col min="11" max="16384" width="10.75" style="1"/>
  </cols>
  <sheetData>
    <row r="1" spans="1:10" ht="37.15" customHeight="1">
      <c r="A1" s="168" t="s">
        <v>0</v>
      </c>
      <c r="B1" s="168"/>
      <c r="C1" s="168"/>
      <c r="D1" s="168"/>
      <c r="E1" s="168"/>
      <c r="F1" s="168"/>
    </row>
    <row r="2" spans="1:10" ht="15" customHeight="1">
      <c r="A2" s="166" t="s">
        <v>1</v>
      </c>
      <c r="B2" s="166"/>
      <c r="C2" s="166"/>
      <c r="D2" s="166"/>
      <c r="E2" s="166"/>
      <c r="F2" s="166"/>
      <c r="G2" s="84"/>
    </row>
    <row r="3" spans="1:10" ht="15" customHeight="1">
      <c r="A3" s="166"/>
      <c r="B3" s="166"/>
      <c r="C3" s="166"/>
      <c r="D3" s="166"/>
      <c r="E3" s="166"/>
      <c r="F3" s="166"/>
      <c r="G3" s="84"/>
    </row>
    <row r="4" spans="1:10" ht="71.25" customHeight="1">
      <c r="A4" s="167" t="s">
        <v>2</v>
      </c>
      <c r="B4" s="167"/>
      <c r="C4" s="167"/>
      <c r="D4" s="167"/>
      <c r="E4" s="167"/>
      <c r="F4" s="167"/>
      <c r="G4" s="2"/>
      <c r="H4" s="2" t="s">
        <v>3</v>
      </c>
      <c r="I4" s="2"/>
      <c r="J4" s="2"/>
    </row>
    <row r="6" spans="1:10" s="4" customFormat="1" ht="31.5">
      <c r="A6" s="3" t="s">
        <v>4</v>
      </c>
      <c r="B6" s="3" t="s">
        <v>5</v>
      </c>
      <c r="C6" s="3" t="s">
        <v>6</v>
      </c>
      <c r="D6" s="3" t="s">
        <v>7</v>
      </c>
      <c r="E6" s="3" t="s">
        <v>8</v>
      </c>
      <c r="F6" s="3" t="s">
        <v>9</v>
      </c>
    </row>
    <row r="7" spans="1:10" s="4" customFormat="1" ht="39.950000000000003" customHeight="1">
      <c r="A7" s="59" t="s">
        <v>10</v>
      </c>
      <c r="B7" s="18" t="s">
        <v>11</v>
      </c>
      <c r="C7" s="19" t="s">
        <v>12</v>
      </c>
      <c r="D7" s="155" t="s">
        <v>13</v>
      </c>
      <c r="E7" s="20">
        <v>184082890</v>
      </c>
      <c r="F7" s="60">
        <f>IF(E7&lt;=$E$26,(30*(1-(($E$26-E7)/$E$26))),(30*(1-(2*(ABS($E$26-E7)/$E$26)))))</f>
        <v>29.796052846383521</v>
      </c>
      <c r="G7" s="11"/>
    </row>
    <row r="8" spans="1:10" s="4" customFormat="1" ht="39.950000000000003" customHeight="1">
      <c r="A8" s="21" t="s">
        <v>14</v>
      </c>
      <c r="B8" s="18" t="s">
        <v>15</v>
      </c>
      <c r="C8" s="19" t="s">
        <v>12</v>
      </c>
      <c r="D8" s="155" t="s">
        <v>16</v>
      </c>
      <c r="E8" s="20"/>
      <c r="F8" s="60">
        <f>IF(E8&lt;=$E$26,(30*(1-(($E$26-E8)/$E$26))),(30*(1-(2*(ABS($E$26-E8)/$E$26)))))</f>
        <v>0</v>
      </c>
      <c r="G8" s="11"/>
    </row>
    <row r="9" spans="1:10" s="4" customFormat="1" ht="39.950000000000003" customHeight="1">
      <c r="A9" s="21" t="s">
        <v>17</v>
      </c>
      <c r="B9" s="77" t="s">
        <v>18</v>
      </c>
      <c r="C9" s="19" t="s">
        <v>12</v>
      </c>
      <c r="D9" s="155" t="s">
        <v>13</v>
      </c>
      <c r="E9" s="20">
        <v>181588490</v>
      </c>
      <c r="F9" s="60">
        <f>IF(E9&lt;=$E$26,(30*(1-(($E$26-E9)/$E$26))),(30*(1-(2*(ABS($E$26-E9)/$E$26)))))</f>
        <v>29.694079269575283</v>
      </c>
      <c r="G9" s="11"/>
    </row>
    <row r="10" spans="1:10" ht="25.15" customHeight="1">
      <c r="H10" s="4"/>
    </row>
    <row r="11" spans="1:10" ht="15.75">
      <c r="A11" s="165" t="s">
        <v>19</v>
      </c>
      <c r="B11" s="165"/>
      <c r="C11" s="165"/>
      <c r="D11" s="165"/>
      <c r="E11" s="165"/>
    </row>
    <row r="12" spans="1:10" ht="15.75" thickBot="1">
      <c r="E12" s="13"/>
      <c r="F12" s="13"/>
      <c r="G12" s="14"/>
    </row>
    <row r="13" spans="1:10" s="5" customFormat="1" ht="30" customHeight="1">
      <c r="A13" s="88" t="s">
        <v>20</v>
      </c>
      <c r="B13" s="89" t="s">
        <v>21</v>
      </c>
      <c r="C13" s="89"/>
      <c r="D13" s="90" t="s">
        <v>22</v>
      </c>
      <c r="E13" s="13"/>
      <c r="F13" s="13"/>
      <c r="G13" s="14"/>
    </row>
    <row r="14" spans="1:10">
      <c r="A14" s="95" t="s">
        <v>23</v>
      </c>
      <c r="B14" s="21">
        <v>1</v>
      </c>
      <c r="C14" s="86"/>
      <c r="D14" s="91" t="s">
        <v>24</v>
      </c>
      <c r="E14" s="13"/>
      <c r="F14" s="13"/>
      <c r="G14" s="14"/>
    </row>
    <row r="15" spans="1:10">
      <c r="A15" s="96" t="s">
        <v>25</v>
      </c>
      <c r="B15" s="97">
        <v>2</v>
      </c>
      <c r="C15" s="87"/>
      <c r="D15" s="92" t="s">
        <v>26</v>
      </c>
      <c r="E15" s="13"/>
      <c r="F15" s="13"/>
      <c r="G15" s="14"/>
    </row>
    <row r="16" spans="1:10" ht="45.75" thickBot="1">
      <c r="A16" s="98" t="s">
        <v>27</v>
      </c>
      <c r="B16" s="99">
        <v>3</v>
      </c>
      <c r="C16" s="93"/>
      <c r="D16" s="94" t="s">
        <v>28</v>
      </c>
      <c r="E16" s="13"/>
      <c r="F16" s="13"/>
      <c r="G16" s="14"/>
    </row>
    <row r="17" spans="1:7">
      <c r="F17" s="13"/>
      <c r="G17" s="14"/>
    </row>
    <row r="18" spans="1:7" ht="15.75">
      <c r="A18" s="6" t="s">
        <v>29</v>
      </c>
      <c r="B18" s="7">
        <v>3730.49</v>
      </c>
      <c r="C18" s="7"/>
      <c r="F18" s="13"/>
      <c r="G18" s="14"/>
    </row>
    <row r="19" spans="1:7">
      <c r="F19" s="15"/>
      <c r="G19" s="16"/>
    </row>
    <row r="20" spans="1:7">
      <c r="F20" s="17"/>
      <c r="G20" s="17"/>
    </row>
    <row r="24" spans="1:7" ht="58.9" customHeight="1">
      <c r="E24" s="8" t="str">
        <f>+D15</f>
        <v>Media aritmética alta</v>
      </c>
    </row>
    <row r="26" spans="1:7" ht="15.75">
      <c r="E26" s="12">
        <f>AVERAGE(E7,AVERAGE(E7:E9))</f>
        <v>183459290</v>
      </c>
      <c r="F26" s="106">
        <f>(MAX(E7:E9)+AVERAGE(E7:E9))/2</f>
        <v>183459290</v>
      </c>
    </row>
    <row r="28" spans="1:7" ht="47.25">
      <c r="E28" s="9" t="s">
        <v>30</v>
      </c>
    </row>
    <row r="29" spans="1:7" ht="15.75">
      <c r="E29" s="12">
        <v>184082890</v>
      </c>
    </row>
    <row r="30" spans="1:7">
      <c r="F30" s="10"/>
    </row>
    <row r="33" spans="1:4" ht="15.75">
      <c r="A33" s="165"/>
      <c r="B33" s="165"/>
      <c r="C33" s="165"/>
      <c r="D33" s="165"/>
    </row>
    <row r="34" spans="1:4" ht="15.75">
      <c r="A34" s="165"/>
      <c r="B34" s="165"/>
      <c r="C34" s="165"/>
      <c r="D34" s="165"/>
    </row>
    <row r="60" spans="1:1" ht="15.75">
      <c r="A60" s="76" t="s">
        <v>31</v>
      </c>
    </row>
    <row r="61" spans="1:1" ht="15.75">
      <c r="A61" s="76" t="s">
        <v>32</v>
      </c>
    </row>
    <row r="62" spans="1:1" ht="15.75">
      <c r="A62" s="76" t="s">
        <v>33</v>
      </c>
    </row>
    <row r="63" spans="1:1" ht="15.75">
      <c r="A63" s="76" t="s">
        <v>34</v>
      </c>
    </row>
  </sheetData>
  <mergeCells count="6">
    <mergeCell ref="A33:D33"/>
    <mergeCell ref="A34:D34"/>
    <mergeCell ref="A4:F4"/>
    <mergeCell ref="A1:F1"/>
    <mergeCell ref="A2:F3"/>
    <mergeCell ref="A11:E11"/>
  </mergeCells>
  <phoneticPr fontId="14" type="noConversion"/>
  <hyperlinks>
    <hyperlink ref="A60" r:id="rId1" xr:uid="{CE700092-BB47-4CD7-8FBB-B8A29B52FE3E}"/>
    <hyperlink ref="A61" r:id="rId2" xr:uid="{B6AB7DB3-945C-4B94-B5CE-5ADEB6F9EC9B}"/>
    <hyperlink ref="A62" r:id="rId3" xr:uid="{22E9C8BB-1D51-486D-93E1-57C5978108D6}"/>
    <hyperlink ref="A63" r:id="rId4" xr:uid="{FF94F131-F47A-49D1-8299-F22D08C56F08}"/>
  </hyperlinks>
  <pageMargins left="0.7" right="0.7" top="0.75" bottom="0.75" header="0.3" footer="0.3"/>
  <pageSetup orientation="portrait"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D2D58-DDC5-43C6-8C42-58EE019DE6A5}">
  <sheetPr>
    <tabColor rgb="FF7030A0"/>
  </sheetPr>
  <dimension ref="B1:K36"/>
  <sheetViews>
    <sheetView topLeftCell="C22" zoomScale="80" zoomScaleNormal="80" zoomScaleSheetLayoutView="100" workbookViewId="0">
      <selection activeCell="F21" sqref="F21"/>
    </sheetView>
  </sheetViews>
  <sheetFormatPr defaultColWidth="11" defaultRowHeight="14.25"/>
  <cols>
    <col min="1" max="1" width="11" style="28"/>
    <col min="2" max="2" width="8.375" style="28" customWidth="1"/>
    <col min="3" max="3" width="51.625" style="28" customWidth="1"/>
    <col min="4" max="4" width="10.625" style="28" customWidth="1"/>
    <col min="5" max="5" width="8.75" style="28" customWidth="1"/>
    <col min="6" max="6" width="17.75" style="28" customWidth="1"/>
    <col min="7" max="7" width="17.875" style="28" customWidth="1"/>
    <col min="8" max="8" width="15.25" style="28" customWidth="1"/>
    <col min="9" max="9" width="13.75" style="28" customWidth="1"/>
    <col min="10" max="10" width="43" style="28" customWidth="1"/>
    <col min="11" max="11" width="14" style="28" customWidth="1"/>
    <col min="12" max="16384" width="11" style="28"/>
  </cols>
  <sheetData>
    <row r="1" spans="2:11" ht="15" thickBot="1"/>
    <row r="2" spans="2:11" ht="78" customHeight="1" thickBot="1">
      <c r="B2" s="169" t="str">
        <f>+'EVALUACIÓN PROPONENTES_MES1'!B3</f>
        <v>OBJETO LOTE 2 MODALIDAD RURAL: “Prestar el servicio integral para la puesta en marcha y funcionamiento de la modalidad rural de las Casas Refugio para la atención a mujeres rurales y/ocampesinas víctimas de violencias y sus personas a cargo de acuerdo con las características técnicas descritas en el anexo técnico y las normas vigentes que regulan la materia.”</v>
      </c>
      <c r="C2" s="170"/>
      <c r="D2" s="170"/>
      <c r="E2" s="170"/>
      <c r="F2" s="170"/>
      <c r="G2" s="170"/>
      <c r="H2" s="170"/>
      <c r="I2" s="170"/>
      <c r="J2" s="171"/>
    </row>
    <row r="4" spans="2:11" ht="14.25" customHeight="1">
      <c r="B4" s="172" t="s">
        <v>35</v>
      </c>
      <c r="C4" s="172"/>
      <c r="D4" s="172"/>
      <c r="E4" s="172"/>
    </row>
    <row r="5" spans="2:11" ht="15">
      <c r="B5" s="173" t="str">
        <f>+'EVALUACIÓN PROPONENTES_MES1'!B7</f>
        <v>VALOR PRESUPUESTO MENSUAL</v>
      </c>
      <c r="C5" s="173"/>
      <c r="D5" s="174">
        <f>+'EVALUACIÓN PROPONENTES_MES1'!D7</f>
        <v>184082890</v>
      </c>
      <c r="E5" s="174"/>
    </row>
    <row r="9" spans="2:11" ht="18" customHeight="1">
      <c r="B9" s="175" t="s">
        <v>36</v>
      </c>
      <c r="C9" s="175"/>
      <c r="D9" s="175"/>
      <c r="E9" s="175"/>
      <c r="F9" s="175"/>
      <c r="G9" s="175"/>
      <c r="H9" s="175"/>
      <c r="I9" s="175"/>
      <c r="J9" s="175"/>
      <c r="K9" s="175"/>
    </row>
    <row r="10" spans="2:11" ht="18">
      <c r="B10" s="175"/>
      <c r="C10" s="175"/>
      <c r="D10" s="175"/>
      <c r="E10" s="175"/>
      <c r="F10" s="175"/>
      <c r="G10" s="175"/>
      <c r="H10" s="175"/>
      <c r="I10" s="175"/>
      <c r="J10" s="175"/>
      <c r="K10" s="175"/>
    </row>
    <row r="11" spans="2:11" ht="18" customHeight="1">
      <c r="B11" s="175" t="s">
        <v>37</v>
      </c>
      <c r="C11" s="175"/>
      <c r="D11" s="175"/>
      <c r="E11" s="175"/>
      <c r="F11" s="175"/>
      <c r="G11" s="175"/>
      <c r="H11" s="175"/>
      <c r="I11" s="175"/>
      <c r="J11" s="175"/>
      <c r="K11" s="175"/>
    </row>
    <row r="13" spans="2:11" ht="18" customHeight="1">
      <c r="B13" s="175" t="s">
        <v>38</v>
      </c>
      <c r="C13" s="175"/>
      <c r="D13" s="175"/>
      <c r="E13" s="175"/>
      <c r="F13" s="175"/>
      <c r="G13" s="175"/>
      <c r="H13" s="175"/>
      <c r="I13" s="175"/>
      <c r="J13" s="175"/>
      <c r="K13" s="175"/>
    </row>
    <row r="16" spans="2:11">
      <c r="B16" s="28" t="s">
        <v>39</v>
      </c>
      <c r="F16" s="29"/>
    </row>
    <row r="17" spans="2:10" ht="15" thickBot="1">
      <c r="F17" s="29"/>
    </row>
    <row r="18" spans="2:10" ht="46.5" customHeight="1" thickBot="1">
      <c r="B18" s="49" t="s">
        <v>40</v>
      </c>
      <c r="C18" s="50" t="s">
        <v>41</v>
      </c>
      <c r="D18" s="25" t="s">
        <v>42</v>
      </c>
      <c r="E18" s="25" t="s">
        <v>43</v>
      </c>
      <c r="F18" s="26" t="s">
        <v>44</v>
      </c>
    </row>
    <row r="19" spans="2:10" ht="30" customHeight="1">
      <c r="B19" s="45">
        <v>1</v>
      </c>
      <c r="C19" s="78" t="str">
        <f>'EVALUACIÓN 2026_lote_2_MES1'!B7</f>
        <v xml:space="preserve">CORPORACIÓN ORIENTAR PARA CRECER </v>
      </c>
      <c r="D19" s="51">
        <v>46161</v>
      </c>
      <c r="E19" s="51" t="s">
        <v>45</v>
      </c>
      <c r="F19" s="148">
        <v>184082890</v>
      </c>
    </row>
    <row r="20" spans="2:10" ht="30" customHeight="1">
      <c r="B20" s="45">
        <v>2</v>
      </c>
      <c r="C20" s="78" t="str">
        <f>'EVALUACIÓN 2026_lote_2_MES1'!B8</f>
        <v>ASOCIACION CRISTIANA NUEVO NACIMIENTO -ACNN</v>
      </c>
      <c r="D20" s="51">
        <v>46161</v>
      </c>
      <c r="E20" s="51" t="s">
        <v>46</v>
      </c>
      <c r="F20" s="148">
        <v>176174640</v>
      </c>
    </row>
    <row r="21" spans="2:10" ht="30" customHeight="1" thickBot="1">
      <c r="B21" s="67">
        <v>3</v>
      </c>
      <c r="C21" s="149" t="str">
        <f>'EVALUACIÓN 2026_lote_2_MES1'!B9</f>
        <v>CORPORACION SOCIAL PARA EL DESARROLLO DE LOS GRUPOS ETNICOS Y CULTURALES MULTIETNIAS</v>
      </c>
      <c r="D21" s="65">
        <v>46161</v>
      </c>
      <c r="E21" s="65" t="s">
        <v>47</v>
      </c>
      <c r="F21" s="150">
        <v>181588490</v>
      </c>
    </row>
    <row r="22" spans="2:10" ht="15.75">
      <c r="B22" s="31"/>
      <c r="C22" s="34"/>
      <c r="D22" s="31"/>
      <c r="E22" s="32"/>
      <c r="F22" s="33"/>
    </row>
    <row r="23" spans="2:10">
      <c r="B23" s="28" t="s">
        <v>48</v>
      </c>
      <c r="F23" s="29"/>
    </row>
    <row r="24" spans="2:10">
      <c r="F24" s="29"/>
    </row>
    <row r="25" spans="2:10" ht="15">
      <c r="C25" s="35" t="s">
        <v>49</v>
      </c>
      <c r="E25" s="29"/>
      <c r="F25" s="36">
        <f>+D5*20%</f>
        <v>36816578</v>
      </c>
    </row>
    <row r="26" spans="2:10">
      <c r="C26" s="34"/>
      <c r="E26" s="29"/>
      <c r="F26" s="29"/>
    </row>
    <row r="27" spans="2:10">
      <c r="B27" s="28" t="s">
        <v>50</v>
      </c>
      <c r="C27" s="34"/>
      <c r="E27" s="29"/>
      <c r="F27" s="29"/>
    </row>
    <row r="28" spans="2:10">
      <c r="C28" s="34"/>
      <c r="E28" s="29"/>
      <c r="F28" s="29"/>
    </row>
    <row r="29" spans="2:10" ht="15">
      <c r="C29" s="35" t="s">
        <v>51</v>
      </c>
    </row>
    <row r="30" spans="2:10" ht="15">
      <c r="F30" s="36">
        <f>+D5-F25</f>
        <v>147266312</v>
      </c>
    </row>
    <row r="31" spans="2:10" ht="15.75">
      <c r="B31" s="28" t="s">
        <v>52</v>
      </c>
      <c r="H31" s="37"/>
      <c r="I31" s="38"/>
      <c r="J31" s="29"/>
    </row>
    <row r="32" spans="2:10" ht="15" thickBot="1"/>
    <row r="33" spans="2:10" ht="44.25" customHeight="1" thickBot="1">
      <c r="B33" s="83" t="s">
        <v>40</v>
      </c>
      <c r="C33" s="58" t="s">
        <v>41</v>
      </c>
      <c r="D33" s="43" t="s">
        <v>42</v>
      </c>
      <c r="E33" s="43" t="s">
        <v>43</v>
      </c>
      <c r="F33" s="43" t="s">
        <v>44</v>
      </c>
      <c r="G33" s="43" t="s">
        <v>51</v>
      </c>
      <c r="H33" s="43" t="s">
        <v>53</v>
      </c>
      <c r="I33" s="43" t="s">
        <v>54</v>
      </c>
      <c r="J33" s="44" t="s">
        <v>55</v>
      </c>
    </row>
    <row r="34" spans="2:10">
      <c r="B34" s="70">
        <f t="shared" ref="B34:F35" si="0">+B19</f>
        <v>1</v>
      </c>
      <c r="C34" s="71" t="str">
        <f>+C19</f>
        <v xml:space="preserve">CORPORACIÓN ORIENTAR PARA CRECER </v>
      </c>
      <c r="D34" s="51">
        <f t="shared" si="0"/>
        <v>46161</v>
      </c>
      <c r="E34" s="53" t="str">
        <f t="shared" si="0"/>
        <v>7:28AM</v>
      </c>
      <c r="F34" s="79">
        <f t="shared" si="0"/>
        <v>184082890</v>
      </c>
      <c r="G34" s="80">
        <f>+$F$30</f>
        <v>147266312</v>
      </c>
      <c r="H34" s="80">
        <f>+F34-G34</f>
        <v>36816578</v>
      </c>
      <c r="I34" s="56">
        <f>-($D$5-F34)/$D$5</f>
        <v>0</v>
      </c>
      <c r="J34" s="46" t="s">
        <v>56</v>
      </c>
    </row>
    <row r="35" spans="2:10">
      <c r="B35" s="57">
        <f t="shared" si="0"/>
        <v>2</v>
      </c>
      <c r="C35" s="71" t="str">
        <f t="shared" si="0"/>
        <v>ASOCIACION CRISTIANA NUEVO NACIMIENTO -ACNN</v>
      </c>
      <c r="D35" s="51">
        <f t="shared" si="0"/>
        <v>46161</v>
      </c>
      <c r="E35" s="53" t="str">
        <f t="shared" si="0"/>
        <v>6:11PM</v>
      </c>
      <c r="F35" s="79">
        <f t="shared" si="0"/>
        <v>176174640</v>
      </c>
      <c r="G35" s="80">
        <f>+$F$30</f>
        <v>147266312</v>
      </c>
      <c r="H35" s="80">
        <f t="shared" ref="H35" si="1">+F35-G35</f>
        <v>28908328</v>
      </c>
      <c r="I35" s="56">
        <f t="shared" ref="I35:I36" si="2">-($D$5-F35)/$D$5</f>
        <v>-4.2960266432149126E-2</v>
      </c>
      <c r="J35" s="46" t="s">
        <v>56</v>
      </c>
    </row>
    <row r="36" spans="2:10" ht="29.25" thickBot="1">
      <c r="B36" s="72">
        <f t="shared" ref="B36:F36" si="3">+B21</f>
        <v>3</v>
      </c>
      <c r="C36" s="73" t="str">
        <f t="shared" si="3"/>
        <v>CORPORACION SOCIAL PARA EL DESARROLLO DE LOS GRUPOS ETNICOS Y CULTURALES MULTIETNIAS</v>
      </c>
      <c r="D36" s="65">
        <f t="shared" si="3"/>
        <v>46161</v>
      </c>
      <c r="E36" s="68" t="str">
        <f t="shared" si="3"/>
        <v>9:07PM</v>
      </c>
      <c r="F36" s="81">
        <f t="shared" si="3"/>
        <v>181588490</v>
      </c>
      <c r="G36" s="82">
        <f>+$F$30</f>
        <v>147266312</v>
      </c>
      <c r="H36" s="82">
        <f>+F36-G36</f>
        <v>34322178</v>
      </c>
      <c r="I36" s="74">
        <f t="shared" si="2"/>
        <v>-1.3550417423368353E-2</v>
      </c>
      <c r="J36" s="47" t="s">
        <v>56</v>
      </c>
    </row>
  </sheetData>
  <mergeCells count="8">
    <mergeCell ref="B2:J2"/>
    <mergeCell ref="B4:E4"/>
    <mergeCell ref="B5:C5"/>
    <mergeCell ref="D5:E5"/>
    <mergeCell ref="B13:K13"/>
    <mergeCell ref="B9:K9"/>
    <mergeCell ref="B10:K10"/>
    <mergeCell ref="B11:K11"/>
  </mergeCells>
  <pageMargins left="0.7" right="0.7" top="0.75" bottom="0.75" header="0.3" footer="0.3"/>
  <pageSetup paperSize="9" scale="2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B58FD-C56C-46E6-9C05-D9B14A61AB25}">
  <sheetPr>
    <tabColor rgb="FF7030A0"/>
  </sheetPr>
  <dimension ref="B1:G19"/>
  <sheetViews>
    <sheetView topLeftCell="A7" zoomScale="90" zoomScaleNormal="90" workbookViewId="0">
      <selection activeCell="F17" sqref="F17"/>
    </sheetView>
  </sheetViews>
  <sheetFormatPr defaultColWidth="11" defaultRowHeight="14.25"/>
  <cols>
    <col min="1" max="1" width="11" style="23"/>
    <col min="2" max="2" width="5.125" style="23" customWidth="1"/>
    <col min="3" max="3" width="66.875" style="23" customWidth="1"/>
    <col min="4" max="5" width="10.75" style="23" bestFit="1" customWidth="1"/>
    <col min="6" max="6" width="18.875" style="23" customWidth="1"/>
    <col min="7" max="7" width="45.75" style="23" bestFit="1" customWidth="1"/>
    <col min="8" max="16384" width="11" style="23"/>
  </cols>
  <sheetData>
    <row r="1" spans="2:7" ht="15" thickBot="1"/>
    <row r="2" spans="2:7" ht="21" thickBot="1">
      <c r="B2" s="176" t="str">
        <f>+'EVALUACIÓN 2026_lote_2_MES1'!A2</f>
        <v>SDMUJER-SAMC-001-2026</v>
      </c>
      <c r="C2" s="177"/>
      <c r="D2" s="177"/>
      <c r="E2" s="177"/>
      <c r="F2" s="177"/>
      <c r="G2" s="178"/>
    </row>
    <row r="3" spans="2:7" ht="78.75" customHeight="1">
      <c r="B3" s="182" t="str">
        <f>+'EVALUACIÓN 2026_lote_2_MES1'!A4</f>
        <v>OBJETO LOTE 2 MODALIDAD RURAL: “Prestar el servicio integral para la puesta en marcha y funcionamiento de la modalidad rural de las Casas Refugio para la atención a mujeres rurales y/ocampesinas víctimas de violencias y sus personas a cargo de acuerdo con las características técnicas descritas en el anexo técnico y las normas vigentes que regulan la materia.”</v>
      </c>
      <c r="C3" s="182"/>
      <c r="D3" s="182"/>
      <c r="E3" s="182"/>
      <c r="F3" s="182"/>
      <c r="G3" s="182"/>
    </row>
    <row r="4" spans="2:7" ht="18">
      <c r="B4" s="22"/>
      <c r="C4" s="22"/>
      <c r="D4" s="22"/>
      <c r="E4" s="22"/>
      <c r="F4" s="22"/>
      <c r="G4" s="22"/>
    </row>
    <row r="5" spans="2:7" ht="15">
      <c r="B5" s="24" t="s">
        <v>35</v>
      </c>
    </row>
    <row r="6" spans="2:7" ht="15">
      <c r="B6" s="24"/>
    </row>
    <row r="7" spans="2:7" ht="15" customHeight="1">
      <c r="B7" s="183" t="s">
        <v>57</v>
      </c>
      <c r="C7" s="184"/>
      <c r="D7" s="185">
        <f>+'EVALUACIÓN 2026_lote_2_MES1'!E29</f>
        <v>184082890</v>
      </c>
      <c r="E7" s="186"/>
    </row>
    <row r="10" spans="2:7" ht="18">
      <c r="B10" s="187" t="s">
        <v>58</v>
      </c>
      <c r="C10" s="187"/>
      <c r="D10" s="187"/>
      <c r="E10" s="187"/>
      <c r="F10" s="187"/>
      <c r="G10" s="187"/>
    </row>
    <row r="12" spans="2:7">
      <c r="B12" s="23" t="s">
        <v>59</v>
      </c>
    </row>
    <row r="14" spans="2:7" ht="15" thickBot="1"/>
    <row r="15" spans="2:7" ht="16.5" customHeight="1" thickBot="1">
      <c r="B15" s="179" t="s">
        <v>38</v>
      </c>
      <c r="C15" s="180"/>
      <c r="D15" s="180"/>
      <c r="E15" s="180"/>
      <c r="F15" s="180"/>
      <c r="G15" s="181"/>
    </row>
    <row r="16" spans="2:7" ht="45">
      <c r="B16" s="39" t="s">
        <v>40</v>
      </c>
      <c r="C16" s="40" t="s">
        <v>41</v>
      </c>
      <c r="D16" s="40" t="s">
        <v>42</v>
      </c>
      <c r="E16" s="40" t="s">
        <v>43</v>
      </c>
      <c r="F16" s="42" t="s">
        <v>44</v>
      </c>
      <c r="G16" s="41" t="s">
        <v>60</v>
      </c>
    </row>
    <row r="17" spans="2:7" ht="15.75">
      <c r="B17" s="62">
        <v>1</v>
      </c>
      <c r="C17" s="61" t="str">
        <f>'EVAL PROP ARTIFI BAJA_MES1'!C19</f>
        <v xml:space="preserve">CORPORACIÓN ORIENTAR PARA CRECER </v>
      </c>
      <c r="D17" s="51">
        <v>46161</v>
      </c>
      <c r="E17" s="51" t="s">
        <v>45</v>
      </c>
      <c r="F17" s="52">
        <f>'EVAL PROP ARTIFI BAJA_MES1'!F19</f>
        <v>184082890</v>
      </c>
      <c r="G17" s="103" t="str">
        <f>'EVAL PROP ARTIFI BAJA_MES1'!J34</f>
        <v>Propuesta incluida dentro de la minima aceptable</v>
      </c>
    </row>
    <row r="18" spans="2:7" ht="15.75">
      <c r="B18" s="62">
        <v>2</v>
      </c>
      <c r="C18" s="61" t="str">
        <f>'EVAL PROP ARTIFI BAJA_MES1'!C20</f>
        <v>ASOCIACION CRISTIANA NUEVO NACIMIENTO -ACNN</v>
      </c>
      <c r="D18" s="51">
        <v>46161</v>
      </c>
      <c r="E18" s="51" t="s">
        <v>46</v>
      </c>
      <c r="F18" s="52">
        <f>'EVAL PROP ARTIFI BAJA_MES1'!F20</f>
        <v>176174640</v>
      </c>
      <c r="G18" s="103" t="str">
        <f>'EVAL PROP ARTIFI BAJA_MES1'!J35</f>
        <v>Propuesta incluida dentro de la minima aceptable</v>
      </c>
    </row>
    <row r="19" spans="2:7" ht="29.25" thickBot="1">
      <c r="B19" s="63">
        <v>3</v>
      </c>
      <c r="C19" s="64" t="str">
        <f>'EVAL PROP ARTIFI BAJA_MES1'!C21</f>
        <v>CORPORACION SOCIAL PARA EL DESARROLLO DE LOS GRUPOS ETNICOS Y CULTURALES MULTIETNIAS</v>
      </c>
      <c r="D19" s="65">
        <v>46161</v>
      </c>
      <c r="E19" s="65" t="s">
        <v>47</v>
      </c>
      <c r="F19" s="75">
        <f>'EVAL PROP ARTIFI BAJA_MES1'!F21</f>
        <v>181588490</v>
      </c>
      <c r="G19" s="104" t="str">
        <f>'EVAL PROP ARTIFI BAJA_MES1'!J36</f>
        <v>Propuesta incluida dentro de la minima aceptable</v>
      </c>
    </row>
  </sheetData>
  <mergeCells count="6">
    <mergeCell ref="B2:G2"/>
    <mergeCell ref="B15:G15"/>
    <mergeCell ref="B3:G3"/>
    <mergeCell ref="B7:C7"/>
    <mergeCell ref="D7:E7"/>
    <mergeCell ref="B10:G1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4DF87-E169-47E4-AB5B-9314523EB832}">
  <sheetPr>
    <tabColor rgb="FF92D050"/>
  </sheetPr>
  <dimension ref="A1:J34"/>
  <sheetViews>
    <sheetView topLeftCell="A4" zoomScale="90" zoomScaleNormal="90" workbookViewId="0">
      <selection activeCell="E8" sqref="E8"/>
    </sheetView>
  </sheetViews>
  <sheetFormatPr defaultColWidth="10.75" defaultRowHeight="15"/>
  <cols>
    <col min="1" max="1" width="21.75" style="1" customWidth="1"/>
    <col min="2" max="2" width="46.75" style="1" customWidth="1"/>
    <col min="3" max="3" width="20.75" style="1" hidden="1" customWidth="1"/>
    <col min="4" max="4" width="21.25" style="1" customWidth="1"/>
    <col min="5" max="5" width="20" style="1" customWidth="1"/>
    <col min="6" max="6" width="19.25" style="1" customWidth="1"/>
    <col min="7" max="7" width="12.5" style="1" bestFit="1" customWidth="1"/>
    <col min="8" max="8" width="16" style="1" customWidth="1"/>
    <col min="9" max="9" width="12.5" style="1" bestFit="1" customWidth="1"/>
    <col min="10" max="10" width="14.25" style="1" customWidth="1"/>
    <col min="11" max="16384" width="10.75" style="1"/>
  </cols>
  <sheetData>
    <row r="1" spans="1:10" ht="37.15" customHeight="1">
      <c r="A1" s="164" t="s">
        <v>0</v>
      </c>
      <c r="B1" s="164"/>
      <c r="C1" s="164"/>
      <c r="D1" s="164"/>
      <c r="E1" s="164"/>
      <c r="F1" s="164"/>
    </row>
    <row r="2" spans="1:10" ht="27.75" customHeight="1">
      <c r="A2" s="166" t="s">
        <v>1</v>
      </c>
      <c r="B2" s="166"/>
      <c r="C2" s="166"/>
      <c r="D2" s="166"/>
      <c r="E2" s="166"/>
      <c r="F2" s="166"/>
    </row>
    <row r="4" spans="1:10" ht="71.25" customHeight="1">
      <c r="A4" s="167" t="s">
        <v>2</v>
      </c>
      <c r="B4" s="167"/>
      <c r="C4" s="167"/>
      <c r="D4" s="167"/>
      <c r="E4" s="167"/>
      <c r="F4" s="167"/>
      <c r="G4" s="2"/>
      <c r="H4" s="2" t="s">
        <v>3</v>
      </c>
      <c r="I4" s="2"/>
      <c r="J4" s="2"/>
    </row>
    <row r="6" spans="1:10" s="4" customFormat="1" ht="47.25">
      <c r="A6" s="3" t="s">
        <v>4</v>
      </c>
      <c r="B6" s="3" t="s">
        <v>5</v>
      </c>
      <c r="C6" s="3" t="s">
        <v>6</v>
      </c>
      <c r="D6" s="3" t="s">
        <v>7</v>
      </c>
      <c r="E6" s="3" t="s">
        <v>61</v>
      </c>
      <c r="F6" s="3" t="s">
        <v>9</v>
      </c>
    </row>
    <row r="7" spans="1:10" s="4" customFormat="1" ht="39.950000000000003" customHeight="1">
      <c r="A7" s="59" t="s">
        <v>10</v>
      </c>
      <c r="B7" s="18" t="s">
        <v>11</v>
      </c>
      <c r="C7" s="19" t="s">
        <v>12</v>
      </c>
      <c r="D7" s="155" t="s">
        <v>13</v>
      </c>
      <c r="E7" s="20">
        <v>182261590</v>
      </c>
      <c r="F7" s="60">
        <f>IF(E7&lt;=$E$26,(30*(1-(($E$26-E7)/$E$26))),(30*(1-(2*(ABS($E$26-E7)/$E$26)))))</f>
        <v>29.794007850450228</v>
      </c>
      <c r="G7" s="11"/>
    </row>
    <row r="8" spans="1:10" s="4" customFormat="1" ht="39.950000000000003" customHeight="1">
      <c r="A8" s="21" t="s">
        <v>14</v>
      </c>
      <c r="B8" s="18" t="s">
        <v>15</v>
      </c>
      <c r="C8" s="19" t="s">
        <v>12</v>
      </c>
      <c r="D8" s="155" t="s">
        <v>16</v>
      </c>
      <c r="E8" s="20"/>
      <c r="F8" s="60">
        <f>IF(E8&lt;=$E$26,(30*(1-(($E$26-E8)/$E$26))),(30*(1-(2*(ABS($E$26-E8)/$E$26)))))</f>
        <v>0</v>
      </c>
      <c r="G8" s="11"/>
    </row>
    <row r="9" spans="1:10" s="4" customFormat="1" ht="39.950000000000003" customHeight="1">
      <c r="A9" s="21" t="s">
        <v>17</v>
      </c>
      <c r="B9" s="18" t="s">
        <v>18</v>
      </c>
      <c r="C9" s="19" t="s">
        <v>12</v>
      </c>
      <c r="D9" s="155" t="s">
        <v>13</v>
      </c>
      <c r="E9" s="20">
        <v>179767190</v>
      </c>
      <c r="F9" s="60">
        <f>IF(E9&lt;=$E$26,(30*(1-(($E$26-E9)/$E$26))),(30*(1-(2*(ABS($E$26-E9)/$E$26)))))</f>
        <v>29.691011775675342</v>
      </c>
      <c r="G9" s="11"/>
    </row>
    <row r="10" spans="1:10" ht="25.15" customHeight="1">
      <c r="H10" s="4"/>
    </row>
    <row r="11" spans="1:10" ht="15.75">
      <c r="A11" s="188" t="s">
        <v>19</v>
      </c>
      <c r="B11" s="188"/>
      <c r="C11" s="188"/>
      <c r="D11" s="188"/>
      <c r="E11" s="188"/>
    </row>
    <row r="12" spans="1:10">
      <c r="F12" s="13"/>
      <c r="G12" s="14"/>
    </row>
    <row r="13" spans="1:10" s="5" customFormat="1" ht="30" customHeight="1">
      <c r="A13" s="85" t="s">
        <v>20</v>
      </c>
      <c r="B13" s="85" t="s">
        <v>21</v>
      </c>
      <c r="C13" s="85"/>
      <c r="D13" s="85" t="s">
        <v>22</v>
      </c>
      <c r="E13" s="13"/>
      <c r="F13" s="13"/>
      <c r="G13" s="14"/>
    </row>
    <row r="14" spans="1:10">
      <c r="A14" s="21" t="s">
        <v>23</v>
      </c>
      <c r="B14" s="21">
        <v>1</v>
      </c>
      <c r="C14" s="86"/>
      <c r="D14" s="100" t="s">
        <v>24</v>
      </c>
      <c r="E14" s="13"/>
      <c r="F14" s="13"/>
      <c r="G14" s="14"/>
    </row>
    <row r="15" spans="1:10">
      <c r="A15" s="97" t="s">
        <v>25</v>
      </c>
      <c r="B15" s="97">
        <v>2</v>
      </c>
      <c r="C15" s="87"/>
      <c r="D15" s="101" t="s">
        <v>26</v>
      </c>
      <c r="E15" s="13"/>
      <c r="F15" s="13"/>
      <c r="G15" s="14"/>
    </row>
    <row r="16" spans="1:10" ht="30">
      <c r="A16" s="21" t="s">
        <v>27</v>
      </c>
      <c r="B16" s="21">
        <v>3</v>
      </c>
      <c r="C16" s="86"/>
      <c r="D16" s="102" t="s">
        <v>28</v>
      </c>
      <c r="E16" s="13"/>
      <c r="F16" s="13"/>
      <c r="G16" s="14"/>
    </row>
    <row r="17" spans="1:7">
      <c r="F17" s="13"/>
      <c r="G17" s="14"/>
    </row>
    <row r="18" spans="1:7" ht="15.75">
      <c r="A18" s="6" t="s">
        <v>29</v>
      </c>
      <c r="B18" s="7">
        <v>3730.49</v>
      </c>
      <c r="C18" s="7"/>
      <c r="F18" s="13"/>
      <c r="G18" s="14"/>
    </row>
    <row r="19" spans="1:7">
      <c r="F19" s="15"/>
      <c r="G19" s="16"/>
    </row>
    <row r="20" spans="1:7">
      <c r="F20" s="17"/>
      <c r="G20" s="17"/>
    </row>
    <row r="24" spans="1:7" ht="58.9" customHeight="1">
      <c r="E24" s="8" t="str">
        <f>+D15</f>
        <v>Media aritmética alta</v>
      </c>
    </row>
    <row r="26" spans="1:7" ht="15.75">
      <c r="E26" s="12">
        <f>AVERAGE(E7,AVERAGE(E7:E9))</f>
        <v>181637990</v>
      </c>
      <c r="F26" s="12">
        <f>(MAX(E7:E9)+AVERAGE(E7:E9))/2</f>
        <v>181637990</v>
      </c>
    </row>
    <row r="28" spans="1:7" ht="47.25">
      <c r="E28" s="9" t="s">
        <v>62</v>
      </c>
    </row>
    <row r="29" spans="1:7" ht="15.75">
      <c r="E29" s="12">
        <v>182261590</v>
      </c>
    </row>
    <row r="30" spans="1:7">
      <c r="F30" s="10"/>
    </row>
    <row r="32" spans="1:7" ht="15.75">
      <c r="A32" s="190"/>
      <c r="B32" s="190"/>
      <c r="C32" s="190"/>
      <c r="D32" s="190"/>
    </row>
    <row r="34" spans="1:4" ht="15.75">
      <c r="A34" s="189"/>
      <c r="B34" s="189"/>
      <c r="C34" s="189"/>
      <c r="D34" s="189"/>
    </row>
  </sheetData>
  <mergeCells count="6">
    <mergeCell ref="A4:F4"/>
    <mergeCell ref="A1:F1"/>
    <mergeCell ref="A2:F2"/>
    <mergeCell ref="A11:E11"/>
    <mergeCell ref="A34:D34"/>
    <mergeCell ref="A32:D32"/>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F7F5B-2D4A-452E-AD32-A3AC07574E6D}">
  <sheetPr>
    <tabColor rgb="FF92D050"/>
  </sheetPr>
  <dimension ref="B1:K36"/>
  <sheetViews>
    <sheetView tabSelected="1" topLeftCell="A2" zoomScale="80" zoomScaleNormal="80" zoomScaleSheetLayoutView="100" workbookViewId="0">
      <selection activeCell="F21" sqref="F21"/>
    </sheetView>
  </sheetViews>
  <sheetFormatPr defaultColWidth="11" defaultRowHeight="14.25"/>
  <cols>
    <col min="1" max="1" width="11" style="28"/>
    <col min="2" max="2" width="5.875" style="28" customWidth="1"/>
    <col min="3" max="3" width="51.625" style="28" customWidth="1"/>
    <col min="4" max="4" width="10.625" style="28" customWidth="1"/>
    <col min="5" max="5" width="8.75" style="28" customWidth="1"/>
    <col min="6" max="6" width="17.75" style="28" customWidth="1"/>
    <col min="7" max="7" width="20" style="28" customWidth="1"/>
    <col min="8" max="8" width="16.25" style="28" bestFit="1" customWidth="1"/>
    <col min="9" max="9" width="18.75" style="28" customWidth="1"/>
    <col min="10" max="10" width="44.375" style="28" customWidth="1"/>
    <col min="11" max="11" width="14" style="28" customWidth="1"/>
    <col min="12" max="16384" width="11" style="28"/>
  </cols>
  <sheetData>
    <row r="1" spans="2:11" ht="15" thickBot="1"/>
    <row r="2" spans="2:11" ht="78" customHeight="1" thickBot="1">
      <c r="B2" s="169" t="str">
        <f>+'EVALUACIÓN PROPONENTES_MES2'!B3</f>
        <v>OBJETO LOTE 2 MODALIDAD RURAL: “Prestar el servicio integral para la puesta en marcha y funcionamiento de la modalidad rural de las Casas Refugio para la atención a mujeres rurales y/ocampesinas víctimas de violencias y sus personas a cargo de acuerdo con las características técnicas descritas en el anexo técnico y las normas vigentes que regulan la materia.”</v>
      </c>
      <c r="C2" s="170"/>
      <c r="D2" s="170"/>
      <c r="E2" s="170"/>
      <c r="F2" s="170"/>
      <c r="G2" s="170"/>
      <c r="H2" s="170"/>
      <c r="I2" s="170"/>
      <c r="J2" s="171"/>
    </row>
    <row r="4" spans="2:11" ht="14.25" customHeight="1">
      <c r="B4" s="172" t="s">
        <v>35</v>
      </c>
      <c r="C4" s="172"/>
      <c r="D4" s="172"/>
      <c r="E4" s="172"/>
    </row>
    <row r="5" spans="2:11" ht="15">
      <c r="B5" s="173" t="str">
        <f>+'EVALUACIÓN PROPONENTES_MES2'!B7</f>
        <v>VALOR PRESUPUESTO MENSUAL</v>
      </c>
      <c r="C5" s="173"/>
      <c r="D5" s="174">
        <f>+'EVALUACIÓN PROPONENTES_MES2'!D7</f>
        <v>182261590</v>
      </c>
      <c r="E5" s="174"/>
    </row>
    <row r="9" spans="2:11" ht="18" customHeight="1">
      <c r="B9" s="175" t="s">
        <v>36</v>
      </c>
      <c r="C9" s="175"/>
      <c r="D9" s="175"/>
      <c r="E9" s="175"/>
      <c r="F9" s="175"/>
      <c r="G9" s="175"/>
      <c r="H9" s="175"/>
      <c r="I9" s="175"/>
      <c r="J9" s="175"/>
      <c r="K9" s="175"/>
    </row>
    <row r="10" spans="2:11" ht="18">
      <c r="B10" s="175"/>
      <c r="C10" s="175"/>
      <c r="D10" s="175"/>
      <c r="E10" s="175"/>
      <c r="F10" s="175"/>
      <c r="G10" s="175"/>
      <c r="H10" s="175"/>
      <c r="I10" s="175"/>
      <c r="J10" s="175"/>
      <c r="K10" s="175"/>
    </row>
    <row r="11" spans="2:11" ht="18" customHeight="1">
      <c r="B11" s="175" t="s">
        <v>37</v>
      </c>
      <c r="C11" s="175"/>
      <c r="D11" s="175"/>
      <c r="E11" s="175"/>
      <c r="F11" s="175"/>
      <c r="G11" s="175"/>
      <c r="H11" s="175"/>
      <c r="I11" s="175"/>
      <c r="J11" s="175"/>
      <c r="K11" s="175"/>
    </row>
    <row r="12" spans="2:11" ht="18">
      <c r="B12" s="27"/>
      <c r="C12" s="27"/>
      <c r="D12" s="27"/>
      <c r="E12" s="27"/>
      <c r="F12" s="27"/>
      <c r="G12" s="27"/>
      <c r="H12" s="27"/>
      <c r="I12" s="27"/>
      <c r="J12" s="27"/>
    </row>
    <row r="13" spans="2:11" ht="18" customHeight="1">
      <c r="B13" s="175" t="s">
        <v>38</v>
      </c>
      <c r="C13" s="175"/>
      <c r="D13" s="175"/>
      <c r="E13" s="175"/>
      <c r="F13" s="175"/>
      <c r="G13" s="175"/>
      <c r="H13" s="175"/>
      <c r="I13" s="175"/>
      <c r="J13" s="175"/>
      <c r="K13" s="175"/>
    </row>
    <row r="16" spans="2:11">
      <c r="B16" s="28" t="s">
        <v>39</v>
      </c>
      <c r="F16" s="29"/>
    </row>
    <row r="17" spans="2:10" ht="15" thickBot="1">
      <c r="F17" s="29"/>
    </row>
    <row r="18" spans="2:10" ht="46.5" customHeight="1" thickBot="1">
      <c r="B18" s="151" t="s">
        <v>40</v>
      </c>
      <c r="C18" s="49" t="s">
        <v>41</v>
      </c>
      <c r="D18" s="25" t="s">
        <v>42</v>
      </c>
      <c r="E18" s="25" t="s">
        <v>43</v>
      </c>
      <c r="F18" s="26" t="s">
        <v>44</v>
      </c>
    </row>
    <row r="19" spans="2:10">
      <c r="B19" s="152">
        <v>1</v>
      </c>
      <c r="C19" s="153" t="str">
        <f>'EVALUACIÓN 2026_lote_2_MES2'!B7</f>
        <v xml:space="preserve">CORPORACIÓN ORIENTAR PARA CRECER </v>
      </c>
      <c r="D19" s="51">
        <v>46161</v>
      </c>
      <c r="E19" s="51" t="s">
        <v>45</v>
      </c>
      <c r="F19" s="156">
        <v>182261590</v>
      </c>
    </row>
    <row r="20" spans="2:10">
      <c r="B20" s="152">
        <v>2</v>
      </c>
      <c r="C20" s="153" t="str">
        <f>'EVALUACIÓN 2026_lote_2_MES2'!B8</f>
        <v>ASOCIACION CRISTIANA NUEVO NACIMIENTO -ACNN</v>
      </c>
      <c r="D20" s="51">
        <v>46161</v>
      </c>
      <c r="E20" s="51" t="s">
        <v>46</v>
      </c>
      <c r="F20" s="156">
        <v>174353340</v>
      </c>
    </row>
    <row r="21" spans="2:10" ht="29.25" thickBot="1">
      <c r="B21" s="72">
        <v>3</v>
      </c>
      <c r="C21" s="154" t="str">
        <f>'EVALUACIÓN 2026_lote_2_MES2'!B9</f>
        <v>CORPORACION SOCIAL PARA EL DESARROLLO DE LOS GRUPOS ETNICOS Y CULTURALES MULTIETNIAS</v>
      </c>
      <c r="D21" s="65">
        <v>46161</v>
      </c>
      <c r="E21" s="65" t="s">
        <v>47</v>
      </c>
      <c r="F21" s="157">
        <v>179767190</v>
      </c>
    </row>
    <row r="22" spans="2:10" ht="15.75">
      <c r="B22" s="31"/>
      <c r="C22" s="34"/>
      <c r="D22" s="31"/>
      <c r="E22" s="32"/>
      <c r="F22" s="33"/>
    </row>
    <row r="23" spans="2:10">
      <c r="B23" s="28" t="s">
        <v>48</v>
      </c>
      <c r="F23" s="29"/>
    </row>
    <row r="24" spans="2:10">
      <c r="F24" s="29"/>
    </row>
    <row r="25" spans="2:10" ht="15">
      <c r="C25" s="35" t="s">
        <v>49</v>
      </c>
      <c r="E25" s="29"/>
      <c r="F25" s="36">
        <f>+D5*20%</f>
        <v>36452318</v>
      </c>
    </row>
    <row r="26" spans="2:10">
      <c r="C26" s="34"/>
      <c r="E26" s="29"/>
      <c r="F26" s="29"/>
    </row>
    <row r="27" spans="2:10">
      <c r="B27" s="28" t="s">
        <v>50</v>
      </c>
      <c r="C27" s="34"/>
      <c r="E27" s="29"/>
      <c r="F27" s="29"/>
    </row>
    <row r="28" spans="2:10">
      <c r="C28" s="34"/>
      <c r="E28" s="29"/>
      <c r="F28" s="29"/>
    </row>
    <row r="29" spans="2:10" ht="15">
      <c r="C29" s="35" t="s">
        <v>51</v>
      </c>
      <c r="F29" s="36">
        <f>+D5-F25</f>
        <v>145809272</v>
      </c>
    </row>
    <row r="30" spans="2:10">
      <c r="F30" s="29"/>
    </row>
    <row r="31" spans="2:10" ht="15.75">
      <c r="B31" s="28" t="s">
        <v>52</v>
      </c>
      <c r="H31" s="37"/>
      <c r="I31" s="38"/>
      <c r="J31" s="29"/>
    </row>
    <row r="32" spans="2:10" ht="15" thickBot="1"/>
    <row r="33" spans="2:10" ht="44.25" customHeight="1">
      <c r="B33" s="58" t="s">
        <v>40</v>
      </c>
      <c r="C33" s="43" t="s">
        <v>41</v>
      </c>
      <c r="D33" s="43" t="s">
        <v>42</v>
      </c>
      <c r="E33" s="43" t="s">
        <v>43</v>
      </c>
      <c r="F33" s="43" t="s">
        <v>44</v>
      </c>
      <c r="G33" s="43" t="s">
        <v>51</v>
      </c>
      <c r="H33" s="43" t="s">
        <v>53</v>
      </c>
      <c r="I33" s="43" t="s">
        <v>54</v>
      </c>
      <c r="J33" s="44" t="s">
        <v>55</v>
      </c>
    </row>
    <row r="34" spans="2:10">
      <c r="B34" s="55">
        <f t="shared" ref="B34:F36" si="0">+B19</f>
        <v>1</v>
      </c>
      <c r="C34" s="66" t="str">
        <f t="shared" si="0"/>
        <v xml:space="preserve">CORPORACIÓN ORIENTAR PARA CRECER </v>
      </c>
      <c r="D34" s="51">
        <f t="shared" si="0"/>
        <v>46161</v>
      </c>
      <c r="E34" s="53" t="str">
        <f t="shared" si="0"/>
        <v>7:28AM</v>
      </c>
      <c r="F34" s="79">
        <f t="shared" si="0"/>
        <v>182261590</v>
      </c>
      <c r="G34" s="80">
        <f>+$F$29</f>
        <v>145809272</v>
      </c>
      <c r="H34" s="80">
        <f>+F34-G34</f>
        <v>36452318</v>
      </c>
      <c r="I34" s="56">
        <f>-($D$5-F34)/$D$5</f>
        <v>0</v>
      </c>
      <c r="J34" s="46" t="s">
        <v>56</v>
      </c>
    </row>
    <row r="35" spans="2:10">
      <c r="B35" s="55">
        <f t="shared" si="0"/>
        <v>2</v>
      </c>
      <c r="C35" s="66" t="str">
        <f t="shared" si="0"/>
        <v>ASOCIACION CRISTIANA NUEVO NACIMIENTO -ACNN</v>
      </c>
      <c r="D35" s="51">
        <f t="shared" si="0"/>
        <v>46161</v>
      </c>
      <c r="E35" s="53" t="str">
        <f t="shared" si="0"/>
        <v>6:11PM</v>
      </c>
      <c r="F35" s="79">
        <f t="shared" si="0"/>
        <v>174353340</v>
      </c>
      <c r="G35" s="80">
        <f t="shared" ref="G35:G36" si="1">+$F$29</f>
        <v>145809272</v>
      </c>
      <c r="H35" s="80">
        <f t="shared" ref="H35" si="2">+F35-G35</f>
        <v>28544068</v>
      </c>
      <c r="I35" s="56">
        <f t="shared" ref="I35:I36" si="3">-($D$5-F35)/$D$5</f>
        <v>-4.3389558930106993E-2</v>
      </c>
      <c r="J35" s="46" t="s">
        <v>56</v>
      </c>
    </row>
    <row r="36" spans="2:10" ht="29.25" thickBot="1">
      <c r="B36" s="67">
        <f t="shared" si="0"/>
        <v>3</v>
      </c>
      <c r="C36" s="69" t="str">
        <f t="shared" si="0"/>
        <v>CORPORACION SOCIAL PARA EL DESARROLLO DE LOS GRUPOS ETNICOS Y CULTURALES MULTIETNIAS</v>
      </c>
      <c r="D36" s="65">
        <f t="shared" si="0"/>
        <v>46161</v>
      </c>
      <c r="E36" s="68" t="str">
        <f t="shared" si="0"/>
        <v>9:07PM</v>
      </c>
      <c r="F36" s="81">
        <f t="shared" si="0"/>
        <v>179767190</v>
      </c>
      <c r="G36" s="82">
        <f t="shared" si="1"/>
        <v>145809272</v>
      </c>
      <c r="H36" s="82">
        <f>+F36-G36</f>
        <v>33957918</v>
      </c>
      <c r="I36" s="74">
        <f t="shared" si="3"/>
        <v>-1.3685823765720468E-2</v>
      </c>
      <c r="J36" s="47" t="s">
        <v>56</v>
      </c>
    </row>
  </sheetData>
  <mergeCells count="8">
    <mergeCell ref="B11:K11"/>
    <mergeCell ref="B13:K13"/>
    <mergeCell ref="B10:K10"/>
    <mergeCell ref="B2:J2"/>
    <mergeCell ref="B4:E4"/>
    <mergeCell ref="B5:C5"/>
    <mergeCell ref="D5:E5"/>
    <mergeCell ref="B9:K9"/>
  </mergeCells>
  <pageMargins left="0.7" right="0.7" top="0.75" bottom="0.75" header="0.3" footer="0.3"/>
  <pageSetup paperSize="9" scale="2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66DD9-0301-415B-AD36-3AE4E36D7148}">
  <sheetPr>
    <tabColor rgb="FF92D050"/>
  </sheetPr>
  <dimension ref="B1:G17"/>
  <sheetViews>
    <sheetView topLeftCell="A14" zoomScale="80" zoomScaleNormal="80" workbookViewId="0">
      <selection activeCell="F15" sqref="F15"/>
    </sheetView>
  </sheetViews>
  <sheetFormatPr defaultColWidth="11" defaultRowHeight="14.25"/>
  <cols>
    <col min="1" max="1" width="11" style="23"/>
    <col min="2" max="2" width="5.125" style="23" customWidth="1"/>
    <col min="3" max="3" width="54" style="23" bestFit="1" customWidth="1"/>
    <col min="4" max="5" width="10.75" style="23" bestFit="1" customWidth="1"/>
    <col min="6" max="6" width="18.875" style="23" customWidth="1"/>
    <col min="7" max="7" width="45.75" style="23" bestFit="1" customWidth="1"/>
    <col min="8" max="16384" width="11" style="23"/>
  </cols>
  <sheetData>
    <row r="1" spans="2:7" ht="15" thickBot="1"/>
    <row r="2" spans="2:7" ht="21" thickBot="1">
      <c r="B2" s="176" t="str">
        <f>+'EVALUACIÓN 2026_lote_2_MES2'!A2</f>
        <v>SDMUJER-SAMC-001-2026</v>
      </c>
      <c r="C2" s="177"/>
      <c r="D2" s="177"/>
      <c r="E2" s="177"/>
      <c r="F2" s="177"/>
      <c r="G2" s="178"/>
    </row>
    <row r="3" spans="2:7" ht="78.75" customHeight="1">
      <c r="B3" s="182" t="str">
        <f>+'EVALUACIÓN 2026_lote_2_MES2'!A4</f>
        <v>OBJETO LOTE 2 MODALIDAD RURAL: “Prestar el servicio integral para la puesta en marcha y funcionamiento de la modalidad rural de las Casas Refugio para la atención a mujeres rurales y/ocampesinas víctimas de violencias y sus personas a cargo de acuerdo con las características técnicas descritas en el anexo técnico y las normas vigentes que regulan la materia.”</v>
      </c>
      <c r="C3" s="182"/>
      <c r="D3" s="182"/>
      <c r="E3" s="182"/>
      <c r="F3" s="182"/>
      <c r="G3" s="182"/>
    </row>
    <row r="4" spans="2:7" ht="18">
      <c r="B4" s="22"/>
      <c r="C4" s="22"/>
      <c r="D4" s="22"/>
      <c r="E4" s="22"/>
      <c r="F4" s="22"/>
      <c r="G4" s="22"/>
    </row>
    <row r="5" spans="2:7" ht="15">
      <c r="B5" s="24" t="s">
        <v>35</v>
      </c>
    </row>
    <row r="6" spans="2:7" ht="15">
      <c r="B6" s="24"/>
    </row>
    <row r="7" spans="2:7" ht="15" customHeight="1">
      <c r="B7" s="183" t="s">
        <v>57</v>
      </c>
      <c r="C7" s="184"/>
      <c r="D7" s="185">
        <f>+'EVALUACIÓN 2026_lote_2_MES2'!E29</f>
        <v>182261590</v>
      </c>
      <c r="E7" s="186"/>
    </row>
    <row r="10" spans="2:7" ht="18">
      <c r="B10" s="187" t="s">
        <v>63</v>
      </c>
      <c r="C10" s="187"/>
      <c r="D10" s="187"/>
      <c r="E10" s="187"/>
      <c r="F10" s="187"/>
      <c r="G10" s="187"/>
    </row>
    <row r="12" spans="2:7" ht="15" thickBot="1"/>
    <row r="13" spans="2:7" ht="15.75" thickBot="1">
      <c r="B13" s="179" t="s">
        <v>38</v>
      </c>
      <c r="C13" s="180"/>
      <c r="D13" s="180"/>
      <c r="E13" s="180"/>
      <c r="F13" s="180"/>
      <c r="G13" s="181"/>
    </row>
    <row r="14" spans="2:7" ht="45">
      <c r="B14" s="39" t="s">
        <v>40</v>
      </c>
      <c r="C14" s="40" t="s">
        <v>41</v>
      </c>
      <c r="D14" s="40" t="s">
        <v>42</v>
      </c>
      <c r="E14" s="40" t="s">
        <v>43</v>
      </c>
      <c r="F14" s="42" t="s">
        <v>44</v>
      </c>
      <c r="G14" s="41" t="s">
        <v>60</v>
      </c>
    </row>
    <row r="15" spans="2:7">
      <c r="B15" s="62">
        <v>1</v>
      </c>
      <c r="C15" s="61" t="str">
        <f>'EVALUACIÓN 2026_lote_2_MES2'!B7</f>
        <v xml:space="preserve">CORPORACIÓN ORIENTAR PARA CRECER </v>
      </c>
      <c r="D15" s="51">
        <v>46161</v>
      </c>
      <c r="E15" s="51" t="s">
        <v>45</v>
      </c>
      <c r="F15" s="158">
        <f>+'EVAL PROP ARTIFI BAJA_MES2'!F19</f>
        <v>182261590</v>
      </c>
      <c r="G15" s="103" t="str">
        <f>'EVAL PROP ARTIFI BAJA_MES2'!J34</f>
        <v>Propuesta incluida dentro de la minima aceptable</v>
      </c>
    </row>
    <row r="16" spans="2:7">
      <c r="B16" s="62">
        <v>2</v>
      </c>
      <c r="C16" s="61" t="str">
        <f>'EVALUACIÓN 2026_lote_2_MES2'!B8</f>
        <v>ASOCIACION CRISTIANA NUEVO NACIMIENTO -ACNN</v>
      </c>
      <c r="D16" s="51">
        <v>46161</v>
      </c>
      <c r="E16" s="51" t="s">
        <v>46</v>
      </c>
      <c r="F16" s="158">
        <f>+'EVAL PROP ARTIFI BAJA_MES2'!F20</f>
        <v>174353340</v>
      </c>
      <c r="G16" s="103" t="str">
        <f>'EVAL PROP ARTIFI BAJA_MES2'!J35</f>
        <v>Propuesta incluida dentro de la minima aceptable</v>
      </c>
    </row>
    <row r="17" spans="2:7" ht="29.25" thickBot="1">
      <c r="B17" s="63">
        <v>3</v>
      </c>
      <c r="C17" s="64" t="str">
        <f>'EVALUACIÓN 2026_lote_2_MES2'!B9</f>
        <v>CORPORACION SOCIAL PARA EL DESARROLLO DE LOS GRUPOS ETNICOS Y CULTURALES MULTIETNIAS</v>
      </c>
      <c r="D17" s="65">
        <v>46161</v>
      </c>
      <c r="E17" s="65" t="s">
        <v>47</v>
      </c>
      <c r="F17" s="159">
        <f>+'EVAL PROP ARTIFI BAJA_MES2'!F21</f>
        <v>179767190</v>
      </c>
      <c r="G17" s="104" t="str">
        <f>'EVAL PROP ARTIFI BAJA_MES2'!J36</f>
        <v>Propuesta incluida dentro de la minima aceptable</v>
      </c>
    </row>
  </sheetData>
  <mergeCells count="6">
    <mergeCell ref="B13:G13"/>
    <mergeCell ref="B2:G2"/>
    <mergeCell ref="B3:G3"/>
    <mergeCell ref="B7:C7"/>
    <mergeCell ref="D7:E7"/>
    <mergeCell ref="B10:G10"/>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00FC1-2D4D-46B0-A8E2-F641BECE96EB}">
  <sheetPr>
    <tabColor rgb="FF7030A0"/>
  </sheetPr>
  <dimension ref="A1:J34"/>
  <sheetViews>
    <sheetView topLeftCell="A12" zoomScaleNormal="100" workbookViewId="0">
      <selection activeCell="E27" sqref="E27"/>
    </sheetView>
  </sheetViews>
  <sheetFormatPr defaultColWidth="10.75" defaultRowHeight="15"/>
  <cols>
    <col min="1" max="1" width="21.75" style="1" customWidth="1"/>
    <col min="2" max="2" width="46.75" style="1" customWidth="1"/>
    <col min="3" max="3" width="20.75" style="1" hidden="1" customWidth="1"/>
    <col min="4" max="4" width="21.25" style="1" customWidth="1"/>
    <col min="5" max="5" width="20" style="1" customWidth="1"/>
    <col min="6" max="6" width="19.25" style="1" customWidth="1"/>
    <col min="7" max="7" width="12.5" style="1" bestFit="1" customWidth="1"/>
    <col min="8" max="8" width="16" style="1" customWidth="1"/>
    <col min="9" max="9" width="12.5" style="1" bestFit="1" customWidth="1"/>
    <col min="10" max="10" width="14.25" style="1" customWidth="1"/>
    <col min="11" max="16384" width="10.75" style="1"/>
  </cols>
  <sheetData>
    <row r="1" spans="1:10" ht="37.15" customHeight="1">
      <c r="A1" s="164" t="s">
        <v>0</v>
      </c>
      <c r="B1" s="164"/>
      <c r="C1" s="164"/>
      <c r="D1" s="164"/>
      <c r="E1" s="164"/>
      <c r="F1" s="164"/>
    </row>
    <row r="2" spans="1:10" ht="15.75">
      <c r="A2" s="165" t="s">
        <v>1</v>
      </c>
      <c r="B2" s="165"/>
      <c r="C2" s="165"/>
      <c r="D2" s="165"/>
      <c r="E2" s="165"/>
      <c r="F2" s="165"/>
    </row>
    <row r="4" spans="1:10" ht="71.25" customHeight="1">
      <c r="A4" s="163" t="s">
        <v>2</v>
      </c>
      <c r="B4" s="163"/>
      <c r="C4" s="163"/>
      <c r="D4" s="163"/>
      <c r="E4" s="163"/>
      <c r="F4" s="163"/>
      <c r="G4" s="2"/>
      <c r="H4" s="2" t="s">
        <v>3</v>
      </c>
      <c r="I4" s="2"/>
      <c r="J4" s="2"/>
    </row>
    <row r="6" spans="1:10" s="4" customFormat="1" ht="31.5">
      <c r="A6" s="3" t="s">
        <v>4</v>
      </c>
      <c r="B6" s="3" t="s">
        <v>5</v>
      </c>
      <c r="C6" s="3" t="s">
        <v>6</v>
      </c>
      <c r="D6" s="3" t="s">
        <v>7</v>
      </c>
      <c r="E6" s="3" t="s">
        <v>64</v>
      </c>
      <c r="F6" s="105" t="s">
        <v>9</v>
      </c>
    </row>
    <row r="7" spans="1:10" s="4" customFormat="1" ht="39.950000000000003" customHeight="1">
      <c r="A7" s="59" t="s">
        <v>10</v>
      </c>
      <c r="B7" s="18" t="s">
        <v>11</v>
      </c>
      <c r="C7" s="19" t="s">
        <v>12</v>
      </c>
      <c r="D7" s="155" t="s">
        <v>13</v>
      </c>
      <c r="E7" s="20">
        <v>1186521630</v>
      </c>
      <c r="F7" s="60">
        <f>IF(E7&lt;=$E$26,(30*(1-(($E$26-E7)/$E$26))),(30*(1-(2*(ABS($E$26-E7)/$E$26)))))</f>
        <v>29.79432525685209</v>
      </c>
      <c r="G7" s="11"/>
    </row>
    <row r="8" spans="1:10" s="4" customFormat="1" ht="39.950000000000003" customHeight="1">
      <c r="A8" s="21" t="s">
        <v>14</v>
      </c>
      <c r="B8" s="18" t="s">
        <v>15</v>
      </c>
      <c r="C8" s="19" t="s">
        <v>12</v>
      </c>
      <c r="D8" s="155" t="s">
        <v>16</v>
      </c>
      <c r="E8" s="20"/>
      <c r="F8" s="60">
        <f>IF(E8&lt;=$E$26,(30*(1-(($E$26-E8)/$E$26))),(30*(1-(2*(ABS($E$26-E8)/$E$26)))))</f>
        <v>0</v>
      </c>
      <c r="G8" s="11"/>
    </row>
    <row r="9" spans="1:10" s="4" customFormat="1" ht="39.950000000000003" customHeight="1">
      <c r="A9" s="21" t="s">
        <v>17</v>
      </c>
      <c r="B9" s="18" t="s">
        <v>18</v>
      </c>
      <c r="C9" s="19" t="s">
        <v>12</v>
      </c>
      <c r="D9" s="155" t="s">
        <v>13</v>
      </c>
      <c r="E9" s="20">
        <v>1170308040</v>
      </c>
      <c r="F9" s="136">
        <f>IF(E9&lt;=$E$26,(30*(1-(($E$26-E9)/$E$26))),(30*(1-(2*(ABS($E$26-E9)/$E$26)))))</f>
        <v>29.691487885278136</v>
      </c>
      <c r="G9" s="137"/>
    </row>
    <row r="10" spans="1:10" ht="25.15" customHeight="1">
      <c r="H10" s="4"/>
    </row>
    <row r="11" spans="1:10" ht="15.75">
      <c r="A11" s="165" t="s">
        <v>19</v>
      </c>
      <c r="B11" s="165"/>
      <c r="C11" s="165"/>
      <c r="D11" s="165"/>
      <c r="E11" s="165"/>
    </row>
    <row r="12" spans="1:10">
      <c r="F12" s="13"/>
      <c r="G12" s="14"/>
    </row>
    <row r="13" spans="1:10" s="5" customFormat="1" ht="30" customHeight="1">
      <c r="A13" s="85" t="s">
        <v>20</v>
      </c>
      <c r="B13" s="85" t="s">
        <v>21</v>
      </c>
      <c r="C13" s="85"/>
      <c r="D13" s="85" t="s">
        <v>22</v>
      </c>
      <c r="E13" s="13"/>
      <c r="F13" s="13"/>
      <c r="G13" s="14"/>
    </row>
    <row r="14" spans="1:10">
      <c r="A14" s="21" t="s">
        <v>23</v>
      </c>
      <c r="B14" s="21">
        <v>1</v>
      </c>
      <c r="C14" s="86"/>
      <c r="D14" s="138" t="s">
        <v>24</v>
      </c>
      <c r="E14" s="13"/>
      <c r="F14" s="13"/>
      <c r="G14" s="14"/>
    </row>
    <row r="15" spans="1:10">
      <c r="A15" s="21" t="s">
        <v>25</v>
      </c>
      <c r="B15" s="21">
        <v>2</v>
      </c>
      <c r="C15" s="86"/>
      <c r="D15" s="138" t="s">
        <v>26</v>
      </c>
      <c r="E15" s="13"/>
      <c r="F15" s="13"/>
      <c r="G15" s="14"/>
    </row>
    <row r="16" spans="1:10" ht="30">
      <c r="A16" s="21" t="s">
        <v>27</v>
      </c>
      <c r="B16" s="21">
        <v>3</v>
      </c>
      <c r="C16" s="86"/>
      <c r="D16" s="102" t="s">
        <v>28</v>
      </c>
      <c r="E16" s="13"/>
      <c r="F16" s="13"/>
      <c r="G16" s="14"/>
    </row>
    <row r="17" spans="1:7">
      <c r="F17" s="13"/>
      <c r="G17" s="14"/>
    </row>
    <row r="18" spans="1:7" ht="15.75">
      <c r="A18" s="6" t="s">
        <v>29</v>
      </c>
      <c r="B18" s="7">
        <v>3730.49</v>
      </c>
      <c r="C18" s="7"/>
      <c r="F18" s="13"/>
      <c r="G18" s="14"/>
    </row>
    <row r="19" spans="1:7">
      <c r="F19" s="15"/>
      <c r="G19" s="16"/>
    </row>
    <row r="20" spans="1:7">
      <c r="F20" s="17"/>
      <c r="G20" s="17"/>
    </row>
    <row r="24" spans="1:7" ht="58.9" customHeight="1">
      <c r="E24" s="8" t="str">
        <f>+D15</f>
        <v>Media aritmética alta</v>
      </c>
    </row>
    <row r="26" spans="1:7" ht="15.75">
      <c r="E26" s="12">
        <f>AVERAGE(E7,AVERAGE(E7:E9))</f>
        <v>1182468232.5</v>
      </c>
      <c r="F26" s="106">
        <f>(MAX(E7:E9)+AVERAGE(E7:E9))/2</f>
        <v>1182468232.5</v>
      </c>
    </row>
    <row r="28" spans="1:7" ht="31.5">
      <c r="E28" s="9" t="s">
        <v>65</v>
      </c>
    </row>
    <row r="29" spans="1:7" ht="15.75">
      <c r="E29" s="12">
        <v>1186521630</v>
      </c>
    </row>
    <row r="30" spans="1:7">
      <c r="F30" s="10"/>
    </row>
    <row r="32" spans="1:7" ht="15.75">
      <c r="A32" s="166"/>
      <c r="B32" s="166"/>
      <c r="C32" s="166"/>
      <c r="D32" s="166"/>
    </row>
    <row r="34" spans="1:4" ht="15.75">
      <c r="A34" s="162"/>
      <c r="B34" s="162"/>
      <c r="C34" s="162"/>
      <c r="D34" s="162"/>
    </row>
  </sheetData>
  <mergeCells count="6">
    <mergeCell ref="A34:D34"/>
    <mergeCell ref="A4:F4"/>
    <mergeCell ref="A1:F1"/>
    <mergeCell ref="A2:F2"/>
    <mergeCell ref="A11:E11"/>
    <mergeCell ref="A32:D32"/>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B85B7-FA95-449E-A48F-A8330BF4AF70}">
  <sheetPr>
    <tabColor rgb="FF7030A0"/>
  </sheetPr>
  <dimension ref="B1:K36"/>
  <sheetViews>
    <sheetView topLeftCell="A35" zoomScale="80" zoomScaleNormal="80" zoomScaleSheetLayoutView="100" workbookViewId="0">
      <selection activeCell="F21" sqref="F21"/>
    </sheetView>
  </sheetViews>
  <sheetFormatPr defaultColWidth="11" defaultRowHeight="14.25"/>
  <cols>
    <col min="1" max="1" width="11" style="28"/>
    <col min="2" max="2" width="10.25" style="28" customWidth="1"/>
    <col min="3" max="3" width="51.625" style="28" customWidth="1"/>
    <col min="4" max="4" width="10.625" style="28" customWidth="1"/>
    <col min="5" max="5" width="11.875" style="28" customWidth="1"/>
    <col min="6" max="6" width="19.875" style="28" bestFit="1" customWidth="1"/>
    <col min="7" max="7" width="18.125" style="28" customWidth="1"/>
    <col min="8" max="8" width="17.375" style="28" bestFit="1" customWidth="1"/>
    <col min="9" max="9" width="19.625" style="28" customWidth="1"/>
    <col min="10" max="10" width="44.375" style="28" customWidth="1"/>
    <col min="11" max="11" width="14" style="28" customWidth="1"/>
    <col min="12" max="16384" width="11" style="28"/>
  </cols>
  <sheetData>
    <row r="1" spans="2:11" ht="15" thickBot="1"/>
    <row r="2" spans="2:11" ht="78" customHeight="1" thickBot="1">
      <c r="B2" s="169" t="str">
        <f>+'EVALUACIÓN PROPONENTES_Total'!B3</f>
        <v>OBJETO LOTE 2 MODALIDAD RURAL: “Prestar el servicio integral para la puesta en marcha y funcionamiento de la modalidad rural de las Casas Refugio para la atención a mujeres rurales y/ocampesinas víctimas de violencias y sus personas a cargo de acuerdo con las características técnicas descritas en el anexo técnico y las normas vigentes que regulan la materia.”</v>
      </c>
      <c r="C2" s="170"/>
      <c r="D2" s="170"/>
      <c r="E2" s="170"/>
      <c r="F2" s="170"/>
      <c r="G2" s="170"/>
      <c r="H2" s="170"/>
      <c r="I2" s="170"/>
      <c r="J2" s="171"/>
    </row>
    <row r="4" spans="2:11" ht="14.25" customHeight="1">
      <c r="B4" s="172" t="s">
        <v>35</v>
      </c>
      <c r="C4" s="172"/>
      <c r="D4" s="172"/>
      <c r="E4" s="172"/>
    </row>
    <row r="5" spans="2:11" ht="15">
      <c r="B5" s="173" t="str">
        <f>+'EVALUACIÓN PROPONENTES_Total'!B7</f>
        <v>VALOR PRESUPUESTO MENSUAL</v>
      </c>
      <c r="C5" s="173"/>
      <c r="D5" s="174">
        <f>+'EVALUACIÓN PROPONENTES_Total'!D7</f>
        <v>1186521630</v>
      </c>
      <c r="E5" s="174"/>
    </row>
    <row r="9" spans="2:11" ht="18" customHeight="1">
      <c r="B9" s="175" t="s">
        <v>36</v>
      </c>
      <c r="C9" s="175"/>
      <c r="D9" s="175"/>
      <c r="E9" s="175"/>
      <c r="F9" s="175"/>
      <c r="G9" s="175"/>
      <c r="H9" s="175"/>
      <c r="I9" s="175"/>
      <c r="J9" s="175"/>
      <c r="K9" s="175"/>
    </row>
    <row r="10" spans="2:11" ht="18">
      <c r="B10" s="175"/>
      <c r="C10" s="175"/>
      <c r="D10" s="175"/>
      <c r="E10" s="175"/>
      <c r="F10" s="175"/>
      <c r="G10" s="175"/>
      <c r="H10" s="175"/>
      <c r="I10" s="175"/>
      <c r="J10" s="175"/>
      <c r="K10" s="175"/>
    </row>
    <row r="11" spans="2:11" ht="18" customHeight="1">
      <c r="B11" s="175" t="s">
        <v>37</v>
      </c>
      <c r="C11" s="175"/>
      <c r="D11" s="175"/>
      <c r="E11" s="175"/>
      <c r="F11" s="175"/>
      <c r="G11" s="175"/>
      <c r="H11" s="175"/>
      <c r="I11" s="175"/>
      <c r="J11" s="175"/>
      <c r="K11" s="175"/>
    </row>
    <row r="12" spans="2:11" ht="18">
      <c r="B12" s="27"/>
      <c r="C12" s="27"/>
      <c r="D12" s="27"/>
      <c r="E12" s="27"/>
      <c r="F12" s="27"/>
      <c r="G12" s="27"/>
      <c r="H12" s="27"/>
      <c r="I12" s="27"/>
      <c r="J12" s="27"/>
    </row>
    <row r="13" spans="2:11" ht="18" customHeight="1">
      <c r="B13" s="175" t="s">
        <v>38</v>
      </c>
      <c r="C13" s="175"/>
      <c r="D13" s="175"/>
      <c r="E13" s="175"/>
      <c r="F13" s="175"/>
      <c r="G13" s="175"/>
      <c r="H13" s="175"/>
      <c r="I13" s="175"/>
      <c r="J13" s="175"/>
      <c r="K13" s="175"/>
    </row>
    <row r="16" spans="2:11">
      <c r="B16" s="28" t="s">
        <v>39</v>
      </c>
      <c r="F16" s="29"/>
    </row>
    <row r="17" spans="2:10" ht="15" thickBot="1">
      <c r="F17" s="29"/>
    </row>
    <row r="18" spans="2:10" ht="46.5" customHeight="1" thickBot="1">
      <c r="B18" s="49" t="s">
        <v>40</v>
      </c>
      <c r="C18" s="50" t="s">
        <v>41</v>
      </c>
      <c r="D18" s="25" t="s">
        <v>42</v>
      </c>
      <c r="E18" s="25" t="s">
        <v>43</v>
      </c>
      <c r="F18" s="26" t="s">
        <v>44</v>
      </c>
    </row>
    <row r="19" spans="2:10">
      <c r="B19" s="45">
        <v>1</v>
      </c>
      <c r="C19" s="30" t="str">
        <f>'EVALUACIÓN 2026_lote_2_Total'!B7</f>
        <v xml:space="preserve">CORPORACIÓN ORIENTAR PARA CRECER </v>
      </c>
      <c r="D19" s="51">
        <v>46161</v>
      </c>
      <c r="E19" s="51" t="s">
        <v>45</v>
      </c>
      <c r="F19" s="160">
        <v>1186521630</v>
      </c>
    </row>
    <row r="20" spans="2:10">
      <c r="B20" s="45">
        <v>2</v>
      </c>
      <c r="C20" s="30" t="str">
        <f>'EVALUACIÓN 2026_lote_2_Total'!B8</f>
        <v>ASOCIACION CRISTIANA NUEVO NACIMIENTO -ACNN</v>
      </c>
      <c r="D20" s="51">
        <v>46161</v>
      </c>
      <c r="E20" s="51" t="s">
        <v>46</v>
      </c>
      <c r="F20" s="160">
        <v>1135118010</v>
      </c>
    </row>
    <row r="21" spans="2:10" ht="29.25" thickBot="1">
      <c r="B21" s="67">
        <v>3</v>
      </c>
      <c r="C21" s="69" t="str">
        <f>'EVALUACIÓN 2026_lote_2_Total'!B9</f>
        <v>CORPORACION SOCIAL PARA EL DESARROLLO DE LOS GRUPOS ETNICOS Y CULTURALES MULTIETNIAS</v>
      </c>
      <c r="D21" s="65">
        <v>46161</v>
      </c>
      <c r="E21" s="65" t="s">
        <v>47</v>
      </c>
      <c r="F21" s="161">
        <v>1170308040</v>
      </c>
    </row>
    <row r="22" spans="2:10" ht="15.75">
      <c r="B22" s="31"/>
      <c r="C22" s="34"/>
      <c r="D22" s="31"/>
      <c r="E22" s="32"/>
      <c r="F22" s="33"/>
    </row>
    <row r="23" spans="2:10">
      <c r="B23" s="28" t="s">
        <v>48</v>
      </c>
      <c r="F23" s="29"/>
    </row>
    <row r="24" spans="2:10">
      <c r="F24" s="29"/>
    </row>
    <row r="25" spans="2:10" ht="15">
      <c r="C25" s="35" t="s">
        <v>49</v>
      </c>
      <c r="E25" s="29"/>
      <c r="F25" s="36">
        <f>+D5*20%</f>
        <v>237304326</v>
      </c>
    </row>
    <row r="26" spans="2:10">
      <c r="C26" s="34"/>
      <c r="E26" s="29"/>
      <c r="F26" s="29"/>
    </row>
    <row r="27" spans="2:10">
      <c r="B27" s="28" t="s">
        <v>50</v>
      </c>
      <c r="C27" s="34"/>
      <c r="E27" s="29"/>
      <c r="F27" s="29"/>
    </row>
    <row r="28" spans="2:10">
      <c r="C28" s="34"/>
      <c r="E28" s="29"/>
      <c r="F28" s="29"/>
    </row>
    <row r="29" spans="2:10" ht="15">
      <c r="C29" s="35" t="s">
        <v>51</v>
      </c>
      <c r="F29" s="36">
        <f>+D5-F25</f>
        <v>949217304</v>
      </c>
    </row>
    <row r="30" spans="2:10">
      <c r="F30" s="29"/>
    </row>
    <row r="31" spans="2:10" ht="15.75">
      <c r="B31" s="28" t="s">
        <v>52</v>
      </c>
      <c r="H31" s="37"/>
      <c r="I31" s="38"/>
      <c r="J31" s="29"/>
    </row>
    <row r="32" spans="2:10" ht="15" thickBot="1"/>
    <row r="33" spans="2:10" ht="44.25" customHeight="1" thickBot="1">
      <c r="B33" s="83" t="s">
        <v>40</v>
      </c>
      <c r="C33" s="143" t="s">
        <v>41</v>
      </c>
      <c r="D33" s="54" t="s">
        <v>42</v>
      </c>
      <c r="E33" s="54" t="s">
        <v>43</v>
      </c>
      <c r="F33" s="54" t="s">
        <v>44</v>
      </c>
      <c r="G33" s="54" t="s">
        <v>51</v>
      </c>
      <c r="H33" s="54" t="s">
        <v>53</v>
      </c>
      <c r="I33" s="54" t="s">
        <v>54</v>
      </c>
      <c r="J33" s="144" t="s">
        <v>55</v>
      </c>
    </row>
    <row r="34" spans="2:10" ht="20.25" customHeight="1">
      <c r="B34" s="70">
        <f t="shared" ref="B34:F36" si="0">+B19</f>
        <v>1</v>
      </c>
      <c r="C34" s="139" t="str">
        <f t="shared" si="0"/>
        <v xml:space="preserve">CORPORACIÓN ORIENTAR PARA CRECER </v>
      </c>
      <c r="D34" s="107">
        <f t="shared" si="0"/>
        <v>46161</v>
      </c>
      <c r="E34" s="108" t="str">
        <f t="shared" si="0"/>
        <v>7:28AM</v>
      </c>
      <c r="F34" s="140">
        <f t="shared" si="0"/>
        <v>1186521630</v>
      </c>
      <c r="G34" s="141">
        <f>+$F$29</f>
        <v>949217304</v>
      </c>
      <c r="H34" s="141">
        <f>+F34-G34</f>
        <v>237304326</v>
      </c>
      <c r="I34" s="142">
        <f>-($D$5-F34)/$D$5</f>
        <v>0</v>
      </c>
      <c r="J34" s="48" t="s">
        <v>56</v>
      </c>
    </row>
    <row r="35" spans="2:10" ht="21.75" customHeight="1">
      <c r="B35" s="57">
        <f t="shared" si="0"/>
        <v>2</v>
      </c>
      <c r="C35" s="71" t="str">
        <f t="shared" si="0"/>
        <v>ASOCIACION CRISTIANA NUEVO NACIMIENTO -ACNN</v>
      </c>
      <c r="D35" s="51">
        <f t="shared" si="0"/>
        <v>46161</v>
      </c>
      <c r="E35" s="53" t="str">
        <f t="shared" si="0"/>
        <v>6:11PM</v>
      </c>
      <c r="F35" s="79">
        <f t="shared" si="0"/>
        <v>1135118010</v>
      </c>
      <c r="G35" s="80">
        <f t="shared" ref="G35:G36" si="1">+$F$29</f>
        <v>949217304</v>
      </c>
      <c r="H35" s="80">
        <f t="shared" ref="H35" si="2">+F35-G35</f>
        <v>185900706</v>
      </c>
      <c r="I35" s="56">
        <f t="shared" ref="I35:I36" si="3">-($D$5-F35)/$D$5</f>
        <v>-4.3322952317354724E-2</v>
      </c>
      <c r="J35" s="46" t="s">
        <v>56</v>
      </c>
    </row>
    <row r="36" spans="2:10" ht="32.25" customHeight="1" thickBot="1">
      <c r="B36" s="72">
        <f t="shared" si="0"/>
        <v>3</v>
      </c>
      <c r="C36" s="73" t="str">
        <f t="shared" si="0"/>
        <v>CORPORACION SOCIAL PARA EL DESARROLLO DE LOS GRUPOS ETNICOS Y CULTURALES MULTIETNIAS</v>
      </c>
      <c r="D36" s="65">
        <f t="shared" si="0"/>
        <v>46161</v>
      </c>
      <c r="E36" s="68" t="str">
        <f t="shared" si="0"/>
        <v>9:07PM</v>
      </c>
      <c r="F36" s="81">
        <f t="shared" si="0"/>
        <v>1170308040</v>
      </c>
      <c r="G36" s="82">
        <f t="shared" si="1"/>
        <v>949217304</v>
      </c>
      <c r="H36" s="82">
        <f>+F36-G36</f>
        <v>221090736</v>
      </c>
      <c r="I36" s="74">
        <f t="shared" si="3"/>
        <v>-1.366480777935755E-2</v>
      </c>
      <c r="J36" s="47" t="s">
        <v>56</v>
      </c>
    </row>
  </sheetData>
  <mergeCells count="8">
    <mergeCell ref="B11:K11"/>
    <mergeCell ref="B13:K13"/>
    <mergeCell ref="B2:J2"/>
    <mergeCell ref="B4:E4"/>
    <mergeCell ref="B5:C5"/>
    <mergeCell ref="D5:E5"/>
    <mergeCell ref="B9:K9"/>
    <mergeCell ref="B10:K10"/>
  </mergeCells>
  <pageMargins left="0.7" right="0.7" top="0.75" bottom="0.75" header="0.3" footer="0.3"/>
  <pageSetup paperSize="9" scale="2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F1AD3-D971-4252-AD35-3613039F267D}">
  <sheetPr>
    <tabColor rgb="FF7030A0"/>
  </sheetPr>
  <dimension ref="B1:G21"/>
  <sheetViews>
    <sheetView topLeftCell="A28" zoomScale="80" zoomScaleNormal="80" workbookViewId="0">
      <selection activeCell="I19" sqref="I19"/>
    </sheetView>
  </sheetViews>
  <sheetFormatPr defaultColWidth="11" defaultRowHeight="14.25"/>
  <cols>
    <col min="1" max="1" width="11" style="23"/>
    <col min="2" max="2" width="5.125" style="23" customWidth="1"/>
    <col min="3" max="3" width="54" style="23" bestFit="1" customWidth="1"/>
    <col min="4" max="5" width="10.75" style="23" bestFit="1" customWidth="1"/>
    <col min="6" max="6" width="18.875" style="23" customWidth="1"/>
    <col min="7" max="7" width="45.75" style="23" bestFit="1" customWidth="1"/>
    <col min="8" max="16384" width="11" style="23"/>
  </cols>
  <sheetData>
    <row r="1" spans="2:7" ht="15" thickBot="1"/>
    <row r="2" spans="2:7" ht="21" thickBot="1">
      <c r="B2" s="176" t="str">
        <f>+'EVALUACIÓN 2026_lote_2_Total'!A2</f>
        <v>SDMUJER-SAMC-001-2026</v>
      </c>
      <c r="C2" s="177"/>
      <c r="D2" s="177"/>
      <c r="E2" s="177"/>
      <c r="F2" s="177"/>
      <c r="G2" s="178"/>
    </row>
    <row r="3" spans="2:7" ht="78.75" customHeight="1">
      <c r="B3" s="182" t="str">
        <f>+'EVALUACIÓN 2026_lote_2_Total'!A4</f>
        <v>OBJETO LOTE 2 MODALIDAD RURAL: “Prestar el servicio integral para la puesta en marcha y funcionamiento de la modalidad rural de las Casas Refugio para la atención a mujeres rurales y/ocampesinas víctimas de violencias y sus personas a cargo de acuerdo con las características técnicas descritas en el anexo técnico y las normas vigentes que regulan la materia.”</v>
      </c>
      <c r="C3" s="182"/>
      <c r="D3" s="182"/>
      <c r="E3" s="182"/>
      <c r="F3" s="182"/>
      <c r="G3" s="182"/>
    </row>
    <row r="4" spans="2:7" ht="18">
      <c r="B4" s="22"/>
      <c r="C4" s="22"/>
      <c r="D4" s="22"/>
      <c r="E4" s="22"/>
      <c r="F4" s="22"/>
      <c r="G4" s="22"/>
    </row>
    <row r="5" spans="2:7" ht="15">
      <c r="B5" s="24" t="s">
        <v>35</v>
      </c>
    </row>
    <row r="6" spans="2:7" ht="15">
      <c r="B6" s="24"/>
    </row>
    <row r="7" spans="2:7" ht="15" customHeight="1">
      <c r="B7" s="183" t="s">
        <v>57</v>
      </c>
      <c r="C7" s="184"/>
      <c r="D7" s="185">
        <f>+'EVALUACIÓN 2026_lote_2_Total'!E29</f>
        <v>1186521630</v>
      </c>
      <c r="E7" s="186"/>
    </row>
    <row r="10" spans="2:7" ht="18">
      <c r="B10" s="187" t="s">
        <v>58</v>
      </c>
      <c r="C10" s="187"/>
      <c r="D10" s="187"/>
      <c r="E10" s="187"/>
      <c r="F10" s="187"/>
      <c r="G10" s="187"/>
    </row>
    <row r="12" spans="2:7" s="147" customFormat="1" ht="15">
      <c r="B12" s="147" t="s">
        <v>59</v>
      </c>
    </row>
    <row r="13" spans="2:7" ht="15" thickBot="1"/>
    <row r="14" spans="2:7" ht="15.75" thickBot="1">
      <c r="B14" s="179" t="s">
        <v>38</v>
      </c>
      <c r="C14" s="180"/>
      <c r="D14" s="180"/>
      <c r="E14" s="180"/>
      <c r="F14" s="180"/>
      <c r="G14" s="181"/>
    </row>
    <row r="15" spans="2:7" ht="45">
      <c r="B15" s="39" t="s">
        <v>40</v>
      </c>
      <c r="C15" s="40" t="s">
        <v>41</v>
      </c>
      <c r="D15" s="40" t="s">
        <v>42</v>
      </c>
      <c r="E15" s="40" t="s">
        <v>43</v>
      </c>
      <c r="F15" s="42" t="s">
        <v>44</v>
      </c>
      <c r="G15" s="41" t="s">
        <v>60</v>
      </c>
    </row>
    <row r="16" spans="2:7" ht="15">
      <c r="B16" s="62">
        <v>1</v>
      </c>
      <c r="C16" s="61" t="str">
        <f>+'EVALUACIÓN 2026_lote_2_Total'!B7</f>
        <v xml:space="preserve">CORPORACIÓN ORIENTAR PARA CRECER </v>
      </c>
      <c r="D16" s="51">
        <v>46161</v>
      </c>
      <c r="E16" s="51" t="s">
        <v>45</v>
      </c>
      <c r="F16" s="158">
        <f>+'EVAL PROP ARTIFI BAJA_Total'!F19</f>
        <v>1186521630</v>
      </c>
      <c r="G16" s="145" t="str">
        <f>'EVAL PROP ARTIFI BAJA_Total'!J34</f>
        <v>Propuesta incluida dentro de la minima aceptable</v>
      </c>
    </row>
    <row r="17" spans="2:7" ht="15">
      <c r="B17" s="62">
        <v>2</v>
      </c>
      <c r="C17" s="61" t="str">
        <f>+'EVALUACIÓN 2026_lote_2_Total'!B8</f>
        <v>ASOCIACION CRISTIANA NUEVO NACIMIENTO -ACNN</v>
      </c>
      <c r="D17" s="51">
        <v>46161</v>
      </c>
      <c r="E17" s="51" t="s">
        <v>46</v>
      </c>
      <c r="F17" s="158">
        <f>+'EVAL PROP ARTIFI BAJA_Total'!F20</f>
        <v>1135118010</v>
      </c>
      <c r="G17" s="145" t="str">
        <f>'EVAL PROP ARTIFI BAJA_Total'!J35</f>
        <v>Propuesta incluida dentro de la minima aceptable</v>
      </c>
    </row>
    <row r="18" spans="2:7" ht="29.25" thickBot="1">
      <c r="B18" s="63">
        <v>3</v>
      </c>
      <c r="C18" s="64" t="str">
        <f>+'EVALUACIÓN 2026_lote_2_Total'!B9</f>
        <v>CORPORACION SOCIAL PARA EL DESARROLLO DE LOS GRUPOS ETNICOS Y CULTURALES MULTIETNIAS</v>
      </c>
      <c r="D18" s="65">
        <v>46161</v>
      </c>
      <c r="E18" s="65" t="s">
        <v>47</v>
      </c>
      <c r="F18" s="159">
        <f>+'EVAL PROP ARTIFI BAJA_Total'!F21</f>
        <v>1170308040</v>
      </c>
      <c r="G18" s="146" t="str">
        <f>'EVAL PROP ARTIFI BAJA_Total'!J36</f>
        <v>Propuesta incluida dentro de la minima aceptable</v>
      </c>
    </row>
    <row r="19" spans="2:7" ht="15" thickBot="1"/>
    <row r="20" spans="2:7" ht="15.75" thickBot="1">
      <c r="C20" s="191" t="s">
        <v>66</v>
      </c>
      <c r="D20" s="192"/>
      <c r="E20" s="192"/>
      <c r="F20" s="192"/>
      <c r="G20" s="193"/>
    </row>
    <row r="21" spans="2:7" ht="126.75" customHeight="1" thickBot="1">
      <c r="C21" s="194" t="s">
        <v>67</v>
      </c>
      <c r="D21" s="195"/>
      <c r="E21" s="195"/>
      <c r="F21" s="195"/>
      <c r="G21" s="196"/>
    </row>
  </sheetData>
  <mergeCells count="8">
    <mergeCell ref="C20:G20"/>
    <mergeCell ref="C21:G21"/>
    <mergeCell ref="B2:G2"/>
    <mergeCell ref="B3:G3"/>
    <mergeCell ref="B7:C7"/>
    <mergeCell ref="D7:E7"/>
    <mergeCell ref="B10:G10"/>
    <mergeCell ref="B14:G1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149AB-50AC-40A7-9B43-7C4D85DB7B9C}">
  <dimension ref="A2:D24"/>
  <sheetViews>
    <sheetView topLeftCell="A6" zoomScale="90" zoomScaleNormal="90" workbookViewId="0">
      <selection activeCell="G22" sqref="G22"/>
    </sheetView>
  </sheetViews>
  <sheetFormatPr defaultColWidth="11" defaultRowHeight="15.75"/>
  <cols>
    <col min="1" max="1" width="47.875" customWidth="1"/>
    <col min="2" max="2" width="22" customWidth="1"/>
    <col min="3" max="3" width="21.5" customWidth="1"/>
    <col min="4" max="4" width="16.75" bestFit="1" customWidth="1"/>
  </cols>
  <sheetData>
    <row r="2" spans="1:4">
      <c r="A2" s="109" t="s">
        <v>68</v>
      </c>
    </row>
    <row r="3" spans="1:4">
      <c r="A3" s="110" t="s">
        <v>69</v>
      </c>
      <c r="B3" s="110" t="s">
        <v>70</v>
      </c>
    </row>
    <row r="4" spans="1:4" ht="31.5">
      <c r="A4" s="111" t="s">
        <v>71</v>
      </c>
      <c r="B4" s="112">
        <v>182261590</v>
      </c>
    </row>
    <row r="5" spans="1:4" ht="18">
      <c r="A5" s="111" t="s">
        <v>72</v>
      </c>
      <c r="B5" s="113">
        <v>1821300</v>
      </c>
    </row>
    <row r="6" spans="1:4" ht="47.25">
      <c r="A6" s="111" t="s">
        <v>73</v>
      </c>
      <c r="B6" s="114">
        <f>SUM(B4:B5)</f>
        <v>184082890</v>
      </c>
    </row>
    <row r="7" spans="1:4">
      <c r="A7" s="111" t="s">
        <v>74</v>
      </c>
      <c r="B7" s="114">
        <v>182261590</v>
      </c>
    </row>
    <row r="8" spans="1:4">
      <c r="A8" s="111" t="s">
        <v>75</v>
      </c>
      <c r="B8" s="112">
        <f>+ROUND(B4/30,0)</f>
        <v>6075386</v>
      </c>
      <c r="C8" s="115"/>
    </row>
    <row r="9" spans="1:4">
      <c r="A9" s="111" t="s">
        <v>76</v>
      </c>
      <c r="B9" s="116">
        <v>15</v>
      </c>
    </row>
    <row r="10" spans="1:4">
      <c r="A10" s="111" t="s">
        <v>77</v>
      </c>
      <c r="B10" s="112">
        <f>+(B8*B9)+B5</f>
        <v>92952090</v>
      </c>
    </row>
    <row r="11" spans="1:4">
      <c r="A11" s="111" t="s">
        <v>78</v>
      </c>
      <c r="B11" s="116">
        <v>6</v>
      </c>
      <c r="D11" s="117"/>
    </row>
    <row r="12" spans="1:4">
      <c r="A12" s="111" t="s">
        <v>79</v>
      </c>
      <c r="B12" s="116">
        <v>0</v>
      </c>
      <c r="D12" s="118"/>
    </row>
    <row r="13" spans="1:4">
      <c r="A13" s="111" t="s">
        <v>80</v>
      </c>
      <c r="B13" s="116">
        <v>1</v>
      </c>
      <c r="D13" s="115"/>
    </row>
    <row r="14" spans="1:4">
      <c r="A14" s="111" t="s">
        <v>81</v>
      </c>
      <c r="B14" s="119">
        <f>+B10+(B11*B7)+(B12*B8)</f>
        <v>1186521630</v>
      </c>
    </row>
    <row r="15" spans="1:4">
      <c r="A15" s="120"/>
      <c r="B15" s="115"/>
    </row>
    <row r="16" spans="1:4">
      <c r="A16" s="121" t="s">
        <v>82</v>
      </c>
      <c r="B16" s="122" t="s">
        <v>83</v>
      </c>
    </row>
    <row r="17" spans="1:2">
      <c r="A17" s="123" t="s">
        <v>84</v>
      </c>
      <c r="B17" s="124">
        <f>+B10</f>
        <v>92952090</v>
      </c>
    </row>
    <row r="18" spans="1:2">
      <c r="A18" s="125" t="s">
        <v>85</v>
      </c>
      <c r="B18" s="124">
        <f>+$B$7</f>
        <v>182261590</v>
      </c>
    </row>
    <row r="19" spans="1:2">
      <c r="A19" s="126" t="s">
        <v>86</v>
      </c>
      <c r="B19" s="124">
        <f t="shared" ref="B19:B23" si="0">+$B$7</f>
        <v>182261590</v>
      </c>
    </row>
    <row r="20" spans="1:2">
      <c r="A20" s="126" t="s">
        <v>87</v>
      </c>
      <c r="B20" s="124">
        <f t="shared" si="0"/>
        <v>182261590</v>
      </c>
    </row>
    <row r="21" spans="1:2">
      <c r="A21" s="126" t="s">
        <v>88</v>
      </c>
      <c r="B21" s="124">
        <f t="shared" si="0"/>
        <v>182261590</v>
      </c>
    </row>
    <row r="22" spans="1:2">
      <c r="A22" s="126" t="s">
        <v>89</v>
      </c>
      <c r="B22" s="124">
        <f t="shared" si="0"/>
        <v>182261590</v>
      </c>
    </row>
    <row r="23" spans="1:2">
      <c r="A23" s="126" t="s">
        <v>90</v>
      </c>
      <c r="B23" s="124">
        <f t="shared" si="0"/>
        <v>182261590</v>
      </c>
    </row>
    <row r="24" spans="1:2">
      <c r="A24" s="127" t="s">
        <v>91</v>
      </c>
      <c r="B24" s="128">
        <f>SUM(B17:B23)</f>
        <v>1186521630</v>
      </c>
    </row>
  </sheetData>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9BAC1-5669-48CB-8E8A-C9E0A367D4CE}">
  <dimension ref="A2:D24"/>
  <sheetViews>
    <sheetView topLeftCell="A5" zoomScale="90" zoomScaleNormal="90" workbookViewId="0">
      <selection activeCell="C15" sqref="C15"/>
    </sheetView>
  </sheetViews>
  <sheetFormatPr defaultColWidth="11" defaultRowHeight="15.75"/>
  <cols>
    <col min="1" max="1" width="47.875" customWidth="1"/>
    <col min="2" max="2" width="22" customWidth="1"/>
    <col min="3" max="3" width="21.5" customWidth="1"/>
    <col min="4" max="4" width="16.75" bestFit="1" customWidth="1"/>
  </cols>
  <sheetData>
    <row r="2" spans="1:4">
      <c r="A2" s="109" t="s">
        <v>68</v>
      </c>
    </row>
    <row r="3" spans="1:4">
      <c r="A3" s="129" t="s">
        <v>69</v>
      </c>
      <c r="B3" s="129" t="s">
        <v>70</v>
      </c>
    </row>
    <row r="4" spans="1:4" ht="31.5">
      <c r="A4" s="130" t="s">
        <v>71</v>
      </c>
      <c r="B4" s="131">
        <v>174353340</v>
      </c>
    </row>
    <row r="5" spans="1:4" ht="18">
      <c r="A5" s="130" t="s">
        <v>72</v>
      </c>
      <c r="B5" s="132">
        <v>1821300</v>
      </c>
    </row>
    <row r="6" spans="1:4" ht="47.25">
      <c r="A6" s="130" t="s">
        <v>73</v>
      </c>
      <c r="B6" s="133">
        <v>176174640</v>
      </c>
    </row>
    <row r="7" spans="1:4">
      <c r="A7" s="130" t="s">
        <v>74</v>
      </c>
      <c r="B7" s="133">
        <f>+B4</f>
        <v>174353340</v>
      </c>
    </row>
    <row r="8" spans="1:4">
      <c r="A8" s="130" t="s">
        <v>75</v>
      </c>
      <c r="B8" s="131">
        <f>+ROUND(B4/30,0)</f>
        <v>5811778</v>
      </c>
      <c r="C8" s="115"/>
    </row>
    <row r="9" spans="1:4">
      <c r="A9" s="130" t="s">
        <v>76</v>
      </c>
      <c r="B9" s="134">
        <v>15</v>
      </c>
    </row>
    <row r="10" spans="1:4">
      <c r="A10" s="130" t="s">
        <v>77</v>
      </c>
      <c r="B10" s="131">
        <f>+(B8*B9)+B5</f>
        <v>88997970</v>
      </c>
    </row>
    <row r="11" spans="1:4">
      <c r="A11" s="130" t="s">
        <v>78</v>
      </c>
      <c r="B11" s="134">
        <v>6</v>
      </c>
      <c r="D11" s="117"/>
    </row>
    <row r="12" spans="1:4">
      <c r="A12" s="130" t="s">
        <v>79</v>
      </c>
      <c r="B12" s="134">
        <v>0</v>
      </c>
      <c r="D12" s="118"/>
    </row>
    <row r="13" spans="1:4">
      <c r="A13" s="130" t="s">
        <v>80</v>
      </c>
      <c r="B13" s="134">
        <v>1</v>
      </c>
      <c r="D13" s="115"/>
    </row>
    <row r="14" spans="1:4">
      <c r="A14" s="130" t="s">
        <v>81</v>
      </c>
      <c r="B14" s="135">
        <f>+B10+(B11*B7)+(B12*B8)</f>
        <v>1135118010</v>
      </c>
      <c r="C14" s="115"/>
    </row>
    <row r="15" spans="1:4">
      <c r="A15" s="120"/>
      <c r="B15" s="115"/>
    </row>
    <row r="16" spans="1:4">
      <c r="A16" s="121" t="s">
        <v>82</v>
      </c>
      <c r="B16" s="122" t="s">
        <v>83</v>
      </c>
    </row>
    <row r="17" spans="1:2">
      <c r="A17" s="123" t="s">
        <v>84</v>
      </c>
      <c r="B17" s="124">
        <f>+B10</f>
        <v>88997970</v>
      </c>
    </row>
    <row r="18" spans="1:2">
      <c r="A18" s="125" t="s">
        <v>85</v>
      </c>
      <c r="B18" s="124">
        <f>+$B$7</f>
        <v>174353340</v>
      </c>
    </row>
    <row r="19" spans="1:2">
      <c r="A19" s="126" t="s">
        <v>86</v>
      </c>
      <c r="B19" s="124">
        <f t="shared" ref="B19:B23" si="0">+$B$7</f>
        <v>174353340</v>
      </c>
    </row>
    <row r="20" spans="1:2">
      <c r="A20" s="126" t="s">
        <v>87</v>
      </c>
      <c r="B20" s="124">
        <f t="shared" si="0"/>
        <v>174353340</v>
      </c>
    </row>
    <row r="21" spans="1:2">
      <c r="A21" s="126" t="s">
        <v>88</v>
      </c>
      <c r="B21" s="124">
        <f t="shared" si="0"/>
        <v>174353340</v>
      </c>
    </row>
    <row r="22" spans="1:2">
      <c r="A22" s="126" t="s">
        <v>89</v>
      </c>
      <c r="B22" s="124">
        <f t="shared" si="0"/>
        <v>174353340</v>
      </c>
    </row>
    <row r="23" spans="1:2">
      <c r="A23" s="126" t="s">
        <v>90</v>
      </c>
      <c r="B23" s="124">
        <f t="shared" si="0"/>
        <v>174353340</v>
      </c>
    </row>
    <row r="24" spans="1:2">
      <c r="A24" s="127" t="s">
        <v>91</v>
      </c>
      <c r="B24" s="128">
        <f>SUM(B17:B23)</f>
        <v>1135118010</v>
      </c>
    </row>
  </sheetData>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CBA2A-7516-40D4-8B4C-9177891BEBD4}">
  <dimension ref="A2:D24"/>
  <sheetViews>
    <sheetView topLeftCell="A9" zoomScale="90" zoomScaleNormal="90" workbookViewId="0">
      <selection activeCell="F27" sqref="F27"/>
    </sheetView>
  </sheetViews>
  <sheetFormatPr defaultColWidth="11" defaultRowHeight="15.75"/>
  <cols>
    <col min="1" max="1" width="47.875" customWidth="1"/>
    <col min="2" max="2" width="22" customWidth="1"/>
    <col min="3" max="3" width="21.5" customWidth="1"/>
    <col min="4" max="4" width="16.75" bestFit="1" customWidth="1"/>
  </cols>
  <sheetData>
    <row r="2" spans="1:4">
      <c r="A2" s="109" t="s">
        <v>68</v>
      </c>
    </row>
    <row r="3" spans="1:4">
      <c r="A3" s="129" t="s">
        <v>69</v>
      </c>
      <c r="B3" s="129" t="s">
        <v>70</v>
      </c>
    </row>
    <row r="4" spans="1:4" ht="31.5">
      <c r="A4" s="130" t="s">
        <v>71</v>
      </c>
      <c r="B4" s="131">
        <v>179767190</v>
      </c>
    </row>
    <row r="5" spans="1:4" ht="18">
      <c r="A5" s="130" t="s">
        <v>72</v>
      </c>
      <c r="B5" s="132">
        <v>1821300</v>
      </c>
    </row>
    <row r="6" spans="1:4" ht="47.25">
      <c r="A6" s="130" t="s">
        <v>73</v>
      </c>
      <c r="B6" s="133">
        <v>181588490</v>
      </c>
    </row>
    <row r="7" spans="1:4">
      <c r="A7" s="130" t="s">
        <v>74</v>
      </c>
      <c r="B7" s="133">
        <f>+B4</f>
        <v>179767190</v>
      </c>
    </row>
    <row r="8" spans="1:4">
      <c r="A8" s="130" t="s">
        <v>75</v>
      </c>
      <c r="B8" s="131">
        <f>+ROUND(B4/30,0)</f>
        <v>5992240</v>
      </c>
      <c r="C8" s="115"/>
    </row>
    <row r="9" spans="1:4">
      <c r="A9" s="130" t="s">
        <v>76</v>
      </c>
      <c r="B9" s="134">
        <v>15</v>
      </c>
    </row>
    <row r="10" spans="1:4">
      <c r="A10" s="130" t="s">
        <v>77</v>
      </c>
      <c r="B10" s="131">
        <f>+(B8*B9)+B5</f>
        <v>91704900</v>
      </c>
    </row>
    <row r="11" spans="1:4">
      <c r="A11" s="130" t="s">
        <v>78</v>
      </c>
      <c r="B11" s="134">
        <v>6</v>
      </c>
      <c r="D11" s="117"/>
    </row>
    <row r="12" spans="1:4">
      <c r="A12" s="130" t="s">
        <v>79</v>
      </c>
      <c r="B12" s="134">
        <v>0</v>
      </c>
      <c r="C12" t="s">
        <v>79</v>
      </c>
      <c r="D12" s="118"/>
    </row>
    <row r="13" spans="1:4">
      <c r="A13" s="130" t="s">
        <v>80</v>
      </c>
      <c r="B13" s="134">
        <v>1</v>
      </c>
      <c r="D13" s="115"/>
    </row>
    <row r="14" spans="1:4">
      <c r="A14" s="130" t="s">
        <v>81</v>
      </c>
      <c r="B14" s="135">
        <f>+B10+(B11*B7)+(B12*B8)</f>
        <v>1170308040</v>
      </c>
      <c r="C14" s="115"/>
    </row>
    <row r="15" spans="1:4">
      <c r="A15" s="120"/>
      <c r="B15" s="115"/>
    </row>
    <row r="16" spans="1:4">
      <c r="A16" s="121" t="s">
        <v>82</v>
      </c>
      <c r="B16" s="122" t="s">
        <v>83</v>
      </c>
    </row>
    <row r="17" spans="1:2">
      <c r="A17" s="123" t="s">
        <v>84</v>
      </c>
      <c r="B17" s="124">
        <f>+B10</f>
        <v>91704900</v>
      </c>
    </row>
    <row r="18" spans="1:2">
      <c r="A18" s="125" t="s">
        <v>85</v>
      </c>
      <c r="B18" s="124">
        <f>+$B$7</f>
        <v>179767190</v>
      </c>
    </row>
    <row r="19" spans="1:2">
      <c r="A19" s="126" t="s">
        <v>86</v>
      </c>
      <c r="B19" s="124">
        <f t="shared" ref="B19:B23" si="0">+$B$7</f>
        <v>179767190</v>
      </c>
    </row>
    <row r="20" spans="1:2">
      <c r="A20" s="126" t="s">
        <v>87</v>
      </c>
      <c r="B20" s="124">
        <f t="shared" si="0"/>
        <v>179767190</v>
      </c>
    </row>
    <row r="21" spans="1:2">
      <c r="A21" s="126" t="s">
        <v>88</v>
      </c>
      <c r="B21" s="124">
        <f t="shared" si="0"/>
        <v>179767190</v>
      </c>
    </row>
    <row r="22" spans="1:2">
      <c r="A22" s="126" t="s">
        <v>89</v>
      </c>
      <c r="B22" s="124">
        <f t="shared" si="0"/>
        <v>179767190</v>
      </c>
    </row>
    <row r="23" spans="1:2">
      <c r="A23" s="126" t="s">
        <v>90</v>
      </c>
      <c r="B23" s="124">
        <f t="shared" si="0"/>
        <v>179767190</v>
      </c>
    </row>
    <row r="24" spans="1:2">
      <c r="A24" s="127" t="s">
        <v>91</v>
      </c>
      <c r="B24" s="128">
        <f>SUM(B17:B23)</f>
        <v>1170308040</v>
      </c>
    </row>
  </sheetData>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11C5BD7BB7A32498F7D151BECF690AD" ma:contentTypeVersion="4" ma:contentTypeDescription="Crear nuevo documento." ma:contentTypeScope="" ma:versionID="36381d66bafd0f6997b9a9344bb4a78e">
  <xsd:schema xmlns:xsd="http://www.w3.org/2001/XMLSchema" xmlns:xs="http://www.w3.org/2001/XMLSchema" xmlns:p="http://schemas.microsoft.com/office/2006/metadata/properties" xmlns:ns3="af181f09-5764-49fd-b908-2694e75391f3" targetNamespace="http://schemas.microsoft.com/office/2006/metadata/properties" ma:root="true" ma:fieldsID="c1b4f60d75fefb83d859a8c5d03eb7c0" ns3:_="">
    <xsd:import namespace="af181f09-5764-49fd-b908-2694e75391f3"/>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181f09-5764-49fd-b908-2694e75391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9129A1-5613-4734-A05F-E50698CD0D5A}"/>
</file>

<file path=customXml/itemProps2.xml><?xml version="1.0" encoding="utf-8"?>
<ds:datastoreItem xmlns:ds="http://schemas.openxmlformats.org/officeDocument/2006/customXml" ds:itemID="{AE679321-B1A7-4965-A9B4-3F1D0D85D024}"/>
</file>

<file path=customXml/itemProps3.xml><?xml version="1.0" encoding="utf-8"?>
<ds:datastoreItem xmlns:ds="http://schemas.openxmlformats.org/officeDocument/2006/customXml" ds:itemID="{1DE228AD-EDA6-4361-9DB7-29DE769DA2D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Leila Durán</dc:creator>
  <cp:keywords/>
  <dc:description/>
  <cp:lastModifiedBy>Judy Alexandra Sanabria Castro</cp:lastModifiedBy>
  <cp:revision/>
  <dcterms:created xsi:type="dcterms:W3CDTF">2021-04-28T23:37:26Z</dcterms:created>
  <dcterms:modified xsi:type="dcterms:W3CDTF">2026-06-09T21:46:36Z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0x010100111C5BD7BB7A32498F7D151BECF690AD</vt:lpwstr>
  </property>
  <property fmtid="{D5CDD505-2E9C-101B-9397-08002B2CF9AE}" pid="3" name="MSIP_Label_6d4a1d0b-1085-4621-a04c-793d50865184_Enabled">
    <vt:lpwstr>true</vt:lpwstr>
  </property>
  <property fmtid="{D5CDD505-2E9C-101B-9397-08002B2CF9AE}" pid="4" name="MSIP_Label_6d4a1d0b-1085-4621-a04c-793d50865184_SetDate">
    <vt:lpwstr>2023-05-19T16:25:32Z</vt:lpwstr>
  </property>
  <property fmtid="{D5CDD505-2E9C-101B-9397-08002B2CF9AE}" pid="5" name="MSIP_Label_6d4a1d0b-1085-4621-a04c-793d50865184_Method">
    <vt:lpwstr>Standard</vt:lpwstr>
  </property>
  <property fmtid="{D5CDD505-2E9C-101B-9397-08002B2CF9AE}" pid="6" name="MSIP_Label_6d4a1d0b-1085-4621-a04c-793d50865184_Name">
    <vt:lpwstr>Criticidad media</vt:lpwstr>
  </property>
  <property fmtid="{D5CDD505-2E9C-101B-9397-08002B2CF9AE}" pid="7" name="MSIP_Label_6d4a1d0b-1085-4621-a04c-793d50865184_SiteId">
    <vt:lpwstr>052126ec-16f8-47eb-ae56-6886b94a9358</vt:lpwstr>
  </property>
  <property fmtid="{D5CDD505-2E9C-101B-9397-08002B2CF9AE}" pid="8" name="MSIP_Label_6d4a1d0b-1085-4621-a04c-793d50865184_ActionId">
    <vt:lpwstr>4f6cb2ea-94f6-4115-849d-e34a7642dcdb</vt:lpwstr>
  </property>
  <property fmtid="{D5CDD505-2E9C-101B-9397-08002B2CF9AE}" pid="9" name="MSIP_Label_6d4a1d0b-1085-4621-a04c-793d50865184_ContentBits">
    <vt:lpwstr>0</vt:lpwstr>
  </property>
</Properties>
</file>